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96297038-D424-42A3-93A3-616F2A8AD9E2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 a="1"/>
  <c r="O5" i="1" l="1"/>
  <c r="O10" i="1" a="1"/>
  <c r="O10" i="1" l="1"/>
  <c r="O18" i="1" a="1"/>
  <c r="O18" i="1" l="1"/>
  <c r="O21" i="1" a="1"/>
  <c r="O23" i="1" a="1"/>
  <c r="O21" i="1" l="1"/>
  <c r="O23" i="1"/>
  <c r="O14" i="1" a="1"/>
  <c r="O14" i="1" l="1"/>
  <c r="O19" i="1" a="1"/>
  <c r="O19" i="1" l="1"/>
  <c r="O16" i="1" a="1"/>
  <c r="O16" i="1" l="1"/>
  <c r="O9" i="1" a="1"/>
  <c r="O9" i="1" l="1"/>
  <c r="O8" i="1" a="1"/>
  <c r="O8" i="1" l="1"/>
  <c r="O7" i="1" a="1"/>
  <c r="O7" i="1" l="1"/>
  <c r="O6" i="1" a="1"/>
  <c r="O6" i="1" l="1"/>
  <c r="O4" i="1" a="1"/>
  <c r="G33" i="57" a="1"/>
  <c r="G16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G10" i="57" a="1"/>
  <c r="D26" i="57" a="1"/>
  <c r="D10" i="57" a="1"/>
  <c r="G25" i="57" a="1"/>
  <c r="G9" i="57" a="1"/>
  <c r="D25" i="57" a="1"/>
  <c r="D9" i="57" a="1"/>
  <c r="G24" i="57" a="1"/>
  <c r="G8" i="57" a="1"/>
  <c r="D24" i="57" a="1"/>
  <c r="D8" i="57" a="1"/>
  <c r="G23" i="57" a="1"/>
  <c r="G7" i="57" a="1"/>
  <c r="D23" i="57" a="1"/>
  <c r="D7" i="57" a="1"/>
  <c r="G22" i="57" a="1"/>
  <c r="G6" i="57" a="1"/>
  <c r="D22" i="57" a="1"/>
  <c r="D6" i="57" a="1"/>
  <c r="G21" i="57" a="1"/>
  <c r="G5" i="57" a="1"/>
  <c r="D21" i="57" a="1"/>
  <c r="D5" i="57" a="1"/>
  <c r="G19" i="57" a="1"/>
  <c r="G18" i="57" a="1"/>
  <c r="G4" i="57" a="1"/>
  <c r="G3" i="57" a="1"/>
  <c r="E33" i="57" a="1"/>
  <c r="D19" i="57" a="1"/>
  <c r="D17" i="57" a="1"/>
  <c r="D3" i="57" a="1"/>
  <c r="D2" i="57" a="1"/>
  <c r="G20" i="57" a="1"/>
  <c r="G17" i="57" a="1"/>
  <c r="G2" i="57" a="1"/>
  <c r="D20" i="57" a="1"/>
  <c r="D18" i="57" a="1"/>
  <c r="D4" i="57" a="1"/>
  <c r="B33" i="57" a="1"/>
  <c r="O4" i="1" l="1"/>
  <c r="B33" i="57"/>
  <c r="D4" i="57"/>
  <c r="D18" i="57"/>
  <c r="D20" i="57"/>
  <c r="G2" i="57"/>
  <c r="G17" i="57"/>
  <c r="G20" i="57"/>
  <c r="D2" i="57"/>
  <c r="D3" i="57"/>
  <c r="D17" i="57"/>
  <c r="D19" i="57"/>
  <c r="E33" i="57"/>
  <c r="G3" i="57"/>
  <c r="G4" i="57"/>
  <c r="G18" i="57"/>
  <c r="G19" i="57"/>
  <c r="D5" i="57"/>
  <c r="D21" i="57"/>
  <c r="G5" i="57"/>
  <c r="G21" i="57"/>
  <c r="D6" i="57"/>
  <c r="D22" i="57"/>
  <c r="G6" i="57"/>
  <c r="G22" i="57"/>
  <c r="D7" i="57"/>
  <c r="D23" i="57"/>
  <c r="G7" i="57"/>
  <c r="G23" i="57"/>
  <c r="D8" i="57"/>
  <c r="D24" i="57"/>
  <c r="G8" i="57"/>
  <c r="G24" i="57"/>
  <c r="D9" i="57"/>
  <c r="D25" i="57"/>
  <c r="G9" i="57"/>
  <c r="G25" i="57"/>
  <c r="D10" i="57"/>
  <c r="D26" i="57"/>
  <c r="G10" i="57"/>
  <c r="G26" i="57"/>
  <c r="D11" i="57"/>
  <c r="D27" i="57"/>
  <c r="G11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D16" i="57"/>
  <c r="D33" i="57"/>
  <c r="G16" i="57"/>
  <c r="G33" i="57"/>
  <c r="M7" i="48" a="1"/>
  <c r="M20" i="48" a="1"/>
  <c r="M18" i="48" a="1"/>
  <c r="M14" i="48" a="1"/>
  <c r="M11" i="48" a="1"/>
  <c r="M8" i="48" a="1"/>
  <c r="M21" i="48" a="1"/>
  <c r="M17" i="48" a="1"/>
  <c r="M12" i="48" a="1"/>
  <c r="M6" i="48" a="1"/>
  <c r="M4" i="48" a="1"/>
  <c r="M23" i="48" a="1"/>
  <c r="M13" i="48" a="1"/>
  <c r="M10" i="48" a="1"/>
  <c r="M16" i="48" a="1"/>
  <c r="M16" i="48" l="1"/>
  <c r="M10" i="48"/>
  <c r="M13" i="48"/>
  <c r="M23" i="48"/>
  <c r="M4" i="48"/>
  <c r="M6" i="48"/>
  <c r="M12" i="48"/>
  <c r="M17" i="48"/>
  <c r="M21" i="48"/>
  <c r="M8" i="48"/>
  <c r="M11" i="48"/>
  <c r="M14" i="48"/>
  <c r="M18" i="48"/>
  <c r="M20" i="48"/>
  <c r="M7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V13" i="56" a="1"/>
  <c r="V9" i="56" a="1"/>
  <c r="V5" i="56" a="1"/>
  <c r="J22" i="56" a="1"/>
  <c r="J18" i="56" a="1"/>
  <c r="J14" i="56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I4" i="52" a="1"/>
  <c r="U25" i="56" a="1"/>
  <c r="U21" i="56" a="1"/>
  <c r="U17" i="56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H2" i="47" a="1"/>
  <c r="N2" i="46" a="1"/>
  <c r="H12" i="52" a="1"/>
  <c r="V2" i="38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M2" i="46" a="1"/>
  <c r="G12" i="52" a="1"/>
  <c r="G10" i="52" a="1"/>
  <c r="G8" i="52" a="1"/>
  <c r="G6" i="52" a="1"/>
  <c r="G4" i="52" a="1"/>
  <c r="S25" i="56" a="1"/>
  <c r="S21" i="56" a="1"/>
  <c r="U2" i="38" a="1"/>
  <c r="E2" i="38" a="1"/>
  <c r="AC4" i="9" a="1"/>
  <c r="M4" i="9" a="1"/>
  <c r="A4" i="9" a="1"/>
  <c r="G16" i="43" a="1"/>
  <c r="G8" i="43" a="1"/>
  <c r="C18" i="43" a="1"/>
  <c r="J23" i="42" a="1"/>
  <c r="J21" i="42" a="1"/>
  <c r="J19" i="42" a="1"/>
  <c r="J17" i="42" a="1"/>
  <c r="J15" i="42" a="1"/>
  <c r="J13" i="42" a="1"/>
  <c r="T2" i="38" a="1"/>
  <c r="G23" i="43" a="1"/>
  <c r="R2" i="38" a="1"/>
  <c r="B2" i="38" a="1"/>
  <c r="Z4" i="9" a="1"/>
  <c r="J4" i="9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K4" i="9" a="1"/>
  <c r="H7" i="43" a="1"/>
  <c r="H19" i="42" a="1"/>
  <c r="E9" i="42" a="1"/>
  <c r="H8" i="52" a="1"/>
  <c r="E6" i="52" a="1"/>
  <c r="T23" i="56" a="1"/>
  <c r="U9" i="56" a="1"/>
  <c r="S5" i="56" a="1"/>
  <c r="S2" i="38" a="1"/>
  <c r="AJ4" i="9" a="1"/>
  <c r="H19" i="43" a="1"/>
  <c r="G22" i="42" a="1"/>
  <c r="C17" i="42" a="1"/>
  <c r="G14" i="42" a="1"/>
  <c r="H11" i="42" a="1"/>
  <c r="I6" i="42" a="1"/>
  <c r="L3" i="18" a="1"/>
  <c r="O2" i="15" a="1"/>
  <c r="R2" i="5" a="1"/>
  <c r="U2" i="7" a="1"/>
  <c r="U2" i="47" a="1"/>
  <c r="B2" i="47" a="1"/>
  <c r="E2" i="46" a="1"/>
  <c r="D11" i="52" a="1"/>
  <c r="J3" i="52" a="1"/>
  <c r="U18" i="56" a="1"/>
  <c r="S14" i="56" a="1"/>
  <c r="T9" i="56" a="1"/>
  <c r="I21" i="56" a="1"/>
  <c r="J12" i="56" a="1"/>
  <c r="I8" i="56" a="1"/>
  <c r="Q23" i="12" a="1"/>
  <c r="R21" i="12" a="1"/>
  <c r="S19" i="12" a="1"/>
  <c r="K18" i="12" a="1"/>
  <c r="L16" i="12" a="1"/>
  <c r="M14" i="12" a="1"/>
  <c r="N12" i="12" a="1"/>
  <c r="N10" i="12" a="1"/>
  <c r="O8" i="12" a="1"/>
  <c r="P6" i="12" a="1"/>
  <c r="Q4" i="12" a="1"/>
  <c r="Q34" i="12" a="1"/>
  <c r="P30" i="12" a="1"/>
  <c r="G34" i="12" a="1"/>
  <c r="E23" i="12" a="1"/>
  <c r="F17" i="12" a="1"/>
  <c r="G11" i="12" a="1"/>
  <c r="E6" i="12" a="1"/>
  <c r="J15" i="39" a="1"/>
  <c r="H19" i="39" a="1"/>
  <c r="H2" i="39" a="1"/>
  <c r="F6" i="39" a="1"/>
  <c r="L19" i="28" a="1"/>
  <c r="M13" i="28" a="1"/>
  <c r="K8" i="28" a="1"/>
  <c r="G23" i="28" a="1"/>
  <c r="H14" i="28" a="1"/>
  <c r="G6" i="28" a="1"/>
  <c r="E19" i="28" a="1"/>
  <c r="D11" i="28" a="1"/>
  <c r="K21" i="1" a="1"/>
  <c r="F17" i="1" a="1"/>
  <c r="H12" i="1" a="1"/>
  <c r="D31" i="1" a="1"/>
  <c r="C14" i="55" a="1"/>
  <c r="D6" i="52" a="1"/>
  <c r="S23" i="56" a="1"/>
  <c r="J25" i="56" a="1"/>
  <c r="G17" i="56" a="1"/>
  <c r="I4" i="9" a="1"/>
  <c r="G7" i="43" a="1"/>
  <c r="C11" i="43" a="1"/>
  <c r="G19" i="42" a="1"/>
  <c r="Q2" i="38" a="1"/>
  <c r="AI4" i="9" a="1"/>
  <c r="G19" i="43" a="1"/>
  <c r="H4" i="9" a="1"/>
  <c r="H6" i="43" a="1"/>
  <c r="C10" i="43" a="1"/>
  <c r="F19" i="42" a="1"/>
  <c r="C6" i="52" a="1"/>
  <c r="V22" i="56" a="1"/>
  <c r="T13" i="56" a="1"/>
  <c r="I25" i="56" a="1"/>
  <c r="P2" i="38" a="1"/>
  <c r="AH4" i="9" a="1"/>
  <c r="H18" i="43" a="1"/>
  <c r="I16" i="42" a="1"/>
  <c r="F11" i="42" a="1"/>
  <c r="J8" i="42" a="1"/>
  <c r="G6" i="42" a="1"/>
  <c r="I3" i="42" a="1"/>
  <c r="J3" i="18" a="1"/>
  <c r="M2" i="15" a="1"/>
  <c r="P2" i="5" a="1"/>
  <c r="P2" i="7" a="1"/>
  <c r="S2" i="47" a="1"/>
  <c r="V2" i="46" a="1"/>
  <c r="C2" i="46" a="1"/>
  <c r="G4" i="9" a="1"/>
  <c r="G6" i="43" a="1"/>
  <c r="C9" i="43" a="1"/>
  <c r="I21" i="42" a="1"/>
  <c r="E19" i="42" a="1"/>
  <c r="I13" i="42" a="1"/>
  <c r="O2" i="38" a="1"/>
  <c r="AG4" i="9" a="1"/>
  <c r="F4" i="9" a="1"/>
  <c r="H16" i="42" a="1"/>
  <c r="E11" i="42" a="1"/>
  <c r="N2" i="38" a="1"/>
  <c r="AD4" i="9" a="1"/>
  <c r="H5" i="43" a="1"/>
  <c r="C8" i="43" a="1"/>
  <c r="H21" i="42" a="1"/>
  <c r="H13" i="42" a="1"/>
  <c r="F10" i="52" a="1"/>
  <c r="I5" i="52" a="1"/>
  <c r="AB4" i="9" a="1"/>
  <c r="M2" i="38" a="1"/>
  <c r="C7" i="43" a="1"/>
  <c r="G21" i="42" a="1"/>
  <c r="G13" i="42" a="1"/>
  <c r="C11" i="42" a="1"/>
  <c r="E10" i="52" a="1"/>
  <c r="H5" i="52" a="1"/>
  <c r="S22" i="56" a="1"/>
  <c r="U12" i="56" a="1"/>
  <c r="J24" i="56" a="1"/>
  <c r="AA4" i="9" a="1"/>
  <c r="D4" i="9" a="1"/>
  <c r="G15" i="43" a="1"/>
  <c r="H4" i="43" a="1"/>
  <c r="L2" i="38" a="1"/>
  <c r="Y4" i="9" a="1"/>
  <c r="C4" i="9" a="1"/>
  <c r="K2" i="38" a="1"/>
  <c r="X4" i="9" a="1"/>
  <c r="B4" i="9" a="1"/>
  <c r="G14" i="43" a="1"/>
  <c r="H3" i="43" a="1"/>
  <c r="H18" i="42" a="1"/>
  <c r="J7" i="42" a="1"/>
  <c r="G5" i="42" a="1"/>
  <c r="D3" i="42" a="1"/>
  <c r="E3" i="18" a="1"/>
  <c r="H2" i="5" a="1"/>
  <c r="J2" i="38" a="1"/>
  <c r="H23" i="42" a="1"/>
  <c r="H15" i="42" a="1"/>
  <c r="H10" i="42" a="1"/>
  <c r="J9" i="52" a="1"/>
  <c r="E5" i="52" a="1"/>
  <c r="V11" i="56" a="1"/>
  <c r="G24" i="56" a="1"/>
  <c r="H15" i="56" a="1"/>
  <c r="I6" i="56" a="1"/>
  <c r="F20" i="12" a="1"/>
  <c r="D7" i="28" a="1"/>
  <c r="H28" i="1" a="1"/>
  <c r="J20" i="1" a="1"/>
  <c r="L15" i="1" a="1"/>
  <c r="G11" i="1" a="1"/>
  <c r="I6" i="1" a="1"/>
  <c r="K17" i="12" a="1"/>
  <c r="M13" i="12" a="1"/>
  <c r="N11" i="12" a="1"/>
  <c r="O9" i="12" a="1"/>
  <c r="P7" i="12" a="1"/>
  <c r="Q5" i="12" a="1"/>
  <c r="M32" i="12" a="1"/>
  <c r="E32" i="12" a="1"/>
  <c r="F14" i="12" a="1"/>
  <c r="G8" i="12" a="1"/>
  <c r="J6" i="39" a="1"/>
  <c r="H10" i="39" a="1"/>
  <c r="L22" i="28" a="1"/>
  <c r="M16" i="28" a="1"/>
  <c r="K11" i="28" a="1"/>
  <c r="L5" i="28" a="1"/>
  <c r="G19" i="28" a="1"/>
  <c r="H10" i="28" a="1"/>
  <c r="D26" i="28" a="1"/>
  <c r="E15" i="28" a="1"/>
  <c r="E6" i="28" a="1"/>
  <c r="W4" i="9" a="1"/>
  <c r="H13" i="43" a="1"/>
  <c r="G3" i="43" a="1"/>
  <c r="C21" i="42" a="1"/>
  <c r="G18" i="42" a="1"/>
  <c r="C13" i="42" a="1"/>
  <c r="I7" i="42" a="1"/>
  <c r="F5" i="42" a="1"/>
  <c r="C3" i="42" a="1"/>
  <c r="D3" i="18" a="1"/>
  <c r="D2" i="15" a="1"/>
  <c r="G2" i="5" a="1"/>
  <c r="J2" i="7" a="1"/>
  <c r="M2" i="47" a="1"/>
  <c r="D12" i="52" a="1"/>
  <c r="G7" i="52" a="1"/>
  <c r="T25" i="56" a="1"/>
  <c r="U20" i="56" a="1"/>
  <c r="S16" i="56" a="1"/>
  <c r="T7" i="56" a="1"/>
  <c r="I19" i="56" a="1"/>
  <c r="J10" i="56" a="1"/>
  <c r="H6" i="56" a="1"/>
  <c r="Q22" i="12" a="1"/>
  <c r="R20" i="12" a="1"/>
  <c r="S18" i="12" a="1"/>
  <c r="L15" i="12" a="1"/>
  <c r="R3" i="12" a="1"/>
  <c r="Q32" i="12" a="1"/>
  <c r="E20" i="12" a="1"/>
  <c r="E3" i="12" a="1"/>
  <c r="F14" i="39" a="1"/>
  <c r="I2" i="38" a="1"/>
  <c r="V4" i="9" a="1"/>
  <c r="G23" i="42" a="1"/>
  <c r="G15" i="42" a="1"/>
  <c r="G10" i="42" a="1"/>
  <c r="I9" i="52" a="1"/>
  <c r="D5" i="52" a="1"/>
  <c r="F2" i="38" a="1"/>
  <c r="C23" i="43" a="1"/>
  <c r="J20" i="42" a="1"/>
  <c r="J12" i="42" a="1"/>
  <c r="H7" i="42" a="1"/>
  <c r="E5" i="42" a="1"/>
  <c r="V3" i="18" a="1"/>
  <c r="C3" i="18" a="1"/>
  <c r="C2" i="15" a="1"/>
  <c r="F2" i="5" a="1"/>
  <c r="I2" i="7" a="1"/>
  <c r="L2" i="47" a="1"/>
  <c r="L2" i="46" a="1"/>
  <c r="C12" i="52" a="1"/>
  <c r="F7" i="52" a="1"/>
  <c r="T20" i="56" a="1"/>
  <c r="V15" i="56" a="1"/>
  <c r="S7" i="56" a="1"/>
  <c r="H19" i="56" a="1"/>
  <c r="H10" i="56" a="1"/>
  <c r="G6" i="56" a="1"/>
  <c r="P22" i="12" a="1"/>
  <c r="D2" i="38" a="1"/>
  <c r="U4" i="9" a="1"/>
  <c r="I20" i="42" a="1"/>
  <c r="I12" i="42" a="1"/>
  <c r="G7" i="42" a="1"/>
  <c r="D5" i="42" a="1"/>
  <c r="U3" i="18" a="1"/>
  <c r="B2" i="15" a="1"/>
  <c r="E2" i="5" a="1"/>
  <c r="H2" i="7" a="1"/>
  <c r="K2" i="47" a="1"/>
  <c r="K2" i="46" a="1"/>
  <c r="J11" i="52" a="1"/>
  <c r="E7" i="52" a="1"/>
  <c r="S20" i="56" a="1"/>
  <c r="U15" i="56" a="1"/>
  <c r="V6" i="56" a="1"/>
  <c r="G19" i="56" a="1"/>
  <c r="H14" i="56" a="1"/>
  <c r="G10" i="56" a="1"/>
  <c r="J5" i="56" a="1"/>
  <c r="O22" i="12" a="1"/>
  <c r="P20" i="12" a="1"/>
  <c r="Q18" i="12" a="1"/>
  <c r="R16" i="12" a="1"/>
  <c r="S14" i="12" a="1"/>
  <c r="K13" i="12" a="1"/>
  <c r="L11" i="12" a="1"/>
  <c r="M9" i="12" a="1"/>
  <c r="N7" i="12" a="1"/>
  <c r="O5" i="12" a="1"/>
  <c r="P3" i="12" a="1"/>
  <c r="O32" i="12" a="1"/>
  <c r="M31" i="12" a="1"/>
  <c r="E31" i="12" a="1"/>
  <c r="F19" i="12" a="1"/>
  <c r="G13" i="12" a="1"/>
  <c r="E8" i="12" a="1"/>
  <c r="J21" i="39" a="1"/>
  <c r="J4" i="39" a="1"/>
  <c r="H8" i="39" a="1"/>
  <c r="F12" i="39" a="1"/>
  <c r="M21" i="28" a="1"/>
  <c r="K16" i="28" a="1"/>
  <c r="L10" i="28" a="1"/>
  <c r="M4" i="28" a="1"/>
  <c r="G18" i="28" a="1"/>
  <c r="H9" i="28" a="1"/>
  <c r="E22" i="28" a="1"/>
  <c r="C2" i="38" a="1"/>
  <c r="T4" i="9" a="1"/>
  <c r="H22" i="43" a="1"/>
  <c r="G12" i="43" a="1"/>
  <c r="E23" i="42" a="1"/>
  <c r="C17" i="43" a="1"/>
  <c r="H20" i="42" a="1"/>
  <c r="H12" i="42" a="1"/>
  <c r="F7" i="42" a="1"/>
  <c r="C5" i="42" a="1"/>
  <c r="T3" i="18" a="1"/>
  <c r="T2" i="15" a="1"/>
  <c r="A2" i="15" a="1"/>
  <c r="D2" i="5" a="1"/>
  <c r="A2" i="38" a="1"/>
  <c r="S4" i="9" a="1"/>
  <c r="G22" i="43" a="1"/>
  <c r="H11" i="43" a="1"/>
  <c r="H17" i="42" a="1"/>
  <c r="I9" i="42" a="1"/>
  <c r="F9" i="52" a="1"/>
  <c r="T24" i="56" a="1"/>
  <c r="V10" i="56" a="1"/>
  <c r="G23" i="56" a="1"/>
  <c r="H18" i="56" a="1"/>
  <c r="N3" i="12" a="1"/>
  <c r="G17" i="28" a="1"/>
  <c r="K27" i="1" a="1"/>
  <c r="F20" i="1" a="1"/>
  <c r="H15" i="1" a="1"/>
  <c r="J10" i="1" a="1"/>
  <c r="L5" i="1" a="1"/>
  <c r="C16" i="43" a="1"/>
  <c r="C23" i="42" a="1"/>
  <c r="G20" i="42" a="1"/>
  <c r="C15" i="42" a="1"/>
  <c r="G12" i="42" a="1"/>
  <c r="E7" i="42" a="1"/>
  <c r="AL4" i="9" a="1"/>
  <c r="N4" i="9" a="1"/>
  <c r="H20" i="43" a="1"/>
  <c r="C14" i="43" a="1"/>
  <c r="I22" i="42" a="1"/>
  <c r="I14" i="42" a="1"/>
  <c r="J11" i="42" a="1"/>
  <c r="C7" i="42" a="1"/>
  <c r="H4" i="42" a="1"/>
  <c r="N3" i="18" a="1"/>
  <c r="Q2" i="15" a="1"/>
  <c r="T2" i="5" a="1"/>
  <c r="A2" i="5" a="1"/>
  <c r="D2" i="47" a="1"/>
  <c r="G2" i="46" a="1"/>
  <c r="F11" i="52" a="1"/>
  <c r="AN4" i="9" a="1"/>
  <c r="I11" i="42" a="1"/>
  <c r="A2" i="46" a="1"/>
  <c r="I24" i="56" a="1"/>
  <c r="I18" i="56" a="1"/>
  <c r="G13" i="56" a="1"/>
  <c r="R22" i="12" a="1"/>
  <c r="N20" i="12" a="1"/>
  <c r="Q13" i="12" a="1"/>
  <c r="S6" i="12" a="1"/>
  <c r="R33" i="12" a="1"/>
  <c r="F31" i="12" a="1"/>
  <c r="E12" i="12" a="1"/>
  <c r="F5" i="12" a="1"/>
  <c r="H11" i="39" a="1"/>
  <c r="F11" i="39" a="1"/>
  <c r="L20" i="28" a="1"/>
  <c r="L13" i="28" a="1"/>
  <c r="G20" i="28" a="1"/>
  <c r="D21" i="28" a="1"/>
  <c r="E11" i="28" a="1"/>
  <c r="K20" i="1" a="1"/>
  <c r="L12" i="1" a="1"/>
  <c r="H10" i="1" a="1"/>
  <c r="K7" i="1" a="1"/>
  <c r="C10" i="55" a="1"/>
  <c r="K13" i="28" a="1"/>
  <c r="G23" i="1" a="1"/>
  <c r="G10" i="1" a="1"/>
  <c r="F23" i="1" a="1"/>
  <c r="G15" i="1" a="1"/>
  <c r="J12" i="1" a="1"/>
  <c r="F10" i="1" a="1"/>
  <c r="K4" i="1" a="1"/>
  <c r="I17" i="1" a="1"/>
  <c r="F7" i="1" a="1"/>
  <c r="I4" i="1" a="1"/>
  <c r="F9" i="42" a="1"/>
  <c r="L11" i="28" a="1"/>
  <c r="O10" i="12" a="1"/>
  <c r="C15" i="43" a="1"/>
  <c r="I17" i="42" a="1"/>
  <c r="G11" i="42" a="1"/>
  <c r="H5" i="42" a="1"/>
  <c r="C2" i="5" a="1"/>
  <c r="N2" i="47" a="1"/>
  <c r="C9" i="52" a="1"/>
  <c r="C5" i="52" a="1"/>
  <c r="T16" i="56" a="1"/>
  <c r="S10" i="56" a="1"/>
  <c r="I7" i="56" a="1"/>
  <c r="L18" i="12" a="1"/>
  <c r="S15" i="12" a="1"/>
  <c r="O11" i="12" a="1"/>
  <c r="L9" i="12" a="1"/>
  <c r="R6" i="12" a="1"/>
  <c r="P4" i="12" a="1"/>
  <c r="L33" i="12" a="1"/>
  <c r="F18" i="12" a="1"/>
  <c r="J9" i="39" a="1"/>
  <c r="F10" i="39" a="1"/>
  <c r="M6" i="28" a="1"/>
  <c r="G9" i="28" a="1"/>
  <c r="L28" i="1" a="1"/>
  <c r="H23" i="1" a="1"/>
  <c r="F18" i="1" a="1"/>
  <c r="I15" i="1" a="1"/>
  <c r="F5" i="1" a="1"/>
  <c r="C27" i="55" a="1"/>
  <c r="K20" i="28" a="1"/>
  <c r="H19" i="28" a="1"/>
  <c r="H8" i="28" a="1"/>
  <c r="E20" i="28" a="1"/>
  <c r="K12" i="1" a="1"/>
  <c r="L4" i="1" a="1"/>
  <c r="C9" i="55" a="1"/>
  <c r="M12" i="28" a="1"/>
  <c r="H18" i="28" a="1"/>
  <c r="D20" i="28" a="1"/>
  <c r="L14" i="1" a="1"/>
  <c r="F28" i="1" a="1"/>
  <c r="F12" i="1" a="1"/>
  <c r="H3" i="39" a="1"/>
  <c r="C21" i="55" a="1"/>
  <c r="P10" i="12" a="1"/>
  <c r="AM4" i="9" a="1"/>
  <c r="G17" i="42" a="1"/>
  <c r="H4" i="52" a="1"/>
  <c r="H24" i="56" a="1"/>
  <c r="G18" i="56" a="1"/>
  <c r="I12" i="56" a="1"/>
  <c r="M20" i="12" a="1"/>
  <c r="R15" i="12" a="1"/>
  <c r="P13" i="12" a="1"/>
  <c r="K9" i="12" a="1"/>
  <c r="Q33" i="12" a="1"/>
  <c r="E5" i="12" a="1"/>
  <c r="H9" i="39" a="1"/>
  <c r="M17" i="28" a="1"/>
  <c r="K4" i="28" a="1"/>
  <c r="L11" i="1" a="1"/>
  <c r="Q21" i="12" a="1"/>
  <c r="P31" i="12" a="1"/>
  <c r="E16" i="12" a="1"/>
  <c r="S2" i="15" a="1"/>
  <c r="B2" i="5" a="1"/>
  <c r="F12" i="52" a="1"/>
  <c r="F8" i="52" a="1"/>
  <c r="U22" i="56" a="1"/>
  <c r="S9" i="56" a="1"/>
  <c r="H7" i="56" a="1"/>
  <c r="Q15" i="12" a="1"/>
  <c r="M11" i="12" a="1"/>
  <c r="Q6" i="12" a="1"/>
  <c r="O4" i="12" a="1"/>
  <c r="K33" i="12" a="1"/>
  <c r="G30" i="12" a="1"/>
  <c r="E18" i="12" a="1"/>
  <c r="F11" i="12" a="1"/>
  <c r="J8" i="39" a="1"/>
  <c r="F9" i="39" a="1"/>
  <c r="M19" i="28" a="1"/>
  <c r="L6" i="28" a="1"/>
  <c r="G8" i="28" a="1"/>
  <c r="E10" i="28" a="1"/>
  <c r="O20" i="1" a="1"/>
  <c r="K28" i="1" a="1"/>
  <c r="I20" i="1" a="1"/>
  <c r="L17" i="1" a="1"/>
  <c r="I7" i="1" a="1"/>
  <c r="C26" i="55" a="1"/>
  <c r="H5" i="28" a="1"/>
  <c r="G22" i="12" a="1"/>
  <c r="AK4" i="9" a="1"/>
  <c r="C13" i="43" a="1"/>
  <c r="F17" i="42" a="1"/>
  <c r="J10" i="42" a="1"/>
  <c r="E8" i="52" a="1"/>
  <c r="F4" i="52" a="1"/>
  <c r="V8" i="56" a="1"/>
  <c r="J23" i="56" a="1"/>
  <c r="J17" i="56" a="1"/>
  <c r="H12" i="56" a="1"/>
  <c r="N22" i="12" a="1"/>
  <c r="L20" i="12" a="1"/>
  <c r="S17" i="12" a="1"/>
  <c r="O13" i="12" a="1"/>
  <c r="S8" i="12" a="1"/>
  <c r="P33" i="12" a="1"/>
  <c r="F30" i="12" a="1"/>
  <c r="G4" i="12" a="1"/>
  <c r="J2" i="15" a="1"/>
  <c r="G22" i="56" a="1"/>
  <c r="J22" i="39" a="1"/>
  <c r="L4" i="28" a="1"/>
  <c r="H22" i="1" a="1"/>
  <c r="H9" i="1" a="1"/>
  <c r="G4" i="1" a="1"/>
  <c r="S3" i="12" a="1"/>
  <c r="Q31" i="12" a="1"/>
  <c r="R4" i="9" a="1"/>
  <c r="E17" i="42" a="1"/>
  <c r="J4" i="42" a="1"/>
  <c r="R2" i="15" a="1"/>
  <c r="F2" i="47" a="1"/>
  <c r="E12" i="52" a="1"/>
  <c r="T22" i="56" a="1"/>
  <c r="T15" i="56" a="1"/>
  <c r="I23" i="56" a="1"/>
  <c r="G7" i="56" a="1"/>
  <c r="M22" i="12" a="1"/>
  <c r="P15" i="12" a="1"/>
  <c r="N4" i="12" a="1"/>
  <c r="L32" i="12" a="1"/>
  <c r="G17" i="12" a="1"/>
  <c r="E11" i="12" a="1"/>
  <c r="F4" i="12" a="1"/>
  <c r="J7" i="39" a="1"/>
  <c r="H7" i="39" a="1"/>
  <c r="F8" i="39" a="1"/>
  <c r="K19" i="28" a="1"/>
  <c r="K6" i="28" a="1"/>
  <c r="H7" i="28" a="1"/>
  <c r="D10" i="28" a="1"/>
  <c r="J28" i="1" a="1"/>
  <c r="L22" i="1" a="1"/>
  <c r="H20" i="1" a="1"/>
  <c r="K17" i="1" a="1"/>
  <c r="L9" i="1" a="1"/>
  <c r="H7" i="1" a="1"/>
  <c r="C25" i="55" a="1"/>
  <c r="R32" i="12" a="1"/>
  <c r="G23" i="12" a="1"/>
  <c r="E17" i="12" a="1"/>
  <c r="G3" i="12" a="1"/>
  <c r="H16" i="28" a="1"/>
  <c r="I15" i="42" a="1"/>
  <c r="F16" i="12" a="1"/>
  <c r="H22" i="42" a="1"/>
  <c r="H16" i="56" a="1"/>
  <c r="I10" i="42" a="1"/>
  <c r="V2" i="7" a="1"/>
  <c r="D8" i="52" a="1"/>
  <c r="E4" i="52" a="1"/>
  <c r="S15" i="56" a="1"/>
  <c r="U8" i="56" a="1"/>
  <c r="H23" i="56" a="1"/>
  <c r="I17" i="56" a="1"/>
  <c r="G12" i="56" a="1"/>
  <c r="K20" i="12" a="1"/>
  <c r="R17" i="12" a="1"/>
  <c r="N13" i="12" a="1"/>
  <c r="K11" i="12" a="1"/>
  <c r="R8" i="12" a="1"/>
  <c r="O6" i="12" a="1"/>
  <c r="O33" i="12" a="1"/>
  <c r="K32" i="12" a="1"/>
  <c r="E30" i="12" a="1"/>
  <c r="E4" i="12" a="1"/>
  <c r="H6" i="39" a="1"/>
  <c r="L12" i="28" a="1"/>
  <c r="I28" i="1" a="1"/>
  <c r="J17" i="1" a="1"/>
  <c r="F15" i="1" a="1"/>
  <c r="I12" i="1" a="1"/>
  <c r="G7" i="1" a="1"/>
  <c r="J4" i="1" a="1"/>
  <c r="G16" i="42" a="1"/>
  <c r="J9" i="42" a="1"/>
  <c r="P2" i="15" a="1"/>
  <c r="I11" i="52" a="1"/>
  <c r="D4" i="52" a="1"/>
  <c r="T21" i="56" a="1"/>
  <c r="V14" i="56" a="1"/>
  <c r="T8" i="56" a="1"/>
  <c r="H17" i="56" a="1"/>
  <c r="J11" i="56" a="1"/>
  <c r="Q17" i="12" a="1"/>
  <c r="L13" i="12" a="1"/>
  <c r="P8" i="12" a="1"/>
  <c r="N6" i="12" a="1"/>
  <c r="D18" i="28" a="1"/>
  <c r="O15" i="1" a="1"/>
  <c r="I22" i="1" a="1"/>
  <c r="H3" i="42" a="1"/>
  <c r="H3" i="52" a="1"/>
  <c r="I16" i="56" a="1"/>
  <c r="N17" i="12" a="1"/>
  <c r="G17" i="1" a="1"/>
  <c r="K15" i="12" a="1"/>
  <c r="I14" i="1" a="1"/>
  <c r="F4" i="1" a="1"/>
  <c r="E11" i="52" a="1"/>
  <c r="G11" i="56" a="1"/>
  <c r="Q4" i="9" a="1"/>
  <c r="J16" i="42" a="1"/>
  <c r="I4" i="42" a="1"/>
  <c r="E2" i="47" a="1"/>
  <c r="C8" i="52" a="1"/>
  <c r="J6" i="56" a="1"/>
  <c r="L22" i="12" a="1"/>
  <c r="O15" i="12" a="1"/>
  <c r="S10" i="12" a="1"/>
  <c r="Q8" i="12" a="1"/>
  <c r="M4" i="12" a="1"/>
  <c r="G10" i="12" a="1"/>
  <c r="J5" i="39" a="1"/>
  <c r="F7" i="39" a="1"/>
  <c r="M18" i="28" a="1"/>
  <c r="M5" i="28" a="1"/>
  <c r="H17" i="28" a="1"/>
  <c r="G7" i="28" a="1"/>
  <c r="D19" i="28" a="1"/>
  <c r="E9" i="28" a="1"/>
  <c r="K22" i="1" a="1"/>
  <c r="G20" i="1" a="1"/>
  <c r="K9" i="1" a="1"/>
  <c r="C24" i="55" a="1"/>
  <c r="J7" i="52" a="1"/>
  <c r="L31" i="12" a="1"/>
  <c r="H5" i="39" a="1"/>
  <c r="K12" i="28" a="1"/>
  <c r="H5" i="56" a="1"/>
  <c r="R12" i="12" a="1"/>
  <c r="L6" i="12" a="1"/>
  <c r="R31" i="12" a="1"/>
  <c r="H22" i="39" a="1"/>
  <c r="D8" i="28" a="1"/>
  <c r="C9" i="42" a="1"/>
  <c r="J21" i="56" a="1"/>
  <c r="G5" i="56" a="1"/>
  <c r="M17" i="12" a="1"/>
  <c r="K6" i="12" a="1"/>
  <c r="L4" i="9" a="1"/>
  <c r="I23" i="42" a="1"/>
  <c r="F23" i="42" a="1"/>
  <c r="H9" i="42" a="1"/>
  <c r="N2" i="15" a="1"/>
  <c r="O2" i="7" a="1"/>
  <c r="H11" i="52" a="1"/>
  <c r="S8" i="56" a="1"/>
  <c r="I22" i="56" a="1"/>
  <c r="K22" i="12" a="1"/>
  <c r="R19" i="12" a="1"/>
  <c r="P17" i="12" a="1"/>
  <c r="N15" i="12" a="1"/>
  <c r="R10" i="12" a="1"/>
  <c r="L4" i="12" a="1"/>
  <c r="K31" i="12" a="1"/>
  <c r="F10" i="12" a="1"/>
  <c r="F5" i="39" a="1"/>
  <c r="L18" i="28" a="1"/>
  <c r="K5" i="28" a="1"/>
  <c r="H6" i="28" a="1"/>
  <c r="D9" i="28" a="1"/>
  <c r="O17" i="1" a="1"/>
  <c r="G28" i="1" a="1"/>
  <c r="J22" i="1" a="1"/>
  <c r="G12" i="1" a="1"/>
  <c r="J9" i="1" a="1"/>
  <c r="C23" i="55" a="1"/>
  <c r="L2" i="15" a="1"/>
  <c r="I7" i="52" a="1"/>
  <c r="O17" i="12" a="1"/>
  <c r="F4" i="39" a="1"/>
  <c r="M11" i="28" a="1"/>
  <c r="L19" i="1" a="1"/>
  <c r="K14" i="1" a="1"/>
  <c r="I9" i="1" a="1"/>
  <c r="H4" i="1" a="1"/>
  <c r="K4" i="12" a="1"/>
  <c r="J2" i="39" a="1"/>
  <c r="H7" i="52" a="1"/>
  <c r="I2" i="15" a="1"/>
  <c r="E4" i="9" a="1"/>
  <c r="G4" i="42" a="1"/>
  <c r="N2" i="7" a="1"/>
  <c r="C2" i="47" a="1"/>
  <c r="C4" i="52" a="1"/>
  <c r="U14" i="56" a="1"/>
  <c r="H22" i="56" a="1"/>
  <c r="J16" i="56" a="1"/>
  <c r="I11" i="56" a="1"/>
  <c r="M6" i="12" a="1"/>
  <c r="P32" i="12" a="1"/>
  <c r="F23" i="12" a="1"/>
  <c r="G16" i="12" a="1"/>
  <c r="F3" i="12" a="1"/>
  <c r="J3" i="39" a="1"/>
  <c r="H4" i="39" a="1"/>
  <c r="G16" i="28" a="1"/>
  <c r="H17" i="1" a="1"/>
  <c r="L6" i="1" a="1"/>
  <c r="C22" i="55" a="1"/>
  <c r="M30" i="12" a="1"/>
  <c r="E10" i="12" a="1"/>
  <c r="K18" i="28" a="1"/>
  <c r="E8" i="28" a="1"/>
  <c r="J14" i="1" a="1"/>
  <c r="T14" i="56" a="1"/>
  <c r="H11" i="56" a="1"/>
  <c r="G9" i="12" a="1"/>
  <c r="F3" i="39" a="1"/>
  <c r="H15" i="28" a="1"/>
  <c r="K19" i="1" a="1"/>
  <c r="K6" i="1" a="1"/>
  <c r="M8" i="12" a="1"/>
  <c r="L30" i="12" a="1"/>
  <c r="F9" i="12" a="1"/>
  <c r="E17" i="28" a="1"/>
  <c r="L27" i="1" a="1"/>
  <c r="E15" i="42" a="1"/>
  <c r="T2" i="46" a="1"/>
  <c r="G3" i="52" a="1"/>
  <c r="Q12" i="12" a="1"/>
  <c r="J22" i="42" a="1"/>
  <c r="G9" i="42" a="1"/>
  <c r="J3" i="42" a="1"/>
  <c r="K2" i="15" a="1"/>
  <c r="M2" i="7" a="1"/>
  <c r="A2" i="47" a="1"/>
  <c r="G11" i="52" a="1"/>
  <c r="I3" i="52" a="1"/>
  <c r="V20" i="56" a="1"/>
  <c r="V7" i="56" a="1"/>
  <c r="I5" i="56" a="1"/>
  <c r="S21" i="12" a="1"/>
  <c r="Q19" i="12" a="1"/>
  <c r="M15" i="12" a="1"/>
  <c r="S12" i="12" a="1"/>
  <c r="Q10" i="12" a="1"/>
  <c r="N8" i="12" a="1"/>
  <c r="H23" i="43" a="1"/>
  <c r="H21" i="43" a="1"/>
  <c r="F15" i="42" a="1"/>
  <c r="G3" i="42" a="1"/>
  <c r="L2" i="7" a="1"/>
  <c r="U2" i="46" a="1"/>
  <c r="U13" i="56" a="1"/>
  <c r="U7" i="56" a="1"/>
  <c r="P19" i="12" a="1"/>
  <c r="O13" i="1" a="1"/>
  <c r="F3" i="42" a="1"/>
  <c r="F21" i="42" a="1"/>
  <c r="G20" i="43" a="1"/>
  <c r="G8" i="42" a="1"/>
  <c r="R2" i="46" a="1"/>
  <c r="E3" i="52" a="1"/>
  <c r="V12" i="56" a="1"/>
  <c r="U6" i="56" a="1"/>
  <c r="M19" i="12" a="1"/>
  <c r="Q14" i="12" a="1"/>
  <c r="K8" i="12" a="1"/>
  <c r="E22" i="12" a="1"/>
  <c r="F8" i="12" a="1"/>
  <c r="H20" i="39" a="1"/>
  <c r="F20" i="39" a="1"/>
  <c r="K17" i="28" a="1"/>
  <c r="K10" i="28" a="1"/>
  <c r="K3" i="28" a="1"/>
  <c r="G14" i="28" a="1"/>
  <c r="E16" i="28" a="1"/>
  <c r="D6" i="28" a="1"/>
  <c r="O11" i="1" a="1"/>
  <c r="H19" i="1" a="1"/>
  <c r="K16" i="1" a="1"/>
  <c r="G14" i="1" a="1"/>
  <c r="H6" i="1" a="1"/>
  <c r="K3" i="1" a="1"/>
  <c r="C18" i="55" a="1"/>
  <c r="T19" i="56" a="1"/>
  <c r="T6" i="56" a="1"/>
  <c r="G21" i="56" a="1"/>
  <c r="J15" i="56" a="1"/>
  <c r="J9" i="56" a="1"/>
  <c r="R23" i="12" a="1"/>
  <c r="O21" i="12" a="1"/>
  <c r="S16" i="12" a="1"/>
  <c r="O12" i="12" a="1"/>
  <c r="L10" i="12" a="1"/>
  <c r="R5" i="12" a="1"/>
  <c r="O3" i="12" a="1"/>
  <c r="F34" i="12" a="1"/>
  <c r="F15" i="12" a="1"/>
  <c r="J18" i="39" a="1"/>
  <c r="L23" i="28" a="1"/>
  <c r="G4" i="28" a="1"/>
  <c r="I27" i="1" a="1"/>
  <c r="L8" i="1" a="1"/>
  <c r="F2" i="7" a="1"/>
  <c r="H15" i="43" a="1"/>
  <c r="E21" i="42" a="1"/>
  <c r="V2" i="5" a="1"/>
  <c r="G2" i="7" a="1"/>
  <c r="H6" i="52" a="1"/>
  <c r="R30" i="12" a="1"/>
  <c r="M9" i="28" a="1"/>
  <c r="L21" i="1" a="1"/>
  <c r="F14" i="1" a="1"/>
  <c r="I11" i="1" a="1"/>
  <c r="Q2" i="46" a="1"/>
  <c r="H14" i="43" a="1"/>
  <c r="H14" i="42" a="1"/>
  <c r="S3" i="18" a="1"/>
  <c r="U2" i="5" a="1"/>
  <c r="S19" i="56" a="1"/>
  <c r="T12" i="56" a="1"/>
  <c r="S6" i="56" a="1"/>
  <c r="J20" i="56" a="1"/>
  <c r="I15" i="56" a="1"/>
  <c r="P23" i="12" a="1"/>
  <c r="N21" i="12" a="1"/>
  <c r="M12" i="12" a="1"/>
  <c r="K10" i="12" a="1"/>
  <c r="P5" i="12" a="1"/>
  <c r="Q30" i="12" a="1"/>
  <c r="E34" i="12" a="1"/>
  <c r="G14" i="12" a="1"/>
  <c r="G7" i="12" a="1"/>
  <c r="J17" i="39" a="1"/>
  <c r="H18" i="39" a="1"/>
  <c r="K23" i="28" a="1"/>
  <c r="L9" i="28" a="1"/>
  <c r="H3" i="28" a="1"/>
  <c r="D15" i="28" a="1"/>
  <c r="H27" i="1" a="1"/>
  <c r="L13" i="1" a="1"/>
  <c r="H11" i="1" a="1"/>
  <c r="I3" i="1" a="1"/>
  <c r="D10" i="52" a="1"/>
  <c r="F6" i="52" a="1"/>
  <c r="H12" i="43" a="1"/>
  <c r="E2" i="7" a="1"/>
  <c r="G11" i="43" a="1"/>
  <c r="J2" i="46" a="1"/>
  <c r="V18" i="56" a="1"/>
  <c r="S12" i="56" a="1"/>
  <c r="U5" i="56" a="1"/>
  <c r="F13" i="42" a="1"/>
  <c r="S2" i="5" a="1"/>
  <c r="I2" i="46" a="1"/>
  <c r="C10" i="52" a="1"/>
  <c r="V24" i="56" a="1"/>
  <c r="T18" i="56" a="1"/>
  <c r="T5" i="56" a="1"/>
  <c r="I14" i="56" a="1"/>
  <c r="G9" i="56" a="1"/>
  <c r="L21" i="12" a="1"/>
  <c r="R18" i="12" a="1"/>
  <c r="N14" i="12" a="1"/>
  <c r="K12" i="12" a="1"/>
  <c r="Q7" i="12" a="1"/>
  <c r="N5" i="12" a="1"/>
  <c r="K3" i="12" a="1"/>
  <c r="O30" i="12" a="1"/>
  <c r="E21" i="12" a="1"/>
  <c r="E7" i="12" a="1"/>
  <c r="H16" i="39" a="1"/>
  <c r="F17" i="39" a="1"/>
  <c r="H10" i="43" a="1"/>
  <c r="I19" i="42" a="1"/>
  <c r="D7" i="42" a="1"/>
  <c r="Q2" i="5" a="1"/>
  <c r="V2" i="47" a="1"/>
  <c r="U24" i="56" a="1"/>
  <c r="S18" i="56" a="1"/>
  <c r="U11" i="56" a="1"/>
  <c r="H20" i="56" a="1"/>
  <c r="N23" i="12" a="1"/>
  <c r="K21" i="12" a="1"/>
  <c r="O16" i="12" a="1"/>
  <c r="R9" i="12" a="1"/>
  <c r="M5" i="12" a="1"/>
  <c r="F33" i="12" a="1"/>
  <c r="H15" i="39" a="1"/>
  <c r="K22" i="28" a="1"/>
  <c r="L8" i="28" a="1"/>
  <c r="G22" i="28" a="1"/>
  <c r="E26" i="28" a="1"/>
  <c r="D4" i="28" a="1"/>
  <c r="G16" i="1" a="1"/>
  <c r="J13" i="1" a="1"/>
  <c r="K5" i="1" a="1"/>
  <c r="G3" i="1" a="1"/>
  <c r="H14" i="39" a="1"/>
  <c r="D13" i="28" a="1"/>
  <c r="E3" i="28" a="1"/>
  <c r="G8" i="1" a="1"/>
  <c r="C19" i="42" a="1"/>
  <c r="S24" i="56" a="1"/>
  <c r="H25" i="56" a="1"/>
  <c r="H8" i="56" a="1"/>
  <c r="E13" i="42" a="1"/>
  <c r="M3" i="18" a="1"/>
  <c r="O2" i="5" a="1"/>
  <c r="T2" i="47" a="1"/>
  <c r="H2" i="46" a="1"/>
  <c r="H9" i="52" a="1"/>
  <c r="J5" i="52" a="1"/>
  <c r="T11" i="56" a="1"/>
  <c r="G14" i="56" a="1"/>
  <c r="J8" i="56" a="1"/>
  <c r="S11" i="12" a="1"/>
  <c r="O7" i="12" a="1"/>
  <c r="L5" i="12" a="1"/>
  <c r="R34" i="12" a="1"/>
  <c r="M34" i="12" a="1"/>
  <c r="G20" i="12" a="1"/>
  <c r="F13" i="12" a="1"/>
  <c r="G6" i="12" a="1"/>
  <c r="J14" i="39" a="1"/>
  <c r="F16" i="39" a="1"/>
  <c r="K15" i="28" a="1"/>
  <c r="G12" i="28" a="1"/>
  <c r="E13" i="28" a="1"/>
  <c r="L23" i="1" a="1"/>
  <c r="H21" i="1" a="1"/>
  <c r="K18" i="1" a="1"/>
  <c r="I13" i="1" a="1"/>
  <c r="L10" i="1" a="1"/>
  <c r="H8" i="1" a="1"/>
  <c r="K3" i="18" a="1"/>
  <c r="G9" i="52" a="1"/>
  <c r="T17" i="56" a="1"/>
  <c r="S11" i="56" a="1"/>
  <c r="G20" i="56" a="1"/>
  <c r="J13" i="56" a="1"/>
  <c r="M23" i="12" a="1"/>
  <c r="S20" i="12" a="1"/>
  <c r="P18" i="12" a="1"/>
  <c r="N16" i="12" a="1"/>
  <c r="L14" i="12" a="1"/>
  <c r="Q9" i="12" a="1"/>
  <c r="K5" i="12" a="1"/>
  <c r="E33" i="12" a="1"/>
  <c r="E13" i="12" a="1"/>
  <c r="H21" i="28" a="1"/>
  <c r="E23" i="28" a="1"/>
  <c r="F16" i="1" a="1"/>
  <c r="F3" i="1" a="1"/>
  <c r="C13" i="55" a="1"/>
  <c r="J6" i="42" a="1"/>
  <c r="I3" i="18" a="1"/>
  <c r="J2" i="5" a="1"/>
  <c r="R2" i="47" a="1"/>
  <c r="O18" i="12" a="1"/>
  <c r="J18" i="42" a="1"/>
  <c r="I5" i="42" a="1"/>
  <c r="F3" i="18" a="1"/>
  <c r="O2" i="47" a="1"/>
  <c r="B2" i="46" a="1"/>
  <c r="D9" i="52" a="1"/>
  <c r="F5" i="52" a="1"/>
  <c r="U23" i="56" a="1"/>
  <c r="U16" i="56" a="1"/>
  <c r="T10" i="56" a="1"/>
  <c r="G4" i="43" a="1"/>
  <c r="D2" i="46" a="1"/>
  <c r="H9" i="56" a="1"/>
  <c r="M18" i="12" a="1"/>
  <c r="M10" i="12" a="1"/>
  <c r="L3" i="12" a="1"/>
  <c r="G19" i="12" a="1"/>
  <c r="J12" i="39" a="1"/>
  <c r="H22" i="28" a="1"/>
  <c r="D17" i="28" a="1"/>
  <c r="O34" i="12" a="1"/>
  <c r="L16" i="28" a="1"/>
  <c r="G18" i="1" a="1"/>
  <c r="J3" i="1" a="1"/>
  <c r="N9" i="12" a="1"/>
  <c r="H17" i="39" a="1"/>
  <c r="G27" i="1" a="1"/>
  <c r="H13" i="39" a="1"/>
  <c r="L15" i="28" a="1"/>
  <c r="D12" i="28" a="1"/>
  <c r="H8" i="42" a="1"/>
  <c r="H13" i="28" a="1"/>
  <c r="E7" i="28" a="1"/>
  <c r="H16" i="1" a="1"/>
  <c r="F9" i="1" a="1"/>
  <c r="F3" i="52" a="1"/>
  <c r="M7" i="12" a="1"/>
  <c r="J19" i="56" a="1"/>
  <c r="C17" i="55" a="1"/>
  <c r="V23" i="56" a="1"/>
  <c r="R13" i="12" a="1"/>
  <c r="D3" i="28" a="1"/>
  <c r="H13" i="56" a="1"/>
  <c r="F13" i="1" a="1"/>
  <c r="U10" i="56" a="1"/>
  <c r="J11" i="39" a="1"/>
  <c r="M20" i="28" a="1"/>
  <c r="L18" i="1" a="1"/>
  <c r="J11" i="1" a="1"/>
  <c r="H5" i="1" a="1"/>
  <c r="D14" i="28" a="1"/>
  <c r="H18" i="1" a="1"/>
  <c r="G15" i="12" a="1"/>
  <c r="M16" i="12" a="1"/>
  <c r="O31" i="12" a="1"/>
  <c r="K23" i="1" a="1"/>
  <c r="J16" i="1" a="1"/>
  <c r="G12" i="12" a="1"/>
  <c r="L14" i="28" a="1"/>
  <c r="G13" i="28" a="1"/>
  <c r="H21" i="56" a="1"/>
  <c r="C29" i="55" a="1"/>
  <c r="J5" i="42" a="1"/>
  <c r="S22" i="12" a="1"/>
  <c r="F22" i="39" a="1"/>
  <c r="E5" i="28" a="1"/>
  <c r="K8" i="1" a="1"/>
  <c r="I20" i="56" a="1"/>
  <c r="J8" i="1" a="1"/>
  <c r="K7" i="12" a="1"/>
  <c r="C11" i="52" a="1"/>
  <c r="L17" i="12" a="1"/>
  <c r="J10" i="39" a="1"/>
  <c r="D16" i="28" a="1"/>
  <c r="O3" i="1" a="1"/>
  <c r="G5" i="1" a="1"/>
  <c r="L17" i="28" a="1"/>
  <c r="H20" i="28" a="1"/>
  <c r="F11" i="1" a="1"/>
  <c r="G15" i="28" a="1"/>
  <c r="D7" i="52" a="1"/>
  <c r="H3" i="1" a="1"/>
  <c r="C7" i="52" a="1"/>
  <c r="L23" i="12" a="1"/>
  <c r="S7" i="12" a="1"/>
  <c r="G9" i="1" a="1"/>
  <c r="L34" i="12" a="1"/>
  <c r="K14" i="28" a="1"/>
  <c r="K14" i="12" a="1"/>
  <c r="I18" i="42" a="1"/>
  <c r="H10" i="52" a="1"/>
  <c r="G8" i="56" a="1"/>
  <c r="S9" i="12" a="1"/>
  <c r="P34" i="12" a="1"/>
  <c r="E19" i="12" a="1"/>
  <c r="H21" i="39" a="1"/>
  <c r="G21" i="28" a="1"/>
  <c r="E14" i="28" a="1"/>
  <c r="I18" i="1" a="1"/>
  <c r="L3" i="1" a="1"/>
  <c r="K10" i="1" a="1"/>
  <c r="S23" i="12" a="1"/>
  <c r="M15" i="28" a="1"/>
  <c r="I8" i="42" a="1"/>
  <c r="I10" i="1" a="1"/>
  <c r="K16" i="12" a="1"/>
  <c r="K23" i="12" a="1"/>
  <c r="F12" i="12" a="1"/>
  <c r="H12" i="28" a="1"/>
  <c r="O14" i="12" a="1"/>
  <c r="K34" i="12" a="1"/>
  <c r="H11" i="28" a="1"/>
  <c r="I23" i="1" a="1"/>
  <c r="E3" i="42" a="1"/>
  <c r="E9" i="12" a="1"/>
  <c r="M10" i="28" a="1"/>
  <c r="D3" i="52" a="1"/>
  <c r="J20" i="39" a="1"/>
  <c r="K7" i="28" a="1"/>
  <c r="R4" i="12" a="1"/>
  <c r="J16" i="39" a="1"/>
  <c r="K21" i="28" a="1"/>
  <c r="Q16" i="12" a="1"/>
  <c r="G18" i="12" a="1"/>
  <c r="J27" i="1" a="1"/>
  <c r="E15" i="12" a="1"/>
  <c r="F27" i="1" a="1"/>
  <c r="M14" i="28" a="1"/>
  <c r="H12" i="39" a="1"/>
  <c r="R14" i="12" a="1"/>
  <c r="P14" i="12" a="1"/>
  <c r="C28" i="55" a="1"/>
  <c r="D5" i="28" a="1"/>
  <c r="G22" i="1" a="1"/>
  <c r="J14" i="42" a="1"/>
  <c r="J7" i="56" a="1"/>
  <c r="P16" i="12" a="1"/>
  <c r="P9" i="12" a="1"/>
  <c r="E12" i="28" a="1"/>
  <c r="L8" i="12" a="1"/>
  <c r="G5" i="52" a="1"/>
  <c r="R7" i="12" a="1"/>
  <c r="F21" i="39" a="1"/>
  <c r="C20" i="55" a="1"/>
  <c r="E9" i="52" a="1"/>
  <c r="G25" i="56" a="1"/>
  <c r="L16" i="1" a="1"/>
  <c r="E14" i="12" a="1"/>
  <c r="O23" i="12" a="1"/>
  <c r="H6" i="42" a="1"/>
  <c r="I16" i="1" a="1"/>
  <c r="P21" i="12" a="1"/>
  <c r="L7" i="12" a="1"/>
  <c r="F6" i="12" a="1"/>
  <c r="M8" i="28" a="1"/>
  <c r="L3" i="28" a="1"/>
  <c r="K30" i="12" a="1"/>
  <c r="K9" i="28" a="1"/>
  <c r="K15" i="1" a="1"/>
  <c r="G11" i="28" a="1"/>
  <c r="F22" i="1" a="1"/>
  <c r="F19" i="39" a="1"/>
  <c r="C19" i="55" a="1"/>
  <c r="M21" i="12" a="1"/>
  <c r="H23" i="28" a="1"/>
  <c r="G19" i="1" a="1"/>
  <c r="M3" i="12" a="1"/>
  <c r="I8" i="1" a="1"/>
  <c r="F15" i="39" a="1"/>
  <c r="F8" i="1" a="1"/>
  <c r="I21" i="1" a="1"/>
  <c r="V16" i="56" a="1"/>
  <c r="D23" i="28" a="1"/>
  <c r="E4" i="28" a="1"/>
  <c r="S13" i="12" a="1"/>
  <c r="F18" i="39" a="1"/>
  <c r="M33" i="12" a="1"/>
  <c r="F7" i="12" a="1"/>
  <c r="G5" i="28" a="1"/>
  <c r="H14" i="1" a="1"/>
  <c r="G31" i="12" a="1"/>
  <c r="H3" i="18" a="1"/>
  <c r="R11" i="12" a="1"/>
  <c r="K19" i="12" a="1"/>
  <c r="K11" i="1" a="1"/>
  <c r="G3" i="18" a="1"/>
  <c r="C3" i="52" a="1"/>
  <c r="J21" i="1" a="1"/>
  <c r="M23" i="28" a="1"/>
  <c r="G10" i="28" a="1"/>
  <c r="C16" i="55" a="1"/>
  <c r="C15" i="55" a="1"/>
  <c r="M3" i="28" a="1"/>
  <c r="G13" i="1" a="1"/>
  <c r="E21" i="28" a="1"/>
  <c r="C11" i="55" a="1"/>
  <c r="F6" i="1" a="1"/>
  <c r="I19" i="1" a="1"/>
  <c r="Q20" i="12" a="1"/>
  <c r="S5" i="12" a="1"/>
  <c r="L19" i="12" a="1"/>
  <c r="G6" i="1" a="1"/>
  <c r="J19" i="1" a="1"/>
  <c r="D22" i="28" a="1"/>
  <c r="G21" i="12" a="1"/>
  <c r="V19" i="56" a="1"/>
  <c r="G16" i="56" a="1"/>
  <c r="G33" i="12" a="1"/>
  <c r="F13" i="39" a="1"/>
  <c r="H4" i="28" a="1"/>
  <c r="L7" i="1" a="1"/>
  <c r="I2" i="5" a="1"/>
  <c r="U19" i="56" a="1"/>
  <c r="P12" i="12" a="1"/>
  <c r="M7" i="28" a="1"/>
  <c r="O22" i="1" a="1"/>
  <c r="G21" i="1" a="1"/>
  <c r="O20" i="12" a="1"/>
  <c r="G32" i="12" a="1"/>
  <c r="G5" i="12" a="1"/>
  <c r="J6" i="1" a="1"/>
  <c r="C12" i="55" a="1"/>
  <c r="K2" i="7" a="1"/>
  <c r="G15" i="56" a="1"/>
  <c r="O19" i="12" a="1"/>
  <c r="L12" i="12" a="1"/>
  <c r="F2" i="39" a="1"/>
  <c r="L7" i="28" a="1"/>
  <c r="G3" i="28" a="1"/>
  <c r="O12" i="1" a="1"/>
  <c r="F21" i="1" a="1"/>
  <c r="K13" i="1" a="1"/>
  <c r="S17" i="56" a="1"/>
  <c r="S4" i="12" a="1"/>
  <c r="J19" i="39" a="1"/>
  <c r="L21" i="28" a="1"/>
  <c r="I13" i="56" a="1"/>
  <c r="N19" i="12" a="1"/>
  <c r="F22" i="12" a="1"/>
  <c r="I10" i="56" a="1"/>
  <c r="Q3" i="12" a="1"/>
  <c r="F19" i="1" a="1"/>
  <c r="F32" i="12" a="1"/>
  <c r="H13" i="1" a="1"/>
  <c r="L20" i="1" a="1"/>
  <c r="Q2" i="47" a="1"/>
  <c r="P2" i="47" a="1"/>
  <c r="S13" i="56" a="1"/>
  <c r="Q11" i="12" a="1"/>
  <c r="M22" i="28" a="1"/>
  <c r="S2" i="46" a="1"/>
  <c r="N18" i="12" a="1"/>
  <c r="P11" i="12" a="1"/>
  <c r="F21" i="12" a="1"/>
  <c r="J13" i="39" a="1"/>
  <c r="I5" i="1" a="1"/>
  <c r="F2" i="46" a="1"/>
  <c r="I9" i="56" a="1"/>
  <c r="I9" i="56" l="1"/>
  <c r="F2" i="46"/>
  <c r="I5" i="1"/>
  <c r="J13" i="39"/>
  <c r="F21" i="12"/>
  <c r="P11" i="12"/>
  <c r="N18" i="12"/>
  <c r="S2" i="46"/>
  <c r="M22" i="28"/>
  <c r="Q11" i="12"/>
  <c r="S13" i="56"/>
  <c r="P2" i="47"/>
  <c r="Q2" i="47"/>
  <c r="L20" i="1"/>
  <c r="H13" i="1"/>
  <c r="F32" i="12"/>
  <c r="F19" i="1"/>
  <c r="Q3" i="12"/>
  <c r="I10" i="56"/>
  <c r="F22" i="12"/>
  <c r="N19" i="12"/>
  <c r="I13" i="56"/>
  <c r="L21" i="28"/>
  <c r="J19" i="39"/>
  <c r="S4" i="12"/>
  <c r="S17" i="56"/>
  <c r="K13" i="1"/>
  <c r="F21" i="1"/>
  <c r="O12" i="1"/>
  <c r="G3" i="28"/>
  <c r="L7" i="28"/>
  <c r="F2" i="39"/>
  <c r="L12" i="12"/>
  <c r="O19" i="12"/>
  <c r="G15" i="56"/>
  <c r="K2" i="7"/>
  <c r="C12" i="55"/>
  <c r="J6" i="1"/>
  <c r="G5" i="12"/>
  <c r="G32" i="12"/>
  <c r="O20" i="12"/>
  <c r="G21" i="1"/>
  <c r="O22" i="1"/>
  <c r="M7" i="28"/>
  <c r="P12" i="12"/>
  <c r="U19" i="56"/>
  <c r="I2" i="5"/>
  <c r="L7" i="1"/>
  <c r="H4" i="28"/>
  <c r="F13" i="39"/>
  <c r="G33" i="12"/>
  <c r="G16" i="56"/>
  <c r="V19" i="56"/>
  <c r="G21" i="12"/>
  <c r="D22" i="28"/>
  <c r="J19" i="1"/>
  <c r="G6" i="1"/>
  <c r="L19" i="12"/>
  <c r="S5" i="12"/>
  <c r="Q20" i="12"/>
  <c r="I19" i="1"/>
  <c r="F6" i="1"/>
  <c r="C11" i="55"/>
  <c r="E21" i="28"/>
  <c r="G13" i="1"/>
  <c r="M3" i="28"/>
  <c r="C15" i="55"/>
  <c r="C16" i="55"/>
  <c r="G10" i="28"/>
  <c r="M23" i="28"/>
  <c r="J21" i="1"/>
  <c r="C3" i="52"/>
  <c r="G3" i="18"/>
  <c r="K11" i="1"/>
  <c r="K19" i="12"/>
  <c r="R11" i="12"/>
  <c r="H3" i="18"/>
  <c r="G31" i="12"/>
  <c r="H14" i="1"/>
  <c r="G5" i="28"/>
  <c r="F7" i="12"/>
  <c r="M33" i="12"/>
  <c r="F18" i="39"/>
  <c r="S13" i="12"/>
  <c r="E4" i="28"/>
  <c r="D23" i="28"/>
  <c r="V16" i="56"/>
  <c r="I21" i="1"/>
  <c r="F8" i="1"/>
  <c r="F15" i="39"/>
  <c r="I8" i="1"/>
  <c r="M3" i="12"/>
  <c r="G19" i="1"/>
  <c r="H23" i="28"/>
  <c r="M21" i="12"/>
  <c r="C19" i="55"/>
  <c r="F19" i="39"/>
  <c r="F22" i="1"/>
  <c r="G11" i="28"/>
  <c r="K15" i="1"/>
  <c r="K9" i="28"/>
  <c r="K30" i="12"/>
  <c r="L3" i="28"/>
  <c r="M8" i="28"/>
  <c r="F6" i="12"/>
  <c r="L7" i="12"/>
  <c r="P21" i="12"/>
  <c r="I16" i="1"/>
  <c r="H6" i="42"/>
  <c r="O23" i="12"/>
  <c r="E14" i="12"/>
  <c r="L16" i="1"/>
  <c r="G25" i="56"/>
  <c r="E9" i="52"/>
  <c r="C20" i="55"/>
  <c r="F21" i="39"/>
  <c r="R7" i="12"/>
  <c r="G5" i="52"/>
  <c r="L8" i="12"/>
  <c r="E12" i="28"/>
  <c r="P9" i="12"/>
  <c r="P16" i="12"/>
  <c r="J7" i="56"/>
  <c r="J14" i="42"/>
  <c r="G22" i="1"/>
  <c r="D5" i="28"/>
  <c r="C28" i="55"/>
  <c r="P14" i="12"/>
  <c r="R14" i="12"/>
  <c r="H12" i="39"/>
  <c r="M14" i="28"/>
  <c r="F27" i="1"/>
  <c r="E15" i="12"/>
  <c r="J27" i="1"/>
  <c r="G18" i="12"/>
  <c r="Q16" i="12"/>
  <c r="K21" i="28"/>
  <c r="J16" i="39"/>
  <c r="R4" i="12"/>
  <c r="K7" i="28"/>
  <c r="J20" i="39"/>
  <c r="D3" i="52"/>
  <c r="M10" i="28"/>
  <c r="E9" i="12"/>
  <c r="E3" i="42"/>
  <c r="I23" i="1"/>
  <c r="H11" i="28"/>
  <c r="K34" i="12"/>
  <c r="O14" i="12"/>
  <c r="H12" i="28"/>
  <c r="F12" i="12"/>
  <c r="K23" i="12"/>
  <c r="K16" i="12"/>
  <c r="I10" i="1"/>
  <c r="I8" i="42"/>
  <c r="M15" i="28"/>
  <c r="S23" i="12"/>
  <c r="K10" i="1"/>
  <c r="L3" i="1"/>
  <c r="I18" i="1"/>
  <c r="E14" i="28"/>
  <c r="G21" i="28"/>
  <c r="H21" i="39"/>
  <c r="E19" i="12"/>
  <c r="P34" i="12"/>
  <c r="S9" i="12"/>
  <c r="G8" i="56"/>
  <c r="H10" i="52"/>
  <c r="I18" i="42"/>
  <c r="K14" i="12"/>
  <c r="K14" i="28"/>
  <c r="L34" i="12"/>
  <c r="G9" i="1"/>
  <c r="S7" i="12"/>
  <c r="L23" i="12"/>
  <c r="C7" i="52"/>
  <c r="H3" i="1"/>
  <c r="D7" i="52"/>
  <c r="G15" i="28"/>
  <c r="F11" i="1"/>
  <c r="H20" i="28"/>
  <c r="L17" i="28"/>
  <c r="G5" i="1"/>
  <c r="O3" i="1"/>
  <c r="D16" i="28"/>
  <c r="J10" i="39"/>
  <c r="L17" i="12"/>
  <c r="C11" i="52"/>
  <c r="K7" i="12"/>
  <c r="J8" i="1"/>
  <c r="I20" i="56"/>
  <c r="K8" i="1"/>
  <c r="E5" i="28"/>
  <c r="F22" i="39"/>
  <c r="S22" i="12"/>
  <c r="J5" i="42"/>
  <c r="C29" i="55"/>
  <c r="H21" i="56"/>
  <c r="G13" i="28"/>
  <c r="L14" i="28"/>
  <c r="G12" i="12"/>
  <c r="J16" i="1"/>
  <c r="K23" i="1"/>
  <c r="O31" i="12"/>
  <c r="M16" i="12"/>
  <c r="G15" i="12"/>
  <c r="H18" i="1"/>
  <c r="D14" i="28"/>
  <c r="H5" i="1"/>
  <c r="J11" i="1"/>
  <c r="L18" i="1"/>
  <c r="M20" i="28"/>
  <c r="J11" i="39"/>
  <c r="U10" i="56"/>
  <c r="F13" i="1"/>
  <c r="H13" i="56"/>
  <c r="D3" i="28"/>
  <c r="R13" i="12"/>
  <c r="V23" i="56"/>
  <c r="C17" i="55"/>
  <c r="J19" i="56"/>
  <c r="M7" i="12"/>
  <c r="F3" i="52"/>
  <c r="F9" i="1"/>
  <c r="H16" i="1"/>
  <c r="E7" i="28"/>
  <c r="H13" i="28"/>
  <c r="H8" i="42"/>
  <c r="D12" i="28"/>
  <c r="L15" i="28"/>
  <c r="H13" i="39"/>
  <c r="G27" i="1"/>
  <c r="H17" i="39"/>
  <c r="N9" i="12"/>
  <c r="J3" i="1"/>
  <c r="G18" i="1"/>
  <c r="L16" i="28"/>
  <c r="O34" i="12"/>
  <c r="D17" i="28"/>
  <c r="H22" i="28"/>
  <c r="J12" i="39"/>
  <c r="G19" i="12"/>
  <c r="L3" i="12"/>
  <c r="M10" i="12"/>
  <c r="M18" i="12"/>
  <c r="H9" i="56"/>
  <c r="D2" i="46"/>
  <c r="G4" i="43"/>
  <c r="T10" i="56"/>
  <c r="U16" i="56"/>
  <c r="U23" i="56"/>
  <c r="F5" i="52"/>
  <c r="D9" i="52"/>
  <c r="B2" i="46"/>
  <c r="O2" i="47"/>
  <c r="F3" i="18"/>
  <c r="I5" i="42"/>
  <c r="J18" i="42"/>
  <c r="O18" i="12"/>
  <c r="R2" i="47"/>
  <c r="J2" i="5"/>
  <c r="I3" i="18"/>
  <c r="J6" i="42"/>
  <c r="C13" i="55"/>
  <c r="F3" i="1"/>
  <c r="F16" i="1"/>
  <c r="E23" i="28"/>
  <c r="H21" i="28"/>
  <c r="E13" i="12"/>
  <c r="E33" i="12"/>
  <c r="K5" i="12"/>
  <c r="Q9" i="12"/>
  <c r="L14" i="12"/>
  <c r="N16" i="12"/>
  <c r="P18" i="12"/>
  <c r="S20" i="12"/>
  <c r="M23" i="12"/>
  <c r="J13" i="56"/>
  <c r="G20" i="56"/>
  <c r="S11" i="56"/>
  <c r="T17" i="56"/>
  <c r="G9" i="52"/>
  <c r="K3" i="18"/>
  <c r="H8" i="1"/>
  <c r="L10" i="1"/>
  <c r="I13" i="1"/>
  <c r="K18" i="1"/>
  <c r="H21" i="1"/>
  <c r="L23" i="1"/>
  <c r="E13" i="28"/>
  <c r="G12" i="28"/>
  <c r="K15" i="28"/>
  <c r="F16" i="39"/>
  <c r="J14" i="39"/>
  <c r="G6" i="12"/>
  <c r="F13" i="12"/>
  <c r="G20" i="12"/>
  <c r="M34" i="12"/>
  <c r="R34" i="12"/>
  <c r="L5" i="12"/>
  <c r="O7" i="12"/>
  <c r="S11" i="12"/>
  <c r="J8" i="56"/>
  <c r="G14" i="56"/>
  <c r="T11" i="56"/>
  <c r="J5" i="52"/>
  <c r="H9" i="52"/>
  <c r="H2" i="46"/>
  <c r="T2" i="47"/>
  <c r="O2" i="5"/>
  <c r="M3" i="18"/>
  <c r="E13" i="42"/>
  <c r="H8" i="56"/>
  <c r="H25" i="56"/>
  <c r="S24" i="56"/>
  <c r="C19" i="42"/>
  <c r="G8" i="1"/>
  <c r="E3" i="28"/>
  <c r="D13" i="28"/>
  <c r="H14" i="39"/>
  <c r="G3" i="1"/>
  <c r="K5" i="1"/>
  <c r="J13" i="1"/>
  <c r="G16" i="1"/>
  <c r="D4" i="28"/>
  <c r="E26" i="28"/>
  <c r="G22" i="28"/>
  <c r="L8" i="28"/>
  <c r="K22" i="28"/>
  <c r="H15" i="39"/>
  <c r="F33" i="12"/>
  <c r="M5" i="12"/>
  <c r="R9" i="12"/>
  <c r="O16" i="12"/>
  <c r="K21" i="12"/>
  <c r="N23" i="12"/>
  <c r="H20" i="56"/>
  <c r="U11" i="56"/>
  <c r="S18" i="56"/>
  <c r="U24" i="56"/>
  <c r="V2" i="47"/>
  <c r="Q2" i="5"/>
  <c r="D7" i="42"/>
  <c r="I19" i="42"/>
  <c r="H10" i="43"/>
  <c r="F17" i="39"/>
  <c r="H16" i="39"/>
  <c r="E7" i="12"/>
  <c r="E21" i="12"/>
  <c r="O30" i="12"/>
  <c r="K3" i="12"/>
  <c r="N5" i="12"/>
  <c r="Q7" i="12"/>
  <c r="K12" i="12"/>
  <c r="N14" i="12"/>
  <c r="R18" i="12"/>
  <c r="L21" i="12"/>
  <c r="G9" i="56"/>
  <c r="I14" i="56"/>
  <c r="T5" i="56"/>
  <c r="T18" i="56"/>
  <c r="V24" i="56"/>
  <c r="C10" i="52"/>
  <c r="I2" i="46"/>
  <c r="S2" i="5"/>
  <c r="F13" i="42"/>
  <c r="U5" i="56"/>
  <c r="S12" i="56"/>
  <c r="V18" i="56"/>
  <c r="J2" i="46"/>
  <c r="G11" i="43"/>
  <c r="E2" i="7"/>
  <c r="H12" i="43"/>
  <c r="F6" i="52"/>
  <c r="D10" i="52"/>
  <c r="I3" i="1"/>
  <c r="H11" i="1"/>
  <c r="L13" i="1"/>
  <c r="H27" i="1"/>
  <c r="D15" i="28"/>
  <c r="H3" i="28"/>
  <c r="L9" i="28"/>
  <c r="K23" i="28"/>
  <c r="H18" i="39"/>
  <c r="J17" i="39"/>
  <c r="G7" i="12"/>
  <c r="G14" i="12"/>
  <c r="E34" i="12"/>
  <c r="Q30" i="12"/>
  <c r="P5" i="12"/>
  <c r="K10" i="12"/>
  <c r="M12" i="12"/>
  <c r="N21" i="12"/>
  <c r="P23" i="12"/>
  <c r="I15" i="56"/>
  <c r="J20" i="56"/>
  <c r="S6" i="56"/>
  <c r="T12" i="56"/>
  <c r="S19" i="56"/>
  <c r="U2" i="5"/>
  <c r="S3" i="18"/>
  <c r="H14" i="42"/>
  <c r="H14" i="43"/>
  <c r="Q2" i="46"/>
  <c r="I11" i="1"/>
  <c r="F14" i="1"/>
  <c r="L21" i="1"/>
  <c r="M9" i="28"/>
  <c r="R30" i="12"/>
  <c r="H6" i="52"/>
  <c r="G2" i="7"/>
  <c r="V2" i="5"/>
  <c r="E21" i="42"/>
  <c r="H15" i="43"/>
  <c r="F2" i="7"/>
  <c r="L8" i="1"/>
  <c r="I27" i="1"/>
  <c r="G4" i="28"/>
  <c r="L23" i="28"/>
  <c r="J18" i="39"/>
  <c r="F15" i="12"/>
  <c r="F34" i="12"/>
  <c r="O3" i="12"/>
  <c r="R5" i="12"/>
  <c r="L10" i="12"/>
  <c r="O12" i="12"/>
  <c r="S16" i="12"/>
  <c r="O21" i="12"/>
  <c r="R23" i="12"/>
  <c r="J9" i="56"/>
  <c r="J15" i="56"/>
  <c r="G21" i="56"/>
  <c r="T6" i="56"/>
  <c r="T19" i="56"/>
  <c r="C18" i="55"/>
  <c r="K3" i="1"/>
  <c r="H6" i="1"/>
  <c r="G14" i="1"/>
  <c r="K16" i="1"/>
  <c r="H19" i="1"/>
  <c r="O11" i="1"/>
  <c r="D6" i="28"/>
  <c r="E16" i="28"/>
  <c r="G14" i="28"/>
  <c r="K3" i="28"/>
  <c r="K10" i="28"/>
  <c r="K17" i="28"/>
  <c r="F20" i="39"/>
  <c r="H20" i="39"/>
  <c r="F8" i="12"/>
  <c r="E22" i="12"/>
  <c r="K8" i="12"/>
  <c r="Q14" i="12"/>
  <c r="M19" i="12"/>
  <c r="U6" i="56"/>
  <c r="V12" i="56"/>
  <c r="E3" i="52"/>
  <c r="R2" i="46"/>
  <c r="G8" i="42"/>
  <c r="G20" i="43"/>
  <c r="F21" i="42"/>
  <c r="F3" i="42"/>
  <c r="O13" i="1"/>
  <c r="P19" i="12"/>
  <c r="U7" i="56"/>
  <c r="U13" i="56"/>
  <c r="U2" i="46"/>
  <c r="L2" i="7"/>
  <c r="G3" i="42"/>
  <c r="F15" i="42"/>
  <c r="H21" i="43"/>
  <c r="H23" i="43"/>
  <c r="N8" i="12"/>
  <c r="Q10" i="12"/>
  <c r="S12" i="12"/>
  <c r="M15" i="12"/>
  <c r="Q19" i="12"/>
  <c r="S21" i="12"/>
  <c r="I5" i="56"/>
  <c r="V7" i="56"/>
  <c r="V20" i="56"/>
  <c r="I3" i="52"/>
  <c r="G11" i="52"/>
  <c r="A2" i="47"/>
  <c r="M2" i="7"/>
  <c r="K2" i="15"/>
  <c r="J3" i="42"/>
  <c r="G9" i="42"/>
  <c r="J22" i="42"/>
  <c r="Q12" i="12"/>
  <c r="G3" i="52"/>
  <c r="T2" i="46"/>
  <c r="E15" i="42"/>
  <c r="L27" i="1"/>
  <c r="E17" i="28"/>
  <c r="F9" i="12"/>
  <c r="L30" i="12"/>
  <c r="M8" i="12"/>
  <c r="K6" i="1"/>
  <c r="K19" i="1"/>
  <c r="H15" i="28"/>
  <c r="F3" i="39"/>
  <c r="G9" i="12"/>
  <c r="H11" i="56"/>
  <c r="T14" i="56"/>
  <c r="J14" i="1"/>
  <c r="E8" i="28"/>
  <c r="K18" i="28"/>
  <c r="E10" i="12"/>
  <c r="M30" i="12"/>
  <c r="C22" i="55"/>
  <c r="L6" i="1"/>
  <c r="H17" i="1"/>
  <c r="G16" i="28"/>
  <c r="H4" i="39"/>
  <c r="J3" i="39"/>
  <c r="F3" i="12"/>
  <c r="G16" i="12"/>
  <c r="F23" i="12"/>
  <c r="P32" i="12"/>
  <c r="M6" i="12"/>
  <c r="I11" i="56"/>
  <c r="J16" i="56"/>
  <c r="H22" i="56"/>
  <c r="U14" i="56"/>
  <c r="C4" i="52"/>
  <c r="C2" i="47"/>
  <c r="N2" i="7"/>
  <c r="G4" i="42"/>
  <c r="E4" i="9"/>
  <c r="I2" i="15"/>
  <c r="H7" i="52"/>
  <c r="J2" i="39"/>
  <c r="K4" i="12"/>
  <c r="H4" i="1"/>
  <c r="I9" i="1"/>
  <c r="K14" i="1"/>
  <c r="L19" i="1"/>
  <c r="M11" i="28"/>
  <c r="F4" i="39"/>
  <c r="O17" i="12"/>
  <c r="I7" i="52"/>
  <c r="L2" i="15"/>
  <c r="C23" i="55"/>
  <c r="J9" i="1"/>
  <c r="G12" i="1"/>
  <c r="J22" i="1"/>
  <c r="G28" i="1"/>
  <c r="O17" i="1"/>
  <c r="D9" i="28"/>
  <c r="H6" i="28"/>
  <c r="K5" i="28"/>
  <c r="L18" i="28"/>
  <c r="F5" i="39"/>
  <c r="F10" i="12"/>
  <c r="K31" i="12"/>
  <c r="L4" i="12"/>
  <c r="R10" i="12"/>
  <c r="N15" i="12"/>
  <c r="P17" i="12"/>
  <c r="R19" i="12"/>
  <c r="K22" i="12"/>
  <c r="I22" i="56"/>
  <c r="S8" i="56"/>
  <c r="H11" i="52"/>
  <c r="O2" i="7"/>
  <c r="N2" i="15"/>
  <c r="H9" i="42"/>
  <c r="F23" i="42"/>
  <c r="I23" i="42"/>
  <c r="L4" i="9"/>
  <c r="K6" i="12"/>
  <c r="M17" i="12"/>
  <c r="G5" i="56"/>
  <c r="J21" i="56"/>
  <c r="C9" i="42"/>
  <c r="D8" i="28"/>
  <c r="H22" i="39"/>
  <c r="R31" i="12"/>
  <c r="L6" i="12"/>
  <c r="R12" i="12"/>
  <c r="H5" i="56"/>
  <c r="K12" i="28"/>
  <c r="H5" i="39"/>
  <c r="L31" i="12"/>
  <c r="J7" i="52"/>
  <c r="C24" i="55"/>
  <c r="K9" i="1"/>
  <c r="G20" i="1"/>
  <c r="K22" i="1"/>
  <c r="E9" i="28"/>
  <c r="D19" i="28"/>
  <c r="G7" i="28"/>
  <c r="H17" i="28"/>
  <c r="M5" i="28"/>
  <c r="M18" i="28"/>
  <c r="F7" i="39"/>
  <c r="J5" i="39"/>
  <c r="G10" i="12"/>
  <c r="M4" i="12"/>
  <c r="Q8" i="12"/>
  <c r="S10" i="12"/>
  <c r="O15" i="12"/>
  <c r="L22" i="12"/>
  <c r="J6" i="56"/>
  <c r="C8" i="52"/>
  <c r="E2" i="47"/>
  <c r="I4" i="42"/>
  <c r="J16" i="42"/>
  <c r="Q4" i="9"/>
  <c r="G11" i="56"/>
  <c r="E11" i="52"/>
  <c r="F4" i="1"/>
  <c r="I14" i="1"/>
  <c r="K15" i="12"/>
  <c r="G17" i="1"/>
  <c r="N17" i="12"/>
  <c r="I16" i="56"/>
  <c r="H3" i="52"/>
  <c r="H3" i="42"/>
  <c r="I22" i="1"/>
  <c r="O15" i="1"/>
  <c r="D18" i="28"/>
  <c r="N6" i="12"/>
  <c r="P8" i="12"/>
  <c r="L13" i="12"/>
  <c r="Q17" i="12"/>
  <c r="J11" i="56"/>
  <c r="H17" i="56"/>
  <c r="T8" i="56"/>
  <c r="V14" i="56"/>
  <c r="T21" i="56"/>
  <c r="D4" i="52"/>
  <c r="I11" i="52"/>
  <c r="P2" i="15"/>
  <c r="J9" i="42"/>
  <c r="G16" i="42"/>
  <c r="J4" i="1"/>
  <c r="G7" i="1"/>
  <c r="I12" i="1"/>
  <c r="F15" i="1"/>
  <c r="J17" i="1"/>
  <c r="I28" i="1"/>
  <c r="L12" i="28"/>
  <c r="H6" i="39"/>
  <c r="E4" i="12"/>
  <c r="E30" i="12"/>
  <c r="K32" i="12"/>
  <c r="O33" i="12"/>
  <c r="O6" i="12"/>
  <c r="R8" i="12"/>
  <c r="K11" i="12"/>
  <c r="N13" i="12"/>
  <c r="R17" i="12"/>
  <c r="K20" i="12"/>
  <c r="G12" i="56"/>
  <c r="I17" i="56"/>
  <c r="H23" i="56"/>
  <c r="U8" i="56"/>
  <c r="S15" i="56"/>
  <c r="E4" i="52"/>
  <c r="D8" i="52"/>
  <c r="V2" i="7"/>
  <c r="I10" i="42"/>
  <c r="H16" i="56"/>
  <c r="H22" i="42"/>
  <c r="F16" i="12"/>
  <c r="I15" i="42"/>
  <c r="H16" i="28"/>
  <c r="G3" i="12"/>
  <c r="E17" i="12"/>
  <c r="G23" i="12"/>
  <c r="R32" i="12"/>
  <c r="C25" i="55"/>
  <c r="H7" i="1"/>
  <c r="L9" i="1"/>
  <c r="K17" i="1"/>
  <c r="H20" i="1"/>
  <c r="L22" i="1"/>
  <c r="J28" i="1"/>
  <c r="D10" i="28"/>
  <c r="H7" i="28"/>
  <c r="K6" i="28"/>
  <c r="K19" i="28"/>
  <c r="F8" i="39"/>
  <c r="H7" i="39"/>
  <c r="J7" i="39"/>
  <c r="F4" i="12"/>
  <c r="E11" i="12"/>
  <c r="G17" i="12"/>
  <c r="L32" i="12"/>
  <c r="N4" i="12"/>
  <c r="P15" i="12"/>
  <c r="M22" i="12"/>
  <c r="G7" i="56"/>
  <c r="I23" i="56"/>
  <c r="T15" i="56"/>
  <c r="T22" i="56"/>
  <c r="E12" i="52"/>
  <c r="F2" i="47"/>
  <c r="R2" i="15"/>
  <c r="J4" i="42"/>
  <c r="E17" i="42"/>
  <c r="R4" i="9"/>
  <c r="Q31" i="12"/>
  <c r="S3" i="12"/>
  <c r="G4" i="1"/>
  <c r="H9" i="1"/>
  <c r="H22" i="1"/>
  <c r="L4" i="28"/>
  <c r="J22" i="39"/>
  <c r="G22" i="56"/>
  <c r="J2" i="15"/>
  <c r="G4" i="12"/>
  <c r="F30" i="12"/>
  <c r="P33" i="12"/>
  <c r="S8" i="12"/>
  <c r="O13" i="12"/>
  <c r="S17" i="12"/>
  <c r="L20" i="12"/>
  <c r="N22" i="12"/>
  <c r="H12" i="56"/>
  <c r="J17" i="56"/>
  <c r="J23" i="56"/>
  <c r="V8" i="56"/>
  <c r="F4" i="52"/>
  <c r="E8" i="52"/>
  <c r="J10" i="42"/>
  <c r="F17" i="42"/>
  <c r="C13" i="43"/>
  <c r="AK4" i="9"/>
  <c r="G22" i="12"/>
  <c r="H5" i="28"/>
  <c r="C26" i="55"/>
  <c r="I7" i="1"/>
  <c r="L17" i="1"/>
  <c r="I20" i="1"/>
  <c r="K28" i="1"/>
  <c r="O20" i="1"/>
  <c r="E10" i="28"/>
  <c r="G8" i="28"/>
  <c r="L6" i="28"/>
  <c r="M19" i="28"/>
  <c r="F9" i="39"/>
  <c r="J8" i="39"/>
  <c r="F11" i="12"/>
  <c r="E18" i="12"/>
  <c r="G30" i="12"/>
  <c r="K33" i="12"/>
  <c r="O4" i="12"/>
  <c r="Q6" i="12"/>
  <c r="M11" i="12"/>
  <c r="Q15" i="12"/>
  <c r="H7" i="56"/>
  <c r="S9" i="56"/>
  <c r="U22" i="56"/>
  <c r="F8" i="52"/>
  <c r="F12" i="52"/>
  <c r="B2" i="5"/>
  <c r="S2" i="15"/>
  <c r="E16" i="12"/>
  <c r="P31" i="12"/>
  <c r="Q21" i="12"/>
  <c r="L11" i="1"/>
  <c r="K4" i="28"/>
  <c r="M17" i="28"/>
  <c r="H9" i="39"/>
  <c r="E5" i="12"/>
  <c r="Q33" i="12"/>
  <c r="K9" i="12"/>
  <c r="P13" i="12"/>
  <c r="R15" i="12"/>
  <c r="M20" i="12"/>
  <c r="I12" i="56"/>
  <c r="G18" i="56"/>
  <c r="H24" i="56"/>
  <c r="H4" i="52"/>
  <c r="G17" i="42"/>
  <c r="AM4" i="9"/>
  <c r="P10" i="12"/>
  <c r="C21" i="55"/>
  <c r="H3" i="39"/>
  <c r="F12" i="1"/>
  <c r="F28" i="1"/>
  <c r="L14" i="1"/>
  <c r="D20" i="28"/>
  <c r="H18" i="28"/>
  <c r="M12" i="28"/>
  <c r="C9" i="55"/>
  <c r="L4" i="1"/>
  <c r="K12" i="1"/>
  <c r="E20" i="28"/>
  <c r="H8" i="28"/>
  <c r="H19" i="28"/>
  <c r="K20" i="28"/>
  <c r="C27" i="55"/>
  <c r="F5" i="1"/>
  <c r="I15" i="1"/>
  <c r="F18" i="1"/>
  <c r="H23" i="1"/>
  <c r="L28" i="1"/>
  <c r="G9" i="28"/>
  <c r="M6" i="28"/>
  <c r="F10" i="39"/>
  <c r="J9" i="39"/>
  <c r="F18" i="12"/>
  <c r="L33" i="12"/>
  <c r="P4" i="12"/>
  <c r="R6" i="12"/>
  <c r="L9" i="12"/>
  <c r="O11" i="12"/>
  <c r="S15" i="12"/>
  <c r="L18" i="12"/>
  <c r="I7" i="56"/>
  <c r="S10" i="56"/>
  <c r="T16" i="56"/>
  <c r="C5" i="52"/>
  <c r="C9" i="52"/>
  <c r="N2" i="47"/>
  <c r="C2" i="5"/>
  <c r="H5" i="42"/>
  <c r="G11" i="42"/>
  <c r="I17" i="42"/>
  <c r="C15" i="43"/>
  <c r="O10" i="12"/>
  <c r="L11" i="28"/>
  <c r="F9" i="42"/>
  <c r="I4" i="1"/>
  <c r="F7" i="1"/>
  <c r="I17" i="1"/>
  <c r="K4" i="1"/>
  <c r="F10" i="1"/>
  <c r="J12" i="1"/>
  <c r="G15" i="1"/>
  <c r="F23" i="1"/>
  <c r="G10" i="1"/>
  <c r="G23" i="1"/>
  <c r="K13" i="28"/>
  <c r="C10" i="55"/>
  <c r="K7" i="1"/>
  <c r="H10" i="1"/>
  <c r="L12" i="1"/>
  <c r="K20" i="1"/>
  <c r="E11" i="28"/>
  <c r="D21" i="28"/>
  <c r="G20" i="28"/>
  <c r="L13" i="28"/>
  <c r="L20" i="28"/>
  <c r="F11" i="39"/>
  <c r="H11" i="39"/>
  <c r="F5" i="12"/>
  <c r="E12" i="12"/>
  <c r="F31" i="12"/>
  <c r="R33" i="12"/>
  <c r="S6" i="12"/>
  <c r="Q13" i="12"/>
  <c r="N20" i="12"/>
  <c r="R22" i="12"/>
  <c r="G13" i="56"/>
  <c r="I18" i="56"/>
  <c r="I24" i="56"/>
  <c r="A2" i="46"/>
  <c r="I11" i="42"/>
  <c r="AN4" i="9"/>
  <c r="F11" i="52"/>
  <c r="G2" i="46"/>
  <c r="D2" i="47"/>
  <c r="A2" i="5"/>
  <c r="T2" i="5"/>
  <c r="Q2" i="15"/>
  <c r="N3" i="18"/>
  <c r="H4" i="42"/>
  <c r="C7" i="42"/>
  <c r="J11" i="42"/>
  <c r="I14" i="42"/>
  <c r="I22" i="42"/>
  <c r="C14" i="43"/>
  <c r="H20" i="43"/>
  <c r="N4" i="9"/>
  <c r="AL4" i="9"/>
  <c r="E7" i="42"/>
  <c r="G12" i="42"/>
  <c r="C15" i="42"/>
  <c r="G20" i="42"/>
  <c r="C23" i="42"/>
  <c r="C16" i="43"/>
  <c r="L5" i="1"/>
  <c r="J10" i="1"/>
  <c r="H15" i="1"/>
  <c r="F20" i="1"/>
  <c r="K27" i="1"/>
  <c r="G17" i="28"/>
  <c r="N3" i="12"/>
  <c r="H18" i="56"/>
  <c r="G23" i="56"/>
  <c r="V10" i="56"/>
  <c r="T24" i="56"/>
  <c r="F9" i="52"/>
  <c r="I9" i="42"/>
  <c r="H17" i="42"/>
  <c r="H11" i="43"/>
  <c r="G22" i="43"/>
  <c r="S4" i="9"/>
  <c r="A2" i="38"/>
  <c r="D2" i="5"/>
  <c r="A2" i="15"/>
  <c r="T2" i="15"/>
  <c r="T3" i="18"/>
  <c r="C5" i="42"/>
  <c r="F7" i="42"/>
  <c r="H12" i="42"/>
  <c r="H20" i="42"/>
  <c r="C17" i="43"/>
  <c r="E23" i="42"/>
  <c r="G12" i="43"/>
  <c r="H22" i="43"/>
  <c r="T4" i="9"/>
  <c r="C2" i="38"/>
  <c r="E22" i="28"/>
  <c r="H9" i="28"/>
  <c r="G18" i="28"/>
  <c r="M4" i="28"/>
  <c r="L10" i="28"/>
  <c r="K16" i="28"/>
  <c r="M21" i="28"/>
  <c r="F12" i="39"/>
  <c r="H8" i="39"/>
  <c r="J4" i="39"/>
  <c r="J21" i="39"/>
  <c r="E8" i="12"/>
  <c r="G13" i="12"/>
  <c r="F19" i="12"/>
  <c r="E31" i="12"/>
  <c r="M31" i="12"/>
  <c r="O32" i="12"/>
  <c r="P3" i="12"/>
  <c r="O5" i="12"/>
  <c r="N7" i="12"/>
  <c r="M9" i="12"/>
  <c r="L11" i="12"/>
  <c r="K13" i="12"/>
  <c r="S14" i="12"/>
  <c r="R16" i="12"/>
  <c r="Q18" i="12"/>
  <c r="P20" i="12"/>
  <c r="O22" i="12"/>
  <c r="J5" i="56"/>
  <c r="G10" i="56"/>
  <c r="H14" i="56"/>
  <c r="G19" i="56"/>
  <c r="V6" i="56"/>
  <c r="U15" i="56"/>
  <c r="S20" i="56"/>
  <c r="E7" i="52"/>
  <c r="J11" i="52"/>
  <c r="K2" i="46"/>
  <c r="K2" i="47"/>
  <c r="H2" i="7"/>
  <c r="E2" i="5"/>
  <c r="B2" i="15"/>
  <c r="U3" i="18"/>
  <c r="D5" i="42"/>
  <c r="G7" i="42"/>
  <c r="I12" i="42"/>
  <c r="I20" i="42"/>
  <c r="U4" i="9"/>
  <c r="D2" i="38"/>
  <c r="P22" i="12"/>
  <c r="G6" i="56"/>
  <c r="H10" i="56"/>
  <c r="H19" i="56"/>
  <c r="S7" i="56"/>
  <c r="V15" i="56"/>
  <c r="T20" i="56"/>
  <c r="F7" i="52"/>
  <c r="C12" i="52"/>
  <c r="L2" i="46"/>
  <c r="L2" i="47"/>
  <c r="I2" i="7"/>
  <c r="F2" i="5"/>
  <c r="C2" i="15"/>
  <c r="C3" i="18"/>
  <c r="V3" i="18"/>
  <c r="E5" i="42"/>
  <c r="H7" i="42"/>
  <c r="J12" i="42"/>
  <c r="J20" i="42"/>
  <c r="C23" i="43"/>
  <c r="F2" i="38"/>
  <c r="D5" i="52"/>
  <c r="I9" i="52"/>
  <c r="G10" i="42"/>
  <c r="G15" i="42"/>
  <c r="G23" i="42"/>
  <c r="V4" i="9"/>
  <c r="I2" i="38"/>
  <c r="F14" i="39"/>
  <c r="E3" i="12"/>
  <c r="E20" i="12"/>
  <c r="Q32" i="12"/>
  <c r="R3" i="12"/>
  <c r="L15" i="12"/>
  <c r="S18" i="12"/>
  <c r="R20" i="12"/>
  <c r="Q22" i="12"/>
  <c r="H6" i="56"/>
  <c r="J10" i="56"/>
  <c r="I19" i="56"/>
  <c r="T7" i="56"/>
  <c r="S16" i="56"/>
  <c r="U20" i="56"/>
  <c r="T25" i="56"/>
  <c r="G7" i="52"/>
  <c r="D12" i="52"/>
  <c r="M2" i="47"/>
  <c r="J2" i="7"/>
  <c r="G2" i="5"/>
  <c r="D2" i="15"/>
  <c r="D3" i="18"/>
  <c r="C3" i="42"/>
  <c r="F5" i="42"/>
  <c r="I7" i="42"/>
  <c r="C13" i="42"/>
  <c r="G18" i="42"/>
  <c r="C21" i="42"/>
  <c r="G3" i="43"/>
  <c r="H13" i="43"/>
  <c r="W4" i="9"/>
  <c r="E6" i="28"/>
  <c r="E15" i="28"/>
  <c r="D26" i="28"/>
  <c r="H10" i="28"/>
  <c r="G19" i="28"/>
  <c r="L5" i="28"/>
  <c r="K11" i="28"/>
  <c r="M16" i="28"/>
  <c r="L22" i="28"/>
  <c r="H10" i="39"/>
  <c r="J6" i="39"/>
  <c r="G8" i="12"/>
  <c r="F14" i="12"/>
  <c r="E32" i="12"/>
  <c r="M32" i="12"/>
  <c r="Q5" i="12"/>
  <c r="P7" i="12"/>
  <c r="O9" i="12"/>
  <c r="N11" i="12"/>
  <c r="M13" i="12"/>
  <c r="K17" i="12"/>
  <c r="I6" i="1"/>
  <c r="G11" i="1"/>
  <c r="L15" i="1"/>
  <c r="J20" i="1"/>
  <c r="H28" i="1"/>
  <c r="D7" i="28"/>
  <c r="F20" i="12"/>
  <c r="I6" i="56"/>
  <c r="H15" i="56"/>
  <c r="G24" i="56"/>
  <c r="V11" i="56"/>
  <c r="E5" i="52"/>
  <c r="J9" i="52"/>
  <c r="H10" i="42"/>
  <c r="H15" i="42"/>
  <c r="H23" i="42"/>
  <c r="J2" i="38"/>
  <c r="H2" i="5"/>
  <c r="E3" i="18"/>
  <c r="D3" i="42"/>
  <c r="G5" i="42"/>
  <c r="J7" i="42"/>
  <c r="H18" i="42"/>
  <c r="H3" i="43"/>
  <c r="G14" i="43"/>
  <c r="B4" i="9"/>
  <c r="X4" i="9"/>
  <c r="K2" i="38"/>
  <c r="C4" i="9"/>
  <c r="Y4" i="9"/>
  <c r="L2" i="38"/>
  <c r="H4" i="43"/>
  <c r="G15" i="43"/>
  <c r="D4" i="9"/>
  <c r="AA4" i="9"/>
  <c r="J24" i="56"/>
  <c r="U12" i="56"/>
  <c r="S22" i="56"/>
  <c r="H5" i="52"/>
  <c r="E10" i="52"/>
  <c r="C11" i="42"/>
  <c r="G13" i="42"/>
  <c r="G21" i="42"/>
  <c r="C7" i="43"/>
  <c r="M2" i="38"/>
  <c r="AB4" i="9"/>
  <c r="I5" i="52"/>
  <c r="F10" i="52"/>
  <c r="H13" i="42"/>
  <c r="H21" i="42"/>
  <c r="C8" i="43"/>
  <c r="H5" i="43"/>
  <c r="AD4" i="9"/>
  <c r="N2" i="38"/>
  <c r="E11" i="42"/>
  <c r="H16" i="42"/>
  <c r="F4" i="9"/>
  <c r="AG4" i="9"/>
  <c r="O2" i="38"/>
  <c r="I13" i="42"/>
  <c r="E19" i="42"/>
  <c r="I21" i="42"/>
  <c r="C9" i="43"/>
  <c r="G6" i="43"/>
  <c r="G4" i="9"/>
  <c r="C2" i="46"/>
  <c r="V2" i="46"/>
  <c r="S2" i="47"/>
  <c r="P2" i="7"/>
  <c r="P2" i="5"/>
  <c r="M2" i="15"/>
  <c r="J3" i="18"/>
  <c r="I3" i="42"/>
  <c r="G6" i="42"/>
  <c r="J8" i="42"/>
  <c r="F11" i="42"/>
  <c r="I16" i="42"/>
  <c r="H18" i="43"/>
  <c r="AH4" i="9"/>
  <c r="P2" i="38"/>
  <c r="I25" i="56"/>
  <c r="T13" i="56"/>
  <c r="V22" i="56"/>
  <c r="C6" i="52"/>
  <c r="F19" i="42"/>
  <c r="C10" i="43"/>
  <c r="H6" i="43"/>
  <c r="H4" i="9"/>
  <c r="G19" i="43"/>
  <c r="AI4" i="9"/>
  <c r="Q2" i="38"/>
  <c r="G19" i="42"/>
  <c r="C11" i="43"/>
  <c r="G7" i="43"/>
  <c r="I4" i="9"/>
  <c r="G17" i="56"/>
  <c r="J25" i="56"/>
  <c r="S23" i="56"/>
  <c r="D6" i="52"/>
  <c r="C14" i="55"/>
  <c r="D31" i="1"/>
  <c r="H12" i="1"/>
  <c r="F17" i="1"/>
  <c r="K21" i="1"/>
  <c r="D11" i="28"/>
  <c r="E19" i="28"/>
  <c r="G6" i="28"/>
  <c r="H14" i="28"/>
  <c r="G23" i="28"/>
  <c r="K8" i="28"/>
  <c r="M13" i="28"/>
  <c r="L19" i="28"/>
  <c r="F6" i="39"/>
  <c r="H2" i="39"/>
  <c r="H19" i="39"/>
  <c r="J15" i="39"/>
  <c r="E6" i="12"/>
  <c r="G11" i="12"/>
  <c r="F17" i="12"/>
  <c r="E23" i="12"/>
  <c r="G34" i="12"/>
  <c r="P30" i="12"/>
  <c r="Q34" i="12"/>
  <c r="Q4" i="12"/>
  <c r="P6" i="12"/>
  <c r="O8" i="12"/>
  <c r="N10" i="12"/>
  <c r="N12" i="12"/>
  <c r="M14" i="12"/>
  <c r="L16" i="12"/>
  <c r="K18" i="12"/>
  <c r="S19" i="12"/>
  <c r="R21" i="12"/>
  <c r="Q23" i="12"/>
  <c r="I8" i="56"/>
  <c r="J12" i="56"/>
  <c r="I21" i="56"/>
  <c r="T9" i="56"/>
  <c r="S14" i="56"/>
  <c r="U18" i="56"/>
  <c r="J3" i="52"/>
  <c r="D11" i="52"/>
  <c r="E2" i="46"/>
  <c r="B2" i="47"/>
  <c r="U2" i="47"/>
  <c r="U2" i="7"/>
  <c r="R2" i="5"/>
  <c r="O2" i="15"/>
  <c r="L3" i="18"/>
  <c r="I6" i="42"/>
  <c r="H11" i="42"/>
  <c r="G14" i="42"/>
  <c r="C17" i="42"/>
  <c r="G22" i="42"/>
  <c r="H19" i="43"/>
  <c r="AJ4" i="9"/>
  <c r="S2" i="38"/>
  <c r="S5" i="56"/>
  <c r="U9" i="56"/>
  <c r="T23" i="56"/>
  <c r="E6" i="52"/>
  <c r="H8" i="52"/>
  <c r="E9" i="42"/>
  <c r="H19" i="42"/>
  <c r="H7" i="43"/>
  <c r="K4" i="9"/>
  <c r="D9" i="42"/>
  <c r="D11" i="42"/>
  <c r="D13" i="42"/>
  <c r="D15" i="42"/>
  <c r="D17" i="42"/>
  <c r="D19" i="42"/>
  <c r="D21" i="42"/>
  <c r="D23" i="42"/>
  <c r="C12" i="43"/>
  <c r="G5" i="43"/>
  <c r="G13" i="43"/>
  <c r="G21" i="43"/>
  <c r="J4" i="9"/>
  <c r="Z4" i="9"/>
  <c r="B2" i="38"/>
  <c r="R2" i="38"/>
  <c r="G23" i="43"/>
  <c r="T2" i="38"/>
  <c r="J13" i="42"/>
  <c r="J15" i="42"/>
  <c r="J17" i="42"/>
  <c r="J19" i="42"/>
  <c r="J21" i="42"/>
  <c r="J23" i="42"/>
  <c r="C18" i="43"/>
  <c r="G8" i="43"/>
  <c r="G16" i="43"/>
  <c r="A11" i="9"/>
  <c r="A10" i="9"/>
  <c r="A9" i="9"/>
  <c r="A8" i="9"/>
  <c r="A7" i="9"/>
  <c r="A5" i="9"/>
  <c r="A4" i="9"/>
  <c r="A13" i="9"/>
  <c r="A12" i="9"/>
  <c r="A6" i="9"/>
  <c r="M4" i="9"/>
  <c r="AC4" i="9"/>
  <c r="E2" i="38"/>
  <c r="U2" i="38"/>
  <c r="S21" i="56"/>
  <c r="S25" i="56"/>
  <c r="G4" i="52"/>
  <c r="G6" i="52"/>
  <c r="G8" i="52"/>
  <c r="G10" i="52"/>
  <c r="G12" i="52"/>
  <c r="M2" i="46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V2" i="38"/>
  <c r="H12" i="52"/>
  <c r="N2" i="46"/>
  <c r="H2" i="47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U17" i="56"/>
  <c r="U21" i="56"/>
  <c r="U25" i="56"/>
  <c r="I4" i="52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J14" i="56"/>
  <c r="J18" i="56"/>
  <c r="J22" i="56"/>
  <c r="V5" i="56"/>
  <c r="V9" i="56"/>
  <c r="V13" i="56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7" i="1" a="1"/>
  <c r="J15" i="1" a="1"/>
  <c r="J18" i="1" a="1"/>
  <c r="E18" i="28" a="1"/>
  <c r="J23" i="1" a="1"/>
  <c r="M5" i="48" a="1"/>
  <c r="M9" i="48" a="1"/>
  <c r="M15" i="48" a="1"/>
  <c r="M19" i="48" a="1"/>
  <c r="M22" i="48" a="1"/>
  <c r="M24" i="48" a="1"/>
  <c r="J5" i="1" a="1"/>
  <c r="J5" i="1" l="1"/>
  <c r="M24" i="48"/>
  <c r="M22" i="48"/>
  <c r="M19" i="48"/>
  <c r="M15" i="48"/>
  <c r="M9" i="48"/>
  <c r="M5" i="48"/>
  <c r="J23" i="1"/>
  <c r="E18" i="28"/>
  <c r="J18" i="1"/>
  <c r="J15" i="1"/>
  <c r="J7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K26" i="48" a="1"/>
  <c r="N3" i="48" a="1"/>
  <c r="L26" i="48" a="1"/>
  <c r="O3" i="48" a="1"/>
  <c r="O3" i="48" l="1"/>
  <c r="L26" i="48"/>
  <c r="N3" i="48"/>
  <c r="K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K28" i="48" l="1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8" i="48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1F38CB8F-5579-4BCB-8F4B-0DA7D433015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Timestamp="1722580433"&gt;&lt;FQL&gt;&lt;Q&gt;FC0000ZA^FG_MCAP_IDX(0,,,USD)&lt;/Q&gt;&lt;R&gt;1&lt;/R&gt;&lt;C&gt;1&lt;/C&gt;&lt;D xsi:type="xsd:double"&gt;339252.22&lt;/D&gt;&lt;/FQL&gt;&lt;FQL&gt;&lt;Q&gt;FC0000CN^FMA_MCAP(0,,,USD,"PORTAGG")&lt;/Q&gt;&lt;R&gt;1&lt;/R&gt;&lt;C&gt;1&lt;/C&gt;&lt;D xsi:type="xsd:double"&gt;7010887.5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xsi:type="xsd:double"&gt;4448.256&lt;/D&gt;&lt;/FQL&gt;&lt;FQL&gt;&lt;Q&gt;FC0000US^FMA_MCAP(0,,,USD,"PORTAGG")&lt;/Q&gt;&lt;R&gt;1&lt;/R&gt;&lt;C&gt;1&lt;/C&gt;&lt;D xsi:type="xsd:double"&gt;56622704&lt;/D&gt;&lt;/FQL&gt;&lt;FQL&gt;&lt;Q&gt;FC0000IN^FMA_MCAP(0,,,USD,"PORTAGG")&lt;/Q&gt;&lt;R&gt;1&lt;/R&gt;&lt;C&gt;1&lt;/C&gt;&lt;D xsi:type="xsd:double"&gt;5441145.5&lt;/D&gt;&lt;/FQL&gt;&lt;FQL&gt;&lt;Q&gt;SPY^FREF_MARKET_VALUE_COMPANY(0,,,USD,,0,,"LEGACY")&lt;/Q&gt;&lt;R&gt;1&lt;/R&gt;&lt;C&gt;1&lt;/C&gt;&lt;D xsi:type="xsd:double"&gt;554783.597121&lt;/D&gt;&lt;/FQL&gt;&lt;FQL&gt;&lt;Q&gt;INDA^FREF_MARKET_VALUE_COMPANY(0,,,USD,,0,,"LEGACY")&lt;/Q&gt;&lt;R&gt;1&lt;/R&gt;&lt;C&gt;1&lt;/C&gt;&lt;D xsi:type="xsd:double"&gt;11224.5435&lt;/D&gt;&lt;/FQL&gt;&lt;FQL&gt;&lt;Q&gt;FC0000GR^FMA_MCAP(0,,,USD,"PORTAGG")&lt;/Q&gt;&lt;R&gt;1&lt;/R&gt;&lt;C&gt;1&lt;/C&gt;&lt;D xsi:type="xsd:double"&gt;84456.56&lt;/D&gt;&lt;/FQL&gt;&lt;FQL&gt;&lt;Q&gt;QQQ^FREF_MARKET_VALUE_COMPANY(0,,,USD,,0,,"LEGACY")&lt;/Q&gt;&lt;R&gt;1&lt;/R&gt;&lt;C&gt;1&lt;/C&gt;&lt;D xsi:type="xsd:double"&gt;277979.385&lt;/D&gt;&lt;/FQL&gt;&lt;FQL&gt;&lt;Q&gt;GREK^FREF_MARKET_VALUE_COMPANY(0,,,USD,,0,,"LEGACY")&lt;/Q&gt;&lt;R&gt;1&lt;/R&gt;&lt;C&gt;1&lt;/C&gt;&lt;D xsi:type="xsd:double"&gt;201.84509286&lt;/D&gt;&lt;/FQL&gt;&lt;FQL&gt;&lt;Q&gt;FC0000GB^FMA_MCAP(0,,,USD,"PORTAGG")&lt;/Q&gt;&lt;R&gt;1&lt;/R&gt;&lt;C&gt;1&lt;/C&gt;&lt;D xsi:type="xsd:double"&gt;3293544.3&lt;/D&gt;&lt;/FQL&gt;&lt;FQL&gt;&lt;Q&gt;FC0000ZA^FMA_MCAP(0,,,USD,"PORTAGG")&lt;/Q&gt;&lt;R&gt;1&lt;/R&gt;&lt;C&gt;1&lt;/C&gt;&lt;D xsi:type="xsd:double"&gt;339252.22&lt;/D&gt;&lt;/FQL&gt;&lt;FQL&gt;&lt;Q&gt;EWU^FREF_MARKET_VALUE_COMPANY(0,,,USD,,0,,"LEGACY")&lt;/Q&gt;&lt;R&gt;1&lt;/R&gt;&lt;C&gt;1&lt;/C&gt;&lt;D xsi:type="xsd:double"&gt;3006.138&lt;/D&gt;&lt;/FQL&gt;&lt;FQL&gt;&lt;Q&gt;EZA^FREF_MARKET_VALUE_COMPANY(0,,,USD,,0,,"LEGACY")&lt;/Q&gt;&lt;R&gt;1&lt;/R&gt;&lt;C&gt;1&lt;/C&gt;&lt;D xsi:type="xsd:double"&gt;280.35&lt;/D&gt;&lt;/FQL&gt;&lt;FQL&gt;&lt;Q&gt;FC0000CH^FMA_MCAP(0,,,USD,"PORTAGG")&lt;/Q&gt;&lt;R&gt;1&lt;/R&gt;&lt;C&gt;1&lt;/C&gt;&lt;D xsi:type="xsd:double"&gt;2286576.5&lt;/D&gt;&lt;/FQL&gt;&lt;FQL&gt;&lt;Q&gt;FC0000BR^FMA_MCAP(0,,,USD,"PORTAGG")&lt;/Q&gt;&lt;R&gt;1&lt;/R&gt;&lt;C&gt;1&lt;/C&gt;&lt;D xsi:type="xsd:double"&gt;668929.9&lt;/D&gt;&lt;/FQL&gt;&lt;FQL&gt;&lt;Q&gt;EWL^FREF_MARKET_VALUE_COMPANY(0,,,USD,,0,,"LEGACY")&lt;/Q&gt;&lt;R&gt;1&lt;/R&gt;&lt;C&gt;1&lt;/C&gt;&lt;D xsi:type="xsd:double"&gt;1227.45&lt;/D&gt;&lt;/FQL&gt;&lt;FQL&gt;&lt;Q&gt;EWZ^FREF_MARKET_VALUE_COMPANY(0,,,USD,,0,,"LEGACY")&lt;/Q&gt;&lt;R&gt;1&lt;/R&gt;&lt;C&gt;1&lt;/C&gt;&lt;D xsi:type="xsd:double"&gt;4165.714&lt;/D&gt;&lt;/FQL&gt;&lt;FQL&gt;&lt;Q&gt;FC0000JP^FMA_MCAP(0,,,USD,"PORTAGG")&lt;/Q&gt;&lt;R&gt;1&lt;/R&gt;&lt;C&gt;1&lt;/C&gt;&lt;D xsi:type="xsd:double"&gt;6543836&lt;/D&gt;&lt;/FQL&gt;&lt;FQL&gt;&lt;Q&gt;FC0000KR^FMA_MCAP(0,,,USD,"PORTAGG")&lt;/Q&gt;&lt;R&gt;1&lt;/R&gt;&lt;C&gt;1&lt;/C&gt;&lt;D xsi:type="xsd:double"&gt;1919423.4&lt;/D&gt;&lt;/FQL&gt;&lt;FQL&gt;&lt;Q&gt;EWJ^FREF_MARKET_VALUE_COMPANY(0,,,USD,,0,,"LEGACY")&lt;/Q&gt;&lt;R&gt;1&lt;/R&gt;&lt;C&gt;1&lt;/C&gt;&lt;D xsi:type="xsd:double"&gt;15522.99&lt;/D&gt;&lt;/FQL&gt;&lt;FQL&gt;&lt;Q&gt;EWY^FREF_MARKET_VALUE_COMPANY(0,,,USD,,0,,"LEGACY")&lt;/Q&gt;&lt;R&gt;1&lt;/R&gt;&lt;C&gt;1&lt;/C&gt;&lt;D xsi:type="xsd:double"&gt;5464.018&lt;/D&gt;&lt;/FQL&gt;&lt;FQL&gt;&lt;Q&gt;FC0000DE^FMA_MCAP(0,,,USD,"PORTAGG")&lt;/Q&gt;&lt;R&gt;1&lt;/R&gt;&lt;C&gt;1&lt;/C&gt;&lt;D xsi:type="xsd:double"&gt;2207710&lt;/D&gt;&lt;/FQL&gt;&lt;FQL&gt;&lt;Q&gt;FC0000MX^FMA_MCAP(0,,,USD,"PORTAGG")&lt;/Q&gt;&lt;R&gt;1&lt;/R&gt;&lt;C&gt;1&lt;/C&gt;&lt;D xsi:type="xsd:double"&gt;442690.66&lt;/D&gt;&lt;/FQL&gt;&lt;FQL&gt;&lt;Q&gt;EWG^FREF_MARKET_VALUE_COMPANY(0,,,USD,,0,,"LEGACY")&lt;/Q&gt;&lt;R&gt;1&lt;/R&gt;&lt;C&gt;1&lt;/C&gt;&lt;D xsi:type="xsd:double"&gt;937.815&lt;/D&gt;&lt;/FQL&gt;&lt;FQL&gt;&lt;Q&gt;EWW^FREF_MARKET_VALUE_COMPANY(0,,,USD,,0,,"LEGACY")&lt;/Q&gt;&lt;R&gt;1&lt;/R&gt;&lt;C&gt;1&lt;/C&gt;&lt;D xsi:type="xsd:double"&gt;1533.726&lt;/D&gt;&lt;/FQL&gt;&lt;FQL&gt;&lt;Q&gt;FC0000CA^FMA_MCAP(0,,,USD,"PORTAGG")&lt;/Q&gt;&lt;R&gt;1&lt;/R&gt;&lt;C&gt;1&lt;/C&gt;&lt;D xsi:type="xsd:double"&gt;2767319.8&lt;/D&gt;&lt;/FQL&gt;&lt;FQL&gt;&lt;Q&gt;FC0000TW^FMA_MCAP(0,,,USD,"PORTAGG")&lt;/Q&gt;&lt;R&gt;1&lt;/R&gt;&lt;C&gt;1&lt;/C&gt;&lt;D xsi:type="xsd:double"&gt;2399008.3&lt;/D&gt;&lt;/FQL&gt;&lt;FQL&gt;&lt;Q&gt;EWC^FREF_MARKET_VALUE_COMPANY(0,,,USD,,0,,"LEGACY")&lt;/Q&gt;&lt;R&gt;1&lt;/R&gt;&lt;C&gt;1&lt;/C&gt;&lt;D xsi:type="xsd:double"&gt;2465.64&lt;/D&gt;&lt;/FQL&gt;&lt;FQL&gt;&lt;Q&gt;EWT^FREF_MARKET_VALUE_COMPANY(0,,,USD,,0,,"LEGACY")&lt;/Q&gt;&lt;R&gt;1&lt;/R&gt;&lt;C&gt;1&lt;/C&gt;&lt;D xsi:type="xsd:double"&gt;5003.258&lt;/D&gt;&lt;/FQL&gt;&lt;FQL&gt;&lt;Q&gt;FC0000AU^FMA_MCAP(0,,,USD,"PORTAGG")&lt;/Q&gt;&lt;R&gt;1&lt;/R&gt;&lt;C&gt;1&lt;/C&gt;&lt;D xsi:type="xsd:double"&gt;1726282.3&lt;/D&gt;&lt;/FQL&gt;&lt;FQL&gt;&lt;Q&gt;FC0000MY^FMA_MCAP(0,,,USD,"PORTAGG")&lt;/Q&gt;&lt;R&gt;1&lt;/R&gt;&lt;C&gt;1&lt;/C&gt;&lt;D xsi:type="xsd:double"&gt;416885.94&lt;/D&gt;&lt;/FQL&gt;&lt;FQL&gt;&lt;Q&gt;EWA^FREF_MARKET_VALUE_COMPANY(0,,,USD,,0,,"LEGACY")&lt;/Q&gt;&lt;R&gt;1&lt;/R&gt;&lt;C&gt;1&lt;/C&gt;&lt;D xsi:type="xsd:double"&gt;1446.256&lt;/D&gt;&lt;/FQL&gt;&lt;FQL&gt;&lt;Q&gt;EWM^FREF_MARKET_VALUE_COMPANY(0,,,USD,,0,,"LEGACY")&lt;/Q&gt;&lt;R&gt;1&lt;/R&gt;&lt;C&gt;1&lt;/C&gt;&lt;D xsi:type="xsd:double"&gt;294.816&lt;/D&gt;&lt;/FQL&gt;&lt;FQL&gt;&lt;Q&gt;FC0000NZ^FMA_MCAP(0,,,USD,"PORTAGG")&lt;/Q&gt;&lt;R&gt;1&lt;/R&gt;&lt;C&gt;1&lt;/C&gt;&lt;D xsi:type="xsd:double"&gt;95215.4&lt;/D&gt;&lt;/FQL&gt;&lt;FQL&gt;&lt;Q&gt;FC0000PE^FMA_MCAP(0,,,USD,"PORTAGG")&lt;/Q&gt;&lt;R&gt;1&lt;/R&gt;&lt;C&gt;1&lt;/C&gt;&lt;D xsi:type="xsd:double"&gt;37695.164&lt;/D&gt;&lt;/FQL&gt;&lt;FQL&gt;&lt;Q&gt;ENZL^FREF_MARKET_VALUE_COMPANY(0,,,USD,,0,,"LEGACY")&lt;/Q&gt;&lt;R&gt;1&lt;/R&gt;&lt;C&gt;1&lt;/C&gt;&lt;D xsi:type="xsd:double"&gt;84.7855&lt;/D&gt;&lt;/FQL&gt;&lt;FQL&gt;&lt;Q&gt;EPU^FREF_MARKET_VALUE_COMPANY(0,,,USD,,0,,"LEGACY")&lt;/Q&gt;&lt;R&gt;1&lt;/R&gt;&lt;C&gt;1&lt;/C&gt;&lt;D xsi:type="xsd:double"&gt;120.42&lt;/D&gt;&lt;/FQL&gt;&lt;FQL&gt;&lt;Q&gt;FC0000SA^FMA_MCAP(0,,,USD,"PORTAGG")&lt;/Q&gt;&lt;R&gt;1&lt;/R&gt;&lt;C&gt;1&lt;/C&gt;&lt;D xsi:type="xsd:double"&gt;2719217&lt;/D&gt;&lt;/FQL&gt;&lt;FQL&gt;&lt;Q&gt;FC0000PL^FMA_MCAP(0,,,USD,"PORTAGG")&lt;/Q&gt;&lt;R&gt;1&lt;/R&gt;&lt;C&gt;1&lt;/C&gt;&lt;D xsi:type="xsd:double"&gt;198595.4&lt;/D&gt;&lt;/FQL&gt;&lt;FQL&gt;&lt;Q&gt;KSA^FREF_MARKET_VALUE_COMPANY(0,,,USD,,0,,"LEGACY")&lt;/Q&gt;&lt;R&gt;1&lt;/R&gt;&lt;C&gt;1&lt;/C&gt;&lt;D xsi:type="xsd:double"&gt;600.01&lt;/D&gt;&lt;/FQL&gt;&lt;FQL&gt;&lt;Q&gt;EPOL^FREF_MARKET_VALUE_COMPANY(0,,,USD,,0,,"LEGACY")&lt;/Q&gt;&lt;R&gt;1&lt;/R&gt;&lt;C&gt;1&lt;/C&gt;&lt;D xsi:type="xsd:double"&gt;324.8&lt;/D&gt;&lt;/FQL&gt;&lt;FQL&gt;&lt;Q&gt;FTSEWIVNXXXX^FMA_MCAP(0,,,USD,"PORTAGG")&lt;/Q&gt;&lt;R&gt;1&lt;/R&gt;&lt;C&gt;1&lt;/C&gt;&lt;D xsi:type="xsd:double"&gt;23374.718913&lt;/D&gt;&lt;/FQL&gt;&lt;FQL&gt;&lt;Q&gt;FC0000PH^FMA_MCAP(0,,,USD,"PORTAGG")&lt;/Q&gt;&lt;R&gt;1&lt;/R&gt;&lt;C&gt;1&lt;/C&gt;&lt;D xsi:type="xsd:double"&gt;213485.16&lt;/D&gt;&lt;/FQL&gt;&lt;FQL&gt;&lt;Q&gt;VNM^FREF_MARKET_VALUE_COMPANY(0,,,USD,,0,,"LEGACY")&lt;/Q&gt;&lt;R&gt;1&lt;/R&gt;&lt;C&gt;1&lt;/C&gt;&lt;D xsi:type="xsd:double"&gt;471.913&lt;/D&gt;&lt;/FQL&gt;&lt;FQL&gt;&lt;Q&gt;EPHE^FREF_MARKET_VALUE_COMPANY(0,,,USD,,0,,"LEGACY")&lt;/Q&gt;&lt;R&gt;1&lt;/R&gt;&lt;C&gt;1&lt;/C&gt;&lt;D xsi:type="xsd:double"&gt;95.722&lt;/D&gt;&lt;/FQL&gt;&lt;FQL&gt;&lt;Q&gt;FC0000TR^FMA_MCAP(0,,,USD,"PORTAGG")&lt;/Q&gt;&lt;R&gt;1&lt;/R&gt;&lt;C&gt;1&lt;/C&gt;&lt;D xsi:type="xsd:double"&gt;411396.06&lt;/D&gt;&lt;/FQL&gt;&lt;FQL&gt;&lt;Q&gt;SET-BKK^FMA_MCAP(0,,,USD,"PORTAGG")&lt;/Q&gt;&lt;R&gt;1&lt;/R&gt;&lt;C&gt;1&lt;/C&gt;&lt;D xsi:type="xsd:double"&gt;459489.232199513&lt;/D&gt;&lt;/FQL&gt;&lt;FQL&gt;&lt;Q&gt;FC0000ID^FMA_MCAP(0,,,USD,"PORTAGG")&lt;/Q&gt;&lt;R&gt;1&lt;/R&gt;&lt;C&gt;1&lt;/C&gt;&lt;D xsi:type="xsd:double"&gt;677528.7&lt;/D&gt;&lt;/FQL&gt;&lt;FQL&gt;&lt;Q&gt;FC0000CL^FMA_MCAP(0,,,USD,"PORTAGG")&lt;/Q&gt;&lt;R&gt;1&lt;/R&gt;&lt;C&gt;1&lt;/C&gt;&lt;D xsi:type="xsd:double"&gt;142206.14&lt;/D&gt;&lt;/FQL&gt;&lt;FQL&gt;&lt;Q&gt;CC_ZA^FG_COMPANY_NAME&lt;/Q&gt;&lt;R&gt;1&lt;/R&gt;&lt;C&gt;1&lt;/C&gt;&lt;D xsi:type="xsd:string"&gt;South Africa&lt;/D&gt;&lt;/FQL&gt;&lt;FQL&gt;&lt;Q&gt;TUR^FREF_MARKET_VALUE_COMPANY(0,,,USD,,0,,"LEGACY")&lt;/Q&gt;&lt;R&gt;1&lt;/R&gt;&lt;C&gt;1&lt;/C&gt;&lt;D xsi:type="xsd:double"&gt;247.623&lt;/D&gt;&lt;/FQL&gt;&lt;FQL&gt;&lt;Q&gt;QAT^FREF_MARKET_VALUE_COMPANY(0,,,USD,,0,,"LEGACY")&lt;/Q&gt;&lt;R&gt;1&lt;/R&gt;&lt;C&gt;1&lt;/C&gt;&lt;D xsi:type="xsd:double"&gt;64.2375&lt;/D&gt;&lt;/FQL&gt;&lt;FQL&gt;&lt;Q&gt;ECH^FREF_MARKET_VALUE_COMPANY(0,,,USD,,0,,"LEGACY")&lt;/Q&gt;&lt;R&gt;1&lt;/R&gt;&lt;C&gt;1&lt;/C&gt;&lt;D xsi:type="xsd:double"&gt;516.3625&lt;/D&gt;&lt;/FQL&gt;&lt;FQL&gt;&lt;Q&gt;CNYA^FREF_MARKET_VALUE_COMPANY(0,,,USD,,0,,"LEGACY")&lt;/Q&gt;&lt;R&gt;1&lt;/R&gt;&lt;C&gt;1&lt;/C&gt;&lt;D xsi:type="xsd:double"&gt;263.76&lt;/D&gt;&lt;/FQL&gt;&lt;FQL&gt;&lt;Q&gt;FC0000AE^FMA_MCAP(0,,,USD,"PORTAGG")&lt;/Q&gt;&lt;R&gt;1&lt;/R&gt;&lt;C&gt;1&lt;/C&gt;&lt;D xsi:type="xsd:double"&gt;886237.3&lt;/D&gt;&lt;/FQL&gt;&lt;FQL&gt;&lt;Q&gt;FC0000QA^FMA_MCAP(0,,,USD,"PORTAGG")&lt;/Q&gt;&lt;R&gt;1&lt;/R&gt;&lt;C&gt;1&lt;/C&gt;&lt;D xsi:type="xsd:double"&gt;160253.95&lt;/D&gt;&lt;/FQL&gt;&lt;FQL&gt;&lt;Q&gt;UAE^FREF_MARKET_VALUE_COMPANY(0,,,USD,,0,,"LEGACY")&lt;/Q&gt;&lt;R&gt;1&lt;/R&gt;&lt;C&gt;1&lt;/C&gt;&lt;D xsi:type="xsd:double"&gt;34.824&lt;/D&gt;&lt;/FQL&gt;&lt;FQL&gt;&lt;Q&gt;SET-BKK^FG_MCAP_IDX(0,,,USD)&lt;/Q&gt;&lt;R&gt;1&lt;/R&gt;&lt;C&gt;1&lt;/C&gt;&lt;D xsi:type="xsd:double"&gt;459489.232199513&lt;/D&gt;&lt;/FQL&gt;&lt;FQL&gt;&lt;Q&gt;EIDO^FREF_MARKET_VALUE_COMPANY(0,,,USD,,0,,"LEGACY")&lt;/Q&gt;&lt;R&gt;1&lt;/R&gt;&lt;C&gt;1&lt;/C&gt;&lt;D xsi:type="xsd:double"&gt;327.078&lt;/D&gt;&lt;/FQL&gt;&lt;FQL&gt;&lt;Q&gt;NQG00809^FG_COMPANY_NAME&lt;/Q&gt;&lt;R&gt;1&lt;/R&gt;&lt;C&gt;1&lt;/C&gt;&lt;D xsi:type="xsd:string"&gt;Nasdaq South Africa&lt;/D&gt;&lt;/FQL&gt;&lt;FQL&gt;&lt;Q&gt;DUMMY^ECON_EXPR_DATA('FDS_ECON[NTCPMIINDEXSA@SA]',,,M)&lt;/Q&gt;&lt;R&gt;0&lt;/R&gt;&lt;C&gt;0&lt;/C&gt;&lt;/FQL&gt;&lt;FQL&gt;&lt;Q&gt;DUMMY^ECON_EXPR_DATA('FDS_ECON[NTCPMIPHMANHE]',,,M)&lt;/Q&gt;&lt;R&gt;1&lt;/R&gt;&lt;C&gt;1&lt;/C&gt;&lt;D xsi:type="xsd:double"&gt;51.2181&lt;/D&gt;&lt;/FQL&gt;&lt;FQL&gt;&lt;Q&gt;DUMMY^ECON_EXPR_DATA('FDS_ECON[NTCPMIMFGSA@AE]',,,M)&lt;/Q&gt;&lt;R&gt;0&lt;/R&gt;&lt;C&gt;0&lt;/C&gt;&lt;/FQL&gt;&lt;FQL&gt;&lt;Q&gt;DUMMY^ECON_EXPR_DATA('FDS_ECON[NTCPMITHMANHE]',,,M)&lt;/Q&gt;&lt;R&gt;1&lt;/R&gt;&lt;C&gt;1&lt;/C&gt;&lt;D xsi:type="xsd:double"&gt;52.830414&lt;/D&gt;&lt;/FQL&gt;&lt;FQL&gt;&lt;Q&gt;DUMMY^ECON_EXPR_DATA('FDS_ECON[NTCPMIMFGSA@CN]',,,M)&lt;/Q&gt;&lt;R&gt;1&lt;/R&gt;&lt;C&gt;1&lt;/C&gt;&lt;D xsi:type="xsd:double"&gt;49.843887&lt;/D&gt;&lt;/FQL&gt;&lt;FQL&gt;&lt;Q&gt;DUMMY^ECON_EXPR_DATA('FDS_ECON[NTCPMIMFGSA@BR]',,,M)&lt;/Q&gt;&lt;R&gt;1&lt;/R&gt;&lt;C&gt;1&lt;/C&gt;&lt;D xsi:type="xsd:double"&gt;53.986023&lt;/D&gt;&lt;/FQL&gt;&lt;FQL&gt;&lt;Q&gt;DUMMY^ECON_EXPR_DATA('FDS_ECON[NTCPMIMFGSA@TW]',,,M)&lt;/Q&gt;&lt;R&gt;1&lt;/R&gt;&lt;C&gt;1&lt;/C&gt;&lt;D xsi:type="xsd:double"&gt;52.9016&lt;/D&gt;&lt;/FQL&gt;&lt;FQL&gt;&lt;Q&gt;DUMMY^ECON_EXPR_DATA('FDS_ECON[NTCPMIMFGSA@PL]',,,M)&lt;/Q&gt;&lt;R&gt;1&lt;/R&gt;&lt;C&gt;1&lt;/C&gt;&lt;D xsi:type="xsd:double"&gt;47.29988&lt;/D&gt;&lt;/FQL&gt;&lt;FQL&gt;&lt;Q&gt;DUMMY^ECON_EXPR_DATA('FDS_ECON[NTCPMIMFGSA@TR]',,,M)&lt;/Q&gt;&lt;R&gt;1&lt;/R&gt;&lt;C&gt;1&lt;/C&gt;&lt;D xsi:type="xsd:double"&gt;47.19532&lt;/D&gt;&lt;/FQL&gt;&lt;FQL&gt;&lt;Q&gt;DUMMY^ECON_EXPR_DATA('FDS_ECON[PMIQAWHEHE]',,,M)&lt;/Q&gt;&lt;R&gt;0&lt;/R&gt;&lt;C&gt;0&lt;/C&gt;&lt;/FQL&gt;&lt;FQL&gt;&lt;Q&gt;DUMMY^ECON_EXPR_DATA('FDS_ECON[NTCPMIMFGSA@IN]',,,M)&lt;/Q&gt;&lt;R&gt;1&lt;/R&gt;&lt;C&gt;1&lt;/C&gt;&lt;D xsi:type="xsd:double"&gt;58.073566&lt;/D&gt;&lt;/FQL&gt;&lt;FQL&gt;&lt;Q&gt;DUMMY^ECON_EXPR_DATA('FDS_ECON[PMIMFGSA@ZA]',,,M)&lt;/Q&gt;&lt;R&gt;0&lt;/R&gt;&lt;C&gt;0&lt;/C&gt;&lt;/FQL&gt;&lt;FQL&gt;&lt;Q&gt;DUMMY^ECON_EXPR_DATA('FDS_ECON[NTCPMIMFGSA@MX]',,,M)&lt;/Q&gt;&lt;R&gt;1&lt;/R&gt;&lt;C&gt;1&lt;/C&gt;&lt;D xsi:type="xsd:double"&gt;49.61981&lt;/D&gt;&lt;/FQL&gt;&lt;FQL&gt;&lt;Q&gt;DUMMY^ECON_EXPR_DATA('FDS_ECON[NTCPMIMFGSA@ID]',,,M)&lt;/Q&gt;&lt;R&gt;1&lt;/R&gt;&lt;C&gt;1&lt;/C&gt;&lt;D xsi:type="xsd:double"&gt;49.263344&lt;/D&gt;&lt;/FQL&gt;&lt;FQL&gt;&lt;Q&gt;DUMMY^ECON_EXPR_DATA('FDS_ECON[NTCPMIMFGSA@PE]',,,M)&lt;/Q&gt;&lt;R&gt;0&lt;/R&gt;&lt;C&gt;0&lt;/C&gt;&lt;/FQL&gt;&lt;FQL&gt;&lt;Q&gt;DUMMY^ECON_EXPR_DATA('FDS_ECON[NTCPMIMFGSA@VN]',,,M)&lt;/Q&gt;&lt;R&gt;1&lt;/R&gt;&lt;C&gt;1&lt;/C&gt;&lt;D xsi:type="xsd:double"&gt;54.69754&lt;/D&gt;&lt;/FQL&gt;&lt;FQL&gt;&lt;Q&gt;DUMMY^ECON_EXPR_DATA('FDS_ECON[NTCPMIMFGSA@KR]',,,M)&lt;/Q&gt;&lt;R&gt;1&lt;/R&gt;&lt;C&gt;1&lt;/C&gt;&lt;D xsi:type="xsd:double"&gt;51.386303&lt;/D&gt;&lt;/FQL&gt;&lt;FQL&gt;&lt;Q&gt;DUMMY^ECON_EXPR_DATA('FDS_ECON[NTCPMIMFGSA@CL]',,,M)&lt;/Q&gt;&lt;R&gt;0&lt;/R&gt;&lt;C&gt;0&lt;/C&gt;&lt;/FQL&gt;&lt;FQL&gt;&lt;Q&gt;DUMMY^ECON_EXPR_DATA('FDS_ECON[PMIMYMANHE]',,,M)&lt;/Q&gt;&lt;R&gt;1&lt;/R&gt;&lt;C&gt;1&lt;/C&gt;&lt;D xsi:type="xsd:double"&gt;49.7358&lt;/D&gt;&lt;/FQL&gt;&lt;FQL&gt;&lt;Q&gt;DUMMY^ECON_EXPR_DATA('FDS_ECON[NTCPMIMFGSA@GR]',,,M)&lt;/Q&gt;&lt;R&gt;1&lt;/R&gt;&lt;C&gt;1&lt;/C&gt;&lt;D xsi:type="xsd:double"&gt;53.187252&lt;/D&gt;&lt;/FQL&gt;&lt;FQL&gt;&lt;Q&gt;CAGDPY@QA^EE_ACTUAL_ANNUAL(MED,0)&lt;/Q&gt;&lt;R&gt;1&lt;/R&gt;&lt;C&gt;1&lt;/C&gt;&lt;D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xsi:type="xsd:double"&gt;13.5674535548706&lt;/D&gt;&lt;/FQL&gt;&lt;FQL&gt;&lt;Q&gt;CC_VN^FG_COMPANY_NAME&lt;/Q&gt;&lt;R&gt;1&lt;/R&gt;&lt;C&gt;1&lt;/C&gt;&lt;D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xsi:type="xsd:double"&gt;-0.9074509&lt;/D&gt;&lt;/FQL&gt;&lt;FQL&gt;&lt;Q&gt;USDTRY^FG_PRICE_CHANGE(0,-1AM)&lt;/Q&gt;&lt;R&gt;1&lt;/R&gt;&lt;C&gt;1&lt;/C&gt;&lt;D xsi:type="xsd:double"&gt;1.1151314&lt;/D&gt;&lt;/FQL&gt;&lt;FQL&gt;&lt;Q&gt;USDQAR^FG_PRICE_CHANGE(0,-1AM)&lt;/Q&gt;&lt;R&gt;1&lt;/R&gt;&lt;C&gt;1&lt;/C&gt;&lt;D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xsi:type="xsd:double"&gt;0.34154654&lt;/D&gt;&lt;/FQL&gt;&lt;FQL&gt;&lt;Q&gt;USDZAR^FG_PRICE_CHANGE(0,-1AM)&lt;/Q&gt;&lt;R&gt;1&lt;/R&gt;&lt;C&gt;1&lt;/C&gt;&lt;D xsi:type="xsd:double"&gt;-0.47286153&lt;/D&gt;&lt;/FQL&gt;&lt;FQL&gt;&lt;Q&gt;USDKRW^FG_PRICE_CHANGE(0,-1AM)&lt;/Q&gt;&lt;R&gt;1&lt;/R&gt;&lt;C&gt;1&lt;/C&gt;&lt;D xsi:type="xsd:double"&gt;-0.96414685&lt;/D&gt;&lt;/FQL&gt;&lt;FQL&gt;&lt;Q&gt;USDTWD^FG_PRICE_CHANGE(0,-1AM)&lt;/Q&gt;&lt;R&gt;1&lt;/R&gt;&lt;C&gt;1&lt;/C&gt;&lt;D xsi:type="xsd:double"&gt;0.7266998&lt;/D&gt;&lt;/FQL&gt;&lt;FQL&gt;&lt;Q&gt;USDPEN^FG_PRICE_CHANGE(0,-1AM)&lt;/Q&gt;&lt;R&gt;1&lt;/R&gt;&lt;C&gt;1&lt;/C&gt;&lt;D xsi:type="xsd:double"&gt;-3.0204594&lt;/D&gt;&lt;/FQL&gt;&lt;FQL&gt;&lt;Q&gt;USDPHP^FG_PRICE_CHANGE(0,-1AM)&lt;/Q&gt;&lt;R&gt;1&lt;/R&gt;&lt;C&gt;1&lt;/C&gt;&lt;D xsi:type="xsd:double"&gt;-0.52434206&lt;/D&gt;&lt;/FQL&gt;&lt;FQL&gt;&lt;Q&gt;USDCLP^FG_PRICE_CHANGE(0,-1AM)&lt;/Q&gt;&lt;R&gt;1&lt;/R&gt;&lt;C&gt;1&lt;/C&gt;&lt;D xsi:type="xsd:double"&gt;-0.43107867&lt;/D&gt;&lt;/FQL&gt;&lt;FQL&gt;&lt;Q&gt;FC0000TH^FMA_EPS(NTMA,-20AY,0,CY,,"PORTAGG","MEANR")&lt;/Q&gt;&lt;R&gt;20&lt;/R&gt;&lt;C&gt;1&lt;/C&gt;&lt;D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xsi:type="xsd:double"&gt;34.7106307301713&lt;/D&gt;&lt;D xsi:type="xsd:double"&gt;40.2723415007705&lt;/D&gt;&lt;D xsi:type="xsd:double"&gt;42.4815782334381&lt;/D&gt;&lt;D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xsi:type="xsd:double"&gt;17.6363532158817&lt;/D&gt;&lt;D xsi:type="xsd:double"&gt;17.4936257447267&lt;/D&gt;&lt;D xsi:type="xsd:double"&gt;21.2745578043156&lt;/D&gt;&lt;D xsi:type="xsd:double"&gt;20.3715249447864&lt;/D&gt;&lt;D xsi:type="xsd:double"&gt;19.1107412647807&lt;/D&gt;&lt;/FQL&gt;&lt;FQL&gt;&lt;Q&gt;EWM^P_PRICE_RETURNS_PR('52W',2,-10AY,0,AM)&lt;/Q&gt;&lt;R&gt;121&lt;/R&gt;&lt;C&gt;1&lt;/C&gt;&lt;D xsi:type="xsd:double"&gt;7.1694136&lt;/D&gt;&lt;D xsi:type="xsd:double"&gt;17.108095&lt;/D&gt;&lt;D xsi:type="xsd:double"&gt;2.8466344&lt;/D&gt;&lt;D xsi:type="xsd:double"&gt;0.15733242&lt;/D&gt;&lt;D xsi:type="xsd:double"&gt;-7.112378&lt;/D&gt;&lt;D xsi:type="xsd:double"&gt;-11.552155&lt;/D&gt;&lt;D xsi:type="xsd:double"&gt;-8.289772&lt;/D&gt;&lt;D xsi:type="xsd:double"&gt;-8.770269&lt;/D&gt;&lt;D xsi:type="xsd:double"&gt;-11.55684&lt;/D&gt;&lt;D xsi:type="xsd:double"&gt;-10.803688&lt;/D&gt;&lt;D xsi:type="xsd:double"&gt;-17.645586&lt;/D&gt;&lt;D xsi:type="xsd:double"&gt;-20.438969&lt;/D&gt;&lt;D xsi:type="xsd:double"&gt;-20.398838&lt;/D&gt;&lt;D xsi:type="xsd:double"&gt;-35.54594&lt;/D&gt;&lt;D xsi:type="xsd:double"&gt;-33.516575&lt;/D&gt;&lt;D xsi:type="xsd:double"&gt;-30.922276&lt;/D&gt;&lt;D xsi:type="xsd:double"&gt;-21.24452&lt;/D&gt;&lt;D xsi:type="xsd:double"&gt;-20.667912&lt;/D&gt;&lt;D xsi:type="xsd:double"&gt;-14.778769&lt;/D&gt;&lt;D xsi:type="xsd:double"&gt;-17.426855&lt;/D&gt;&lt;D xsi:type="xsd:double"&gt;-7.9589963&lt;/D&gt;&lt;D xsi:type="xsd:double"&gt;-15.8611&lt;/D&gt;&lt;D xsi:type="xsd:double"&gt;-14.557332&lt;/D&gt;&lt;D xsi:type="xsd:double"&gt;-6.926775&lt;/D&gt;&lt;D xsi:type="xsd:double"&gt;-6.763947&lt;/D&gt;&lt;D xsi:type="xsd:double"&gt;13.0055065&lt;/D&gt;&lt;D xsi:type="xsd:double"&gt;13.055968&lt;/D&gt;&lt;D xsi:type="xsd:double"&gt;7.0013523&lt;/D&gt;&lt;D xsi:type="xsd:double"&gt;-6.128192&lt;/D&gt;&lt;D xsi:type="xsd:double"&gt;-3.9110065&lt;/D&gt;&lt;D xsi:type="xsd:double"&gt;-3.5486639&lt;/D&gt;&lt;D xsi:type="xsd:double"&gt;-2.964449&lt;/D&gt;&lt;D xsi:type="xsd:double"&gt;-9.479284&lt;/D&gt;&lt;D xsi:type="xsd:double"&gt;-1.5516818&lt;/D&gt;&lt;D xsi:type="xsd:double"&gt;8.16803&lt;/D&gt;&lt;D xsi:type="xsd:double"&gt;1.0202527&lt;/D&gt;&lt;D xsi:type="xsd:double"&gt;2.1612167&lt;/D&gt;&lt;D xsi:type="xsd:double"&gt;3.7670016&lt;/D&gt;&lt;D xsi:type="xsd:double"&gt;5.476773&lt;/D&gt;&lt;D xsi:type="xsd:double"&gt;6.2360644&lt;/D&gt;&lt;D xsi:type="xsd:double"&gt;17.57362&lt;/D&gt;&lt;D xsi:type="xsd:double"&gt;23.437702&lt;/D&gt;&lt;D xsi:type="xsd:double"&gt;29.071068&lt;/D&gt;&lt;D xsi:type="xsd:double"&gt;23.955894&lt;/D&gt;&lt;D xsi:type="xsd:double"&gt;24.030483&lt;/D&gt;&lt;D xsi:type="xsd:double"&gt;15.556871&lt;/D&gt;&lt;D xsi:type="xsd:double"&gt;8.641207&lt;/D&gt;&lt;D xsi:type="xsd:double"&gt;5.5328846&lt;/D&gt;&lt;D xsi:type="xsd:double"&gt;10.25269&lt;/D&gt;&lt;D xsi:type="xsd:double"&gt;8.690882&lt;/D&gt;&lt;D xsi:type="xsd:double"&gt;6.389594&lt;/D&gt;&lt;D xsi:type="xsd:double"&gt;2.3552418&lt;/D&gt;&lt;D xsi:type="xsd:double"&gt;-2.0157635&lt;/D&gt;&lt;D xsi:type="xsd:double"&gt;-6.2693834&lt;/D&gt;&lt;D xsi:type="xsd:double"&gt;-10.819274&lt;/D&gt;&lt;D xsi:type="xsd:double"&gt;-9.21837&lt;/D&gt;&lt;D xsi:type="xsd:double"&gt;-14.691973&lt;/D&gt;&lt;D xsi:type="xsd:double"&gt;-11.736685&lt;/D&gt;&lt;D xsi:type="xsd:double"&gt;-5.856478&lt;/D&gt;&lt;D xsi:type="xsd:double"&gt;0.1083374&lt;/D&gt;&lt;D xsi:type="xsd:double"&gt;-9.372372&lt;/D&gt;&lt;D xsi:type="xsd:double"&gt;-10.755044&lt;/D&gt;&lt;D xsi:type="xsd:double"&gt;-10.624694999999999&lt;/D&gt;&lt;D xsi:type="xsd:double"&gt;-4.224163&lt;/D&gt;&lt;D xsi:type="xsd:double"&gt;-6.056571&lt;/D&gt;&lt;D xsi:type="xsd:double"&gt;-1.4161229&lt;/D&gt;&lt;D xsi:type="xsd:double"&gt;-10.211259&lt;/D&gt;&lt;D xsi:type="xsd:double"&gt;-14.204777&lt;/D&gt;&lt;D xsi:type="xsd:double"&gt;-23.470276&lt;/D&gt;&lt;D xsi:type="xsd:double"&gt;-19.75289&lt;/D&gt;&lt;D xsi:type="xsd:double"&gt;-9.779101&lt;/D&gt;&lt;D xsi:type="xsd:double"&gt;-11.874687&lt;/D&gt;&lt;D xsi:type="xsd:double"&gt;-2.372563&lt;/D&gt;&lt;D xsi:type="xsd:double"&gt;-1.8289924&lt;/D&gt;&lt;D xsi:type="xsd:double"&gt;-2.9194534&lt;/D&gt;&lt;D xsi:type="xsd:double"&gt;-6.4618053&lt;/D&gt;&lt;D xsi:type="xsd:double"&gt;5.713117&lt;/D&gt;&lt;D xsi:type="xsd:double"&gt;3.1663656&lt;/D&gt;&lt;D xsi:type="xsd:double"&gt;4.4875503&lt;/D&gt;&lt;D xsi:type="xsd:double"&gt;9.345043&lt;/D&gt;&lt;D xsi:type="xsd:double"&gt;25.99429&lt;/D&gt;&lt;D xsi:type="xsd:double"&gt;20.558203&lt;/D&gt;&lt;D xsi:type="xsd:double"&gt;8.225298&lt;/D&gt;&lt;D xsi:type="xsd:double"&gt;2.1467447&lt;/D&gt;&lt;D xsi:type="xsd:double"&gt;-7.457572&lt;/D&gt;&lt;D xsi:type="xsd:double"&gt;2.838838&lt;/D&gt;&lt;D xsi:type="xsd:double"&gt;-0.43702722&lt;/D&gt;&lt;D xsi:type="xsd:double"&gt;4.4513345&lt;/D&gt;&lt;D xsi:type="xsd:double"&gt;-10.3522835&lt;/D&gt;&lt;D xsi:type="xsd:double"&gt;-7.4061813&lt;/D&gt;&lt;D xsi:type="xsd:double"&gt;-4.637766&lt;/D&gt;&lt;D xsi:type="xsd:double"&gt;-0.49213767&lt;/D&gt;&lt;D xsi:type="xsd:double"&gt;1.4557242&lt;/D&gt;&lt;D xsi:type="xsd:double"&gt;-5.3272543&lt;/D&gt;&lt;D xsi:type="xsd:double"&gt;-6.975782&lt;/D&gt;&lt;D xsi:type="xsd:double"&gt;-8.800638&lt;/D&gt;&lt;D xsi:type="xsd:double"&gt;-3.2670438&lt;/D&gt;&lt;D xsi:type="xsd:double"&gt;-11.689663&lt;/D&gt;&lt;D xsi:type="xsd:double"&gt;-16.022026&lt;/D&gt;&lt;D xsi:type="xsd:double"&gt;-14.753384&lt;/D&gt;&lt;D xsi:type="xsd:double"&gt;-1.2262702&lt;/D&gt;&lt;D xsi:type="xsd:double"&gt;-5.567336&lt;/D&gt;&lt;D xsi:type="xsd:double"&gt;0.390625&lt;/D&gt;&lt;D xsi:type="xsd:double"&gt;-11.9753895&lt;/D&gt;&lt;D xsi:type="xsd:double"&gt;-10.807109&lt;/D&gt;&lt;D xsi:type="xsd:double"&gt;-9.592217&lt;/D&gt;&lt;D xsi:type="xsd:double"&gt;-11.380058&lt;/D&gt;&lt;D xsi:type="xsd:double"&gt;-6.29074&lt;/D&gt;&lt;D xsi:type="xsd:double"&gt;-1.9686878&lt;/D&gt;&lt;D xsi:type="xsd:double"&gt;-1.5639305&lt;/D&gt;&lt;D xsi:type="xsd:double"&gt;4.211676&lt;/D&gt;&lt;D xsi:type="xsd:double"&gt;2.0026565&lt;/D&gt;&lt;D xsi:type="xsd:double"&gt;-4.3688593&lt;/D&gt;&lt;D xsi:type="xsd:double"&gt;-3.8147748&lt;/D&gt;&lt;D xsi:type="xsd:double"&gt;-7.9468784&lt;/D&gt;&lt;D xsi:type="xsd:double"&gt;3.0370831&lt;/D&gt;&lt;D xsi:type="xsd:double"&gt;2.2064447&lt;/D&gt;&lt;D xsi:type="xsd:double"&gt;5.321765&lt;/D&gt;&lt;D xsi:type="xsd:double"&gt;15.978861&lt;/D&gt;&lt;D xsi:type="xsd:double"&gt;16.31577&lt;/D&gt;&lt;D xsi:type="xsd:double"&gt;13.301873&lt;/D&gt;&lt;/FQL&gt;&lt;FQL&gt;&lt;Q&gt;GREK^FG_TOTAL_RETURNC(-10AY,0,AM)&lt;/Q&gt;&lt;R&gt;121&lt;/R&gt;&lt;C&gt;1&lt;/C&gt;&lt;D xsi:type="xsd:double"&gt;-8.8541565&lt;/D&gt;&lt;D xsi:type="xsd:double"&gt;1.7142773&lt;/D&gt;&lt;D xsi:type="xsd:double"&gt;-15.449447&lt;/D&gt;&lt;D xsi:type="xsd:double"&gt;-13.056475&lt;/D&gt;&lt;D xsi:type="xsd:double"&gt;4.6682&lt;/D&gt;&lt;D xsi:type="xsd:double"&gt;-17.697382&lt;/D&gt;&lt;D xsi:type="xsd:double"&gt;-21.641779&lt;/D&gt;&lt;D xsi:type="xsd:double"&gt;23.333323&lt;/D&gt;&lt;D xsi:type="xsd:double"&gt;-15.752899&lt;/D&gt;&lt;D xsi:type="xsd:double"&gt;14.298809&lt;/D&gt;&lt;D xsi:type="xsd:double"&gt;-2.1652043&lt;/D&gt;&lt;D xsi:type="xsd:double"&gt;-12.704921&lt;/D&gt;&lt;D xsi:type="xsd:double"&gt;-8.262902&lt;/D&gt;&lt;D xsi:type="xsd:double"&gt;-7.5742188&lt;/D&gt;&lt;D xsi:type="xsd:double"&gt;2.9900432&lt;/D&gt;&lt;D xsi:type="xsd:double"&gt;12.903237&lt;/D&gt;&lt;D xsi:type="xsd:double"&gt;-16.190475&lt;/D&gt;&lt;D xsi:type="xsd:double"&gt;-8.19934&lt;/D&gt;&lt;D xsi:type="xsd:double"&gt;-9.547752&lt;/D&gt;&lt;D xsi:type="xsd:double"&gt;-8.333331&lt;/D&gt;&lt;D xsi:type="xsd:double"&gt;15.151525&lt;/D&gt;&lt;D xsi:type="xsd:double"&gt;3.289473&lt;/D&gt;&lt;D xsi:type="xsd:double"&gt;8.53504&lt;/D&gt;&lt;D xsi:type="xsd:double"&gt;-17.374409&lt;/D&gt;&lt;D xsi:type="xsd:double"&gt;4.1237473&lt;/D&gt;&lt;D xsi:type="xsd:double"&gt;2.1828055&lt;/D&gt;&lt;D xsi:type="xsd:double"&gt;-4.138857&lt;/D&gt;&lt;D xsi:type="xsd:double"&gt;-0.13927221&lt;/D&gt;&lt;D xsi:type="xsd:double"&gt;9.762907&lt;/D&gt;&lt;D xsi:type="xsd:double"&gt;0.9368181&lt;/D&gt;&lt;D xsi:type="xsd:double"&gt;-1.925534&lt;/D&gt;&lt;D xsi:type="xsd:double"&gt;3.4659624&lt;/D&gt;&lt;D xsi:type="xsd:double"&gt;0.6983161&lt;/D&gt;&lt;D xsi:type="xsd:double"&gt;9.045231&lt;/D&gt;&lt;D xsi:type="xsd:double"&gt;9.907818&lt;/D&gt;&lt;D xsi:type="xsd:double"&gt;5.974841&lt;/D&gt;&lt;D xsi:type="xsd:double"&gt;3.3630013&lt;/D&gt;&lt;D xsi:type="xsd:double"&gt;-2.2009552&lt;/D&gt;&lt;D xsi:type="xsd:double"&gt;-7.436389&lt;/D&gt;&lt;D xsi:type="xsd:double"&gt;-0.4228294&lt;/D&gt;&lt;D xsi:type="xsd:double"&gt;-0.31847358&lt;/D&gt;&lt;D xsi:type="xsd:double"&gt;11.820078&lt;/D&gt;&lt;D xsi:type="xsd:double"&gt;11.673141&lt;/D&gt;&lt;D xsi:type="xsd:double"&gt;-9.843195&lt;/D&gt;&lt;D xsi:type="xsd:double"&gt;-6.280202&lt;/D&gt;&lt;D xsi:type="xsd:double"&gt;9.89691&lt;/D&gt;&lt;D xsi:type="xsd:double"&gt;-12.195128&lt;/D&gt;&lt;D xsi:type="xsd:double"&gt;-2.4572492&lt;/D&gt;&lt;D xsi:type="xsd:double"&gt;1.2048125&lt;/D&gt;&lt;D xsi:type="xsd:double"&gt;-5.6277037&lt;/D&gt;&lt;D xsi:type="xsd:double"&gt;-5.160552&lt;/D&gt;&lt;D xsi:type="xsd:double"&gt;-8.343416&lt;/D&gt;&lt;D xsi:type="xsd:double"&gt;-0.92347264&lt;/D&gt;&lt;D xsi:type="xsd:double"&gt;-5.8707952&lt;/D&gt;&lt;D xsi:type="xsd:double"&gt;5.9420347&lt;/D&gt;&lt;D xsi:type="xsd:double"&gt;9.439111&lt;/D&gt;&lt;D xsi:type="xsd:double"&gt;4.125011&lt;/D&gt;&lt;D xsi:type="xsd:double"&gt;1.0804296&lt;/D&gt;&lt;D xsi:type="xsd:double"&gt;8.076&lt;/D&gt;&lt;D xsi:type="xsd:double"&gt;6.6815615&lt;/D&gt;&lt;D xsi:type="xsd:double"&gt;-1.08639&lt;/D&gt;&lt;D xsi:type="xsd:double"&gt;-3.8702965&lt;/D&gt;&lt;D xsi:type="xsd:double"&gt;-0.10880232&lt;/D&gt;&lt;D xsi:type="xsd:double"&gt;8.714592&lt;/D&gt;&lt;D xsi:type="xsd:double"&gt;-0.60120225&lt;/D&gt;&lt;D xsi:type="xsd:double"&gt;4.008043&lt;/D&gt;&lt;D xsi:type="xsd:double"&gt;-6.0217085&lt;/D&gt;&lt;D xsi:type="xsd:double"&gt;-21.74371&lt;/D&gt;&lt;D xsi:type="xsd:double"&gt;-29.93288&lt;/D&gt;&lt;D xsi:type="xsd:double"&gt;15.900505&lt;/D&gt;&lt;D xsi:type="xsd:double"&gt;9.421492&lt;/D&gt;&lt;D xsi:type="xsd:double"&gt;-0.39038062&lt;/D&gt;&lt;D xsi:type="xsd:double"&gt;0.10178089&lt;/D&gt;&lt;D xsi:type="xsd:double"&gt;6.1006665&lt;/D&gt;&lt;D xsi:type="xsd:double"&gt;-4.1686654&lt;/D&gt;&lt;D xsi:type="xsd:double"&gt;-10.550004&lt;/D&gt;&lt;D xsi:type="xsd:double"&gt;37.730576&lt;/D&gt;&lt;D xsi:type="xsd:double"&gt;5.4713845&lt;/D&gt;&lt;D xsi:type="xsd:double"&gt;-7.8554573&lt;/D&gt;&lt;D xsi:type="xsd:double"&gt;7.75789&lt;/D&gt;&lt;D xsi:type="xsd:double"&gt;6.566453&lt;/D&gt;&lt;D xsi:type="xsd:double"&gt;5.8648825&lt;/D&gt;&lt;D xsi:type="xsd:double"&gt;1.1220217&lt;/D&gt;&lt;D xsi:type="xsd:double"&gt;-2.7392566&lt;/D&gt;&lt;D xsi:type="xsd:double"&gt;-1.2477636&lt;/D&gt;&lt;D xsi:type="xsd:double"&gt;4.6209335&lt;/D&gt;&lt;D xsi:type="xsd:double"&gt;-4.968941&lt;/D&gt;&lt;D xsi:type="xsd:double"&gt;3.0138016&lt;/D&gt;&lt;D xsi:type="xsd:double"&gt;-7.6489267&lt;/D&gt;&lt;D xsi:type="xsd:double"&gt;3.1603336&lt;/D&gt;&lt;D xsi:type="xsd:double"&gt;8.809078&lt;/D&gt;&lt;D xsi:type="xsd:double"&gt;-10.59764&lt;/D&gt;&lt;D xsi:type="xsd:double"&gt;5.402255&lt;/D&gt;&lt;D xsi:type="xsd:double"&gt;-3.6504507&lt;/D&gt;&lt;D xsi:type="xsd:double"&gt;1.722157&lt;/D&gt;&lt;D xsi:type="xsd:double"&gt;-12.342673&lt;/D&gt;&lt;D xsi:type="xsd:double"&gt;5.12048&lt;/D&gt;&lt;D xsi:type="xsd:double"&gt;-4.8301277&lt;/D&gt;&lt;D xsi:type="xsd:double"&gt;-8.774197&lt;/D&gt;&lt;D xsi:type="xsd:double"&gt;13.201321&lt;/D&gt;&lt;D xsi:type="xsd:double"&gt;12.078297&lt;/D&gt;&lt;D xsi:type="xsd:double"&gt;1.5687585&lt;/D&gt;&lt;D xsi:type="xsd:double"&gt;15.653157&lt;/D&gt;&lt;D xsi:type="xsd:double"&gt;6.3291073&lt;/D&gt;&lt;D xsi:type="xsd:double"&gt;-7.326001&lt;/D&gt;&lt;D xsi:type="xsd:double"&gt;3.524375&lt;/D&gt;&lt;D xsi:type="xsd:double"&gt;9.513199&lt;/D&gt;&lt;D xsi:type="xsd:double"&gt;8.506894&lt;/D&gt;&lt;D xsi:type="xsd:double"&gt;3.7166595&lt;/D&gt;&lt;D xsi:type="xsd:double"&gt;-3.7652493&lt;/D&gt;&lt;D xsi:type="xsd:double"&gt;-10.334599&lt;/D&gt;&lt;D xsi:type="xsd:double"&gt;1.4444709&lt;/D&gt;&lt;D xsi:type="xsd:double"&gt;11.124301&lt;/D&gt;&lt;D xsi:type="xsd:double"&gt;0.9095788&lt;/D&gt;&lt;D xsi:type="xsd:double"&gt;6.72065&lt;/D&gt;&lt;D xsi:type="xsd:double"&gt;2.5290847&lt;/D&gt;&lt;D xsi:type="xsd:double"&gt;-1.603359&lt;/D&gt;&lt;D xsi:type="xsd:double"&gt;1.0779619&lt;/D&gt;&lt;D xsi:type="xsd:double"&gt;2.1081328&lt;/D&gt;&lt;D xsi:type="xsd:double"&gt;-1.9336283&lt;/D&gt;&lt;D xsi:type="xsd:double"&gt;4.795027&lt;/D&gt;&lt;/FQL&gt;&lt;FQL&gt;&lt;Q&gt;UAE^FMA_DIV_YLD(NTMA,-10AY,0,AM,"PORTAGG","MEANR")&lt;/Q&gt;&lt;R&gt;121&lt;/R&gt;&lt;C&gt;1&lt;/C&gt;&lt;D xsi:type="xsd:double"&gt;2.62538803043657&lt;/D&gt;&lt;D xsi:type="xsd:double"&gt;2.59976872626799&lt;/D&gt;&lt;D xsi:type="xsd:double"&gt;2.65198401890553&lt;/D&gt;&lt;D xsi:type="xsd:double"&gt;2.84223612676647&lt;/D&gt;&lt;D xsi:type="xsd:double"&gt;3.08156190645478&lt;/D&gt;&lt;D xsi:type="xsd:double"&gt;3.43669780895861&lt;/D&gt;&lt;D xsi:type="xsd:double"&gt;3.52841886059941&lt;/D&gt;&lt;D xsi:type="xsd:double"&gt;3.41134361249899&lt;/D&gt;&lt;D xsi:type="xsd:double"&gt;3.64581466137705&lt;/D&gt;&lt;D xsi:type="xsd:double"&gt;3.09049324145&lt;/D&gt;&lt;D xsi:type="xsd:double"&gt;3.52517848994655&lt;/D&gt;&lt;D xsi:type="xsd:double"&gt;3.49096286711719&lt;/D&gt;&lt;D xsi:type="xsd:double"&gt;3.51690237160803&lt;/D&gt;&lt;D xsi:type="xsd:double"&gt;4.22194457672368&lt;/D&gt;&lt;D xsi:type="xsd:double"&gt;3.91107036024359&lt;/D&gt;&lt;D xsi:type="xsd:double"&gt;4.09793204797634&lt;/D&gt;&lt;D xsi:type="xsd:double"&gt;4.3497942486796&lt;/D&gt;&lt;D xsi:type="xsd:double"&gt;4.19319807587077&lt;/D&gt;&lt;D xsi:type="xsd:double"&gt;4.5278013500415&lt;/D&gt;&lt;D xsi:type="xsd:double"&gt;4.04831710167221&lt;/D&gt;&lt;D xsi:type="xsd:double"&gt;3.97071681032441&lt;/D&gt;&lt;D xsi:type="xsd:double"&gt;3.99252390626751&lt;/D&gt;&lt;D xsi:type="xsd:double"&gt;3.97008371085336&lt;/D&gt;&lt;D xsi:type="xsd:double"&gt;3.90349713956885&lt;/D&gt;&lt;D xsi:type="xsd:double"&gt;3.77655623070079&lt;/D&gt;&lt;D xsi:type="xsd:double"&gt;3.7849711045582&lt;/D&gt;&lt;D xsi:type="xsd:double"&gt;3.63839037432498&lt;/D&gt;&lt;D xsi:type="xsd:double"&gt;3.75353155029339&lt;/D&gt;&lt;D xsi:type="xsd:double"&gt;4.26612472549615&lt;/D&gt;&lt;D xsi:type="xsd:double"&gt;4.11871250558764&lt;/D&gt;&lt;D xsi:type="xsd:double"&gt;4.19869174158379&lt;/D&gt;&lt;D xsi:type="xsd:double"&gt;4.02970902860265&lt;/D&gt;&lt;D xsi:type="xsd:double"&gt;4.02746301810188&lt;/D&gt;&lt;D xsi:type="xsd:double"&gt;3.99304382347805&lt;/D&gt;&lt;D xsi:type="xsd:double"&gt;4.15274111171775&lt;/D&gt;&lt;D xsi:type="xsd:double"&gt;4.10528016069679&lt;/D&gt;&lt;D xsi:type="xsd:double"&gt;3.920932579827&lt;/D&gt;&lt;D xsi:type="xsd:double"&gt;4.03140580829636&lt;/D&gt;&lt;D xsi:type="xsd:double"&gt;4.28272553619487&lt;/D&gt;&lt;D xsi:type="xsd:double"&gt;4.22670705699541&lt;/D&gt;&lt;D xsi:type="xsd:double"&gt;4.50139282074992&lt;/D&gt;&lt;D xsi:type="xsd:double"&gt;4.499579934562&lt;/D&gt;&lt;D xsi:type="xsd:double"&gt;4.2918094919413&lt;/D&gt;&lt;D xsi:type="xsd:double"&gt;4.48626868154293&lt;/D&gt;&lt;D xsi:type="xsd:double"&gt;4.64070541228119&lt;/D&gt;&lt;D xsi:type="xsd:double"&gt;4.76720027954566&lt;/D&gt;&lt;D xsi:type="xsd:double"&gt;4.84848768238342&lt;/D&gt;&lt;D xsi:type="xsd:double"&gt;4.99031840293564&lt;/D&gt;&lt;D xsi:type="xsd:double"&gt;4.68667804968414&lt;/D&gt;&lt;D xsi:type="xsd:double"&gt;4.68910463136488&lt;/D&gt;&lt;D xsi:type="xsd:double"&gt;4.75985896280629&lt;/D&gt;&lt;D xsi:type="xsd:double"&gt;4.90254179849578&lt;/D&gt;&lt;D xsi:type="xsd:double"&gt;5.31952599903787&lt;/D&gt;&lt;D xsi:type="xsd:double"&gt;5.15051758016428&lt;/D&gt;&lt;D xsi:type="xsd:double"&gt;5.12201943806125&lt;/D&gt;&lt;D xsi:type="xsd:double"&gt;5.08290094532229&lt;/D&gt;&lt;D xsi:type="xsd:double"&gt;5.11280269297575&lt;/D&gt;&lt;D xsi:type="xsd:double"&gt;4.83195814540814&lt;/D&gt;&lt;D xsi:type="xsd:double"&gt;5.19128612083118&lt;/D&gt;&lt;D xsi:type="xsd:double"&gt;5.17330681309805&lt;/D&gt;&lt;D xsi:type="xsd:double"&gt;4.90013721324101&lt;/D&gt;&lt;D xsi:type="xsd:double"&gt;4.90657642416648&lt;/D&gt;&lt;D xsi:type="xsd:double"&gt;4.89053452694416&lt;/D&gt;&lt;D xsi:type="xsd:double"&gt;4.75838355834832&lt;/D&gt;&lt;D xsi:type="xsd:double"&gt;4.98574632102221&lt;/D&gt;&lt;D xsi:type="xsd:double"&gt;5.050488858726&lt;/D&gt;&lt;D xsi:type="xsd:double"&gt;5.23102991900528&lt;/D&gt;&lt;D xsi:type="xsd:double"&gt;5.50973181125731&lt;/D&gt;&lt;D xsi:type="xsd:double"&gt;7.03132647297797&lt;/D&gt;&lt;D xsi:type="xsd:double"&gt;4.72837571048232&lt;/D&gt;&lt;D xsi:type="xsd:double"&gt;4.43455155403892&lt;/D&gt;&lt;D xsi:type="xsd:double"&gt;4.51750845695145&lt;/D&gt;&lt;D xsi:type="xsd:double"&gt;4.7298658414875&lt;/D&gt;&lt;D xsi:type="xsd:double"&gt;4.40548118879672&lt;/D&gt;&lt;D xsi:type="xsd:double"&gt;4.39259317686646&lt;/D&gt;&lt;D xsi:type="xsd:double"&gt;4.06987568929342&lt;/D&gt;&lt;D xsi:type="xsd:double"&gt;4.47558573666096&lt;/D&gt;&lt;D xsi:type="xsd:double"&gt;4.57737982690132&lt;/D&gt;&lt;D xsi:type="xsd:double"&gt;4.19907860042301&lt;/D&gt;&lt;D xsi:type="xsd:double"&gt;4.52077878188719&lt;/D&gt;&lt;D xsi:type="xsd:double"&gt;4.34907204988828&lt;/D&gt;&lt;D xsi:type="xsd:double"&gt;4.50674504874396&lt;/D&gt;&lt;D xsi:type="xsd:double"&gt;4.19903932596148&lt;/D&gt;&lt;D xsi:type="xsd:double"&gt;4.60011782667588&lt;/D&gt;&lt;D xsi:type="xsd:double"&gt;4.60879018991739&lt;/D&gt;&lt;D xsi:type="xsd:double"&gt;4.24844108193714&lt;/D&gt;&lt;D xsi:type="xsd:double"&gt;4.12307745083953&lt;/D&gt;&lt;D xsi:type="xsd:double"&gt;4.01175677997394&lt;/D&gt;&lt;D xsi:type="xsd:double"&gt;4.07328057567852&lt;/D&gt;&lt;D xsi:type="xsd:double"&gt;4.34424553444879&lt;/D&gt;&lt;D xsi:type="xsd:double"&gt;4.26082976989331&lt;/D&gt;&lt;D xsi:type="xsd:double"&gt;3.96270099699116&lt;/D&gt;&lt;D xsi:type="xsd:double"&gt;3.43383281366725&lt;/D&gt;&lt;D xsi:type="xsd:double"&gt;3.5483905438517&lt;/D&gt;&lt;D xsi:type="xsd:double"&gt;3.90467782385885&lt;/D&gt;&lt;D xsi:type="xsd:double"&gt;4.43145398433039&lt;/D&gt;&lt;D xsi:type="xsd:double"&gt;4.09686103960458&lt;/D&gt;&lt;D xsi:type="xsd:double"&gt;4.1647072036998&lt;/D&gt;&lt;D xsi:type="xsd:double"&gt;4.43297121831123&lt;/D&gt;&lt;D xsi:type="xsd:double"&gt;4.37512255447372&lt;/D&gt;&lt;D xsi:type="xsd:double"&gt;4.27062526242321&lt;/D&gt;&lt;D xsi:type="xsd:double"&gt;4.78074407293706&lt;/D&gt;&lt;D xsi:type="xsd:double"&gt;4.78090289910032&lt;/D&gt;&lt;D xsi:type="xsd:double"&gt;4.7088460520721&lt;/D&gt;&lt;D xsi:type="xsd:double"&gt;4.7009347700146&lt;/D&gt;&lt;D xsi:type="xsd:double"&gt;4.41099534149786&lt;/D&gt;&lt;D xsi:type="xsd:double"&gt;4.48306471994352&lt;/D&gt;&lt;D xsi:type="xsd:double"&gt;4.39450109507524&lt;/D&gt;&lt;D xsi:type="xsd:double"&gt;4.16986492541543&lt;/D&gt;&lt;D xsi:type="xsd:double"&gt;4.36687544595387&lt;/D&gt;&lt;D xsi:type="xsd:double"&gt;4.25371425763901&lt;/D&gt;&lt;D xsi:type="xsd:double"&gt;4.73275763655719&lt;/D&gt;&lt;D xsi:type="xsd:double"&gt;4.65200391642657&lt;/D&gt;&lt;D xsi:type="xsd:double"&gt;4.56855579155783&lt;/D&gt;&lt;D xsi:type="xsd:double"&gt;4.68839185922604&lt;/D&gt;&lt;D xsi:type="xsd:double"&gt;5.03015331203061&lt;/D&gt;&lt;D xsi:type="xsd:double"&gt;5.22412891768452&lt;/D&gt;&lt;D xsi:type="xsd:double"&gt;5.73500086168193&lt;/D&gt;&lt;D xsi:type="xsd:double"&gt;5.93745302684416&lt;/D&gt;&lt;D xsi:type="xsd:double"&gt;5.6923527859715&lt;/D&gt;&lt;D xsi:type="xsd:double"&gt;5.32766078902318&lt;/D&gt;&lt;/FQL&gt;&lt;FQL&gt;&lt;Q&gt;EIDO^FMA_DIV_YLD(NTMA,-10AY,0,AM,"PORTAGG","MEANR")&lt;/Q&gt;&lt;R&gt;121&lt;/R&gt;&lt;C&gt;1&lt;/C&gt;&lt;D xsi:type="xsd:double"&gt;2.53450011506651&lt;/D&gt;&lt;D xsi:type="xsd:double"&gt;2.52607790638261&lt;/D&gt;&lt;D xsi:type="xsd:double"&gt;2.53408112436923&lt;/D&gt;&lt;D xsi:type="xsd:double"&gt;2.56755051301868&lt;/D&gt;&lt;D xsi:type="xsd:double"&gt;2.47920423059542&lt;/D&gt;&lt;D xsi:type="xsd:double"&gt;2.47972029635338&lt;/D&gt;&lt;D xsi:type="xsd:double"&gt;2.44708691964815&lt;/D&gt;&lt;D xsi:type="xsd:double"&gt;2.30660702444686&lt;/D&gt;&lt;D xsi:type="xsd:double"&gt;2.29459449086742&lt;/D&gt;&lt;D xsi:type="xsd:double"&gt;2.49629693814149&lt;/D&gt;&lt;D xsi:type="xsd:double"&gt;2.34485065031632&lt;/D&gt;&lt;D xsi:type="xsd:double"&gt;2.46643841605301&lt;/D&gt;&lt;D xsi:type="xsd:double"&gt;2.50911833425688&lt;/D&gt;&lt;D xsi:type="xsd:double"&gt;2.72806408204643&lt;/D&gt;&lt;D xsi:type="xsd:double"&gt;2.88721103851001&lt;/D&gt;&lt;D xsi:type="xsd:double"&gt;2.64252365566398&lt;/D&gt;&lt;D xsi:type="xsd:double"&gt;2.51822634020892&lt;/D&gt;&lt;D xsi:type="xsd:double"&gt;2.49532076740957&lt;/D&gt;&lt;D xsi:type="xsd:double"&gt;2.48976846807105&lt;/D&gt;&lt;D xsi:type="xsd:double"&gt;2.40804854725911&lt;/D&gt;&lt;D xsi:type="xsd:double"&gt;2.38594381187027&lt;/D&gt;&lt;D xsi:type="xsd:double"&gt;2.41511940483871&lt;/D&gt;&lt;D xsi:type="xsd:double"&gt;2.37335723779623&lt;/D&gt;&lt;D xsi:type="xsd:double"&gt;2.28870384520701&lt;/D&gt;&lt;D xsi:type="xsd:double"&gt;2.12164928313992&lt;/D&gt;&lt;D xsi:type="xsd:double"&gt;2.22694483890333&lt;/D&gt;&lt;D xsi:type="xsd:double"&gt;2.20351466871317&lt;/D&gt;&lt;D xsi:type="xsd:double"&gt;2.23179843304591&lt;/D&gt;&lt;D xsi:type="xsd:double"&gt;2.45670166306755&lt;/D&gt;&lt;D xsi:type="xsd:double"&gt;2.42521725840963&lt;/D&gt;&lt;D xsi:type="xsd:double"&gt;2.43002241238196&lt;/D&gt;&lt;D xsi:type="xsd:double"&gt;2.45330952537736&lt;/D&gt;&lt;D xsi:type="xsd:double"&gt;2.4221570542984&lt;/D&gt;&lt;D xsi:type="xsd:double"&gt;2.41932282313434&lt;/D&gt;&lt;D xsi:type="xsd:double"&gt;2.51939790213043&lt;/D&gt;&lt;D xsi:type="xsd:double"&gt;2.53927406045351&lt;/D&gt;&lt;D xsi:type="xsd:double"&gt;2.5657722220792&lt;/D&gt;&lt;D xsi:type="xsd:double"&gt;2.56537606221951&lt;/D&gt;&lt;D xsi:type="xsd:double"&gt;2.57261650500463&lt;/D&gt;&lt;D xsi:type="xsd:double"&gt;2.54129695576298&lt;/D&gt;&lt;D xsi:type="xsd:double"&gt;2.68876011219305&lt;/D&gt;&lt;D xsi:type="xsd:double"&gt;2.51364007353132&lt;/D&gt;&lt;D xsi:type="xsd:double"&gt;2.43963481100121&lt;/D&gt;&lt;D xsi:type="xsd:double"&gt;2.48446503936602&lt;/D&gt;&lt;D xsi:type="xsd:double"&gt;2.70313147984098&lt;/D&gt;&lt;D xsi:type="xsd:double"&gt;2.88416576755761&lt;/D&gt;&lt;D xsi:type="xsd:double"&gt;2.95397247275827&lt;/D&gt;&lt;D xsi:type="xsd:double"&gt;3.13565024539307&lt;/D&gt;&lt;D xsi:type="xsd:double"&gt;2.95958746025464&lt;/D&gt;&lt;D xsi:type="xsd:double"&gt;2.97426093096635&lt;/D&gt;&lt;D xsi:type="xsd:double"&gt;2.9947445629622&lt;/D&gt;&lt;D xsi:type="xsd:double"&gt;3.05555045391393&lt;/D&gt;&lt;D xsi:type="xsd:double"&gt;2.90240458709772&lt;/D&gt;&lt;D xsi:type="xsd:double"&gt;2.86682884551283&lt;/D&gt;&lt;D xsi:type="xsd:double"&gt;2.74665002941256&lt;/D&gt;&lt;D xsi:type="xsd:double"&gt;2.81877595267913&lt;/D&gt;&lt;D xsi:type="xsd:double"&gt;2.83245999866084&lt;/D&gt;&lt;D xsi:type="xsd:double"&gt;2.79353125856469&lt;/D&gt;&lt;D xsi:type="xsd:double"&gt;2.86552761570729&lt;/D&gt;&lt;D xsi:type="xsd:double"&gt;2.74628774500894&lt;/D&gt;&lt;D xsi:type="xsd:double"&gt;2.74201514418829&lt;/D&gt;&lt;D xsi:type="xsd:double"&gt;2.79517849688544&lt;/D&gt;&lt;D xsi:type="xsd:double"&gt;2.86474505212981&lt;/D&gt;&lt;D xsi:type="xsd:double"&gt;2.78315127060274&lt;/D&gt;&lt;D xsi:type="xsd:double"&gt;2.8794741851722&lt;/D&gt;&lt;D xsi:type="xsd:double"&gt;2.80022452614309&lt;/D&gt;&lt;D xsi:type="xsd:double"&gt;2.87774299037743&lt;/D&gt;&lt;D xsi:type="xsd:double"&gt;3.19306488731013&lt;/D&gt;&lt;D xsi:type="xsd:double"&gt;4.0831013709413&lt;/D&gt;&lt;D xsi:type="xsd:double"&gt;3.81171184639347&lt;/D&gt;&lt;D xsi:type="xsd:double"&gt;3.49305991331179&lt;/D&gt;&lt;D xsi:type="xsd:double"&gt;2.99145085682147&lt;/D&gt;&lt;D xsi:type="xsd:double"&gt;2.85186331399453&lt;/D&gt;&lt;D xsi:type="xsd:double"&gt;2.69202900003244&lt;/D&gt;&lt;D xsi:type="xsd:double"&gt;2.9812682245275&lt;/D&gt;&lt;D xsi:type="xsd:double"&gt;2.89398461484718&lt;/D&gt;&lt;D xsi:type="xsd:double"&gt;2.38403315210551&lt;/D&gt;&lt;D xsi:type="xsd:double"&gt;2.30767174922241&lt;/D&gt;&lt;D xsi:type="xsd:double"&gt;2.36513515260797&lt;/D&gt;&lt;D xsi:type="xsd:double"&gt;2.43421823686733&lt;/D&gt;&lt;D xsi:type="xsd:double"&gt;2.67671019728037&lt;/D&gt;&lt;D xsi:type="xsd:double"&gt;2.76141928297947&lt;/D&gt;&lt;D xsi:type="xsd:double"&gt;2.75138936010645&lt;/D&gt;&lt;D xsi:type="xsd:double"&gt;3.01810405459343&lt;/D&gt;&lt;D xsi:type="xsd:double"&gt;3.13810551775909&lt;/D&gt;&lt;D xsi:type="xsd:double"&gt;3.08484653433624&lt;/D&gt;&lt;D xsi:type="xsd:double"&gt;3.12574304310865&lt;/D&gt;&lt;D xsi:type="xsd:double"&gt;3.05041188538&lt;/D&gt;&lt;D xsi:type="xsd:double"&gt;3.1324254011191&lt;/D&gt;&lt;D xsi:type="xsd:double"&gt;3.20174400136287&lt;/D&gt;&lt;D xsi:type="xsd:double"&gt;3.20406314233136&lt;/D&gt;&lt;D xsi:type="xsd:double"&gt;2.9889637095399&lt;/D&gt;&lt;D xsi:type="xsd:double"&gt;3.26873195833676&lt;/D&gt;&lt;D xsi:type="xsd:double"&gt;3.23415941731207&lt;/D&gt;&lt;D xsi:type="xsd:double"&gt;3.28339486347066&lt;/D&gt;&lt;D xsi:type="xsd:double"&gt;3.70306541627129&lt;/D&gt;&lt;D xsi:type="xsd:double"&gt;3.71458323695329&lt;/D&gt;&lt;D xsi:type="xsd:double"&gt;3.60354494861501&lt;/D&gt;&lt;D xsi:type="xsd:double"&gt;3.68171330642507&lt;/D&gt;&lt;D xsi:type="xsd:double"&gt;3.85795931299338&lt;/D&gt;&lt;D xsi:type="xsd:double"&gt;3.9026642450204&lt;/D&gt;&lt;D xsi:type="xsd:double"&gt;4.09228533114668&lt;/D&gt;&lt;D xsi:type="xsd:double"&gt;4.16871589693879&lt;/D&gt;&lt;D xsi:type="xsd:double"&gt;4.23245351297046&lt;/D&gt;&lt;D xsi:type="xsd:double"&gt;4.45089242997062&lt;/D&gt;&lt;D xsi:type="xsd:double"&gt;4.4355619162654&lt;/D&gt;&lt;D xsi:type="xsd:double"&gt;4.31638663031833&lt;/D&gt;&lt;D xsi:type="xsd:double"&gt;4.34995478154351&lt;/D&gt;&lt;D xsi:type="xsd:double"&gt;4.12735652960613&lt;/D&gt;&lt;D xsi:type="xsd:double"&gt;4.08273998021148&lt;/D&gt;&lt;D xsi:type="xsd:d</t>
        </r>
      </text>
    </comment>
    <comment ref="A2" authorId="0" shapeId="0" xr:uid="{A78B823E-3506-4AF9-B7BC-CA0DBB821999}">
      <text>
        <r>
          <rPr>
            <b/>
            <sz val="9"/>
            <color indexed="81"/>
            <rFont val="Tahoma"/>
            <charset val="1"/>
          </rPr>
          <t>ouble"&gt;4.1707967160247&lt;/D&gt;&lt;D xsi:type="xsd:double"&gt;4.51415494100724&lt;/D&gt;&lt;D xsi:type="xsd:double"&gt;4.21596587315421&lt;/D&gt;&lt;D xsi:type="xsd:double"&gt;4.1062169902909&lt;/D&gt;&lt;D xsi:type="xsd:double"&gt;4.13890358654776&lt;/D&gt;&lt;D xsi:type="xsd:double"&gt;4.09089293648094&lt;/D&gt;&lt;D xsi:type="xsd:double"&gt;4.1399664585128&lt;/D&gt;&lt;D xsi:type="xsd:double"&gt;4.35352492296389&lt;/D&gt;&lt;D xsi:type="xsd:double"&gt;4.7120789656248&lt;/D&gt;&lt;D xsi:type="xsd:double"&gt;4.45863792014029&lt;/D&gt;&lt;D xsi:type="xsd:double"&gt;4.40269181229451&lt;/D&gt;&lt;/FQL&gt;&lt;FQL&gt;&lt;Q&gt;EWW^FMA_PE(NTMA,-10AY,0,AM,"PORTAGG","MEANR")&lt;/Q&gt;&lt;R&gt;121&lt;/R&gt;&lt;C&gt;1&lt;/C&gt;&lt;D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xsi:type="xsd:double"&gt;17.2547731166969&lt;/D&gt;&lt;D xsi:type="xsd:double"&gt;17.9254527772716&lt;/D&gt;&lt;D xsi:type="xsd:double"&gt;18.6769185951811&lt;/D&gt;&lt;D xsi:type="xsd:double"&gt;19.5717784066378&lt;/D&gt;&lt;D xsi:type="xsd:double"&gt;18.7131873707189&lt;/D&gt;&lt;D xsi:type="xsd:double"&gt;18.6331712599211&lt;/D&gt;&lt;D xsi:type="xsd:double"&gt;18.5181645463769&lt;/D&gt;&lt;D xsi:type="xsd:double"&gt;18.2588992484043&lt;/D&gt;&lt;D xsi:type="xsd:double"&gt;17.7830006297311&lt;/D&gt;&lt;D xsi:type="xsd:double"&gt;17.9119020532718&lt;/D&gt;&lt;D xsi:type="xsd:double"&gt;16.2935405500203&lt;/D&gt;&lt;D xsi:type="xsd:double"&gt;16.2290657451996&lt;/D&gt;&lt;D xsi:type="xsd:double"&gt;16.3707680817291&lt;/D&gt;&lt;D xsi:type="xsd:double"&gt;16.4981109920422&lt;/D&gt;&lt;D xsi:type="xsd:double"&gt;16.9740168901844&lt;/D&gt;&lt;D xsi:type="xsd:double"&gt;16.8137200395265&lt;/D&gt;&lt;D xsi:type="xsd:double"&gt;16.5242885452061&lt;/D&gt;&lt;D xsi:type="xsd:double"&gt;16.7403400745319&lt;/D&gt;&lt;D xsi:type="xsd:double"&gt;17.3653321523181&lt;/D&gt;&lt;D xsi:type="xsd:double"&gt;17.0925632441505&lt;/D&gt;&lt;D xsi:type="xsd:double"&gt;16.7217465994608&lt;/D&gt;&lt;D xsi:type="xsd:double"&gt;15.7624894587981&lt;/D&gt;&lt;D xsi:type="xsd:double"&gt;15.4886423451668&lt;/D&gt;&lt;D xsi:type="xsd:double"&gt;15.9911490045651&lt;/D&gt;&lt;D xsi:type="xsd:double"&gt;16.2852089480015&lt;/D&gt;&lt;D xsi:type="xsd:double"&gt;15.3157062858532&lt;/D&gt;&lt;D xsi:type="xsd:double"&gt;14.902714612336&lt;/D&gt;&lt;D xsi:type="xsd:double"&gt;15.5145341850914&lt;/D&gt;&lt;D xsi:type="xsd:double"&gt;14.3669512025909&lt;/D&gt;&lt;D xsi:type="xsd:double"&gt;15.1335498461619&lt;/D&gt;&lt;D xsi:type="xsd:double"&gt;15.4836771089279&lt;/D&gt;&lt;D xsi:type="xsd:double"&gt;15.1779867556597&lt;/D&gt;&lt;D xsi:type="xsd:double"&gt;15.167034201533&lt;/D&gt;&lt;D xsi:type="xsd:double"&gt;13.616273904851&lt;/D&gt;&lt;D xsi:type="xsd:double"&gt;12.4549491667858&lt;/D&gt;&lt;D xsi:type="xsd:double"&gt;12.4045977466727&lt;/D&gt;&lt;D xsi:type="xsd:double"&gt;13.2033421711354&lt;/D&gt;&lt;D xsi:type="xsd:double"&gt;12.8494234996861&lt;/D&gt;&lt;D xsi:type="xsd:double"&gt;13.197140115417&lt;/D&gt;&lt;D xsi:type="xsd:double"&gt;13.5251982755702&lt;/D&gt;&lt;D xsi:type="xsd:double"&gt;12.8228544206532&lt;/D&gt;&lt;D xsi:type="xsd:double"&gt;13.0307455121716&lt;/D&gt;&lt;D xsi:type="xsd:double"&gt;12.3687960121277&lt;/D&gt;&lt;D xsi:type="xsd:double"&gt;12.8705328047048&lt;/D&gt;&lt;D xsi:type="xsd:double"&gt;13.341784058588&lt;/D&gt;&lt;D xsi:type="xsd:double"&gt;13.884081544484&lt;/D&gt;&lt;D xsi:type="xsd:double"&gt;13.675665563348&lt;/D&gt;&lt;D xsi:type="xsd:double"&gt;13.8024161642778&lt;/D&gt;&lt;D xsi:type="xsd:double"&gt;14.1172310070124&lt;/D&gt;&lt;D xsi:type="xsd:double"&gt;13.0852643999205&lt;/D&gt;&lt;D xsi:type="xsd:double"&gt;10.4314129591361&lt;/D&gt;&lt;D xsi:type="xsd:double"&gt;14.1591448265731&lt;/D&gt;&lt;D xsi:type="xsd:double"&gt;16.0369014973548&lt;/D&gt;&lt;D xsi:type="xsd:double"&gt;16.9246793958047&lt;/D&gt;&lt;D xsi:type="xsd:double"&gt;16.6810043163461&lt;/D&gt;&lt;D xsi:type="xsd:double"&gt;16.0567712776236&lt;/D&gt;&lt;D xsi:type="xsd:double"&gt;15.0358619344685&lt;/D&gt;&lt;D xsi:type="xsd:double"&gt;14.1587957277632&lt;/D&gt;&lt;D xsi:type="xsd:double"&gt;15.5836865387112&lt;/D&gt;&lt;D xsi:type="xsd:double"&gt;14.9333513031001&lt;/D&gt;&lt;D xsi:type="xsd:double"&gt;13.9983429624203&lt;/D&gt;&lt;D xsi:type="xsd:double"&gt;14.1811384593057&lt;/D&gt;&lt;D xsi:type="xsd:double"&gt;14.7572324750297&lt;/D&gt;&lt;D xsi:type="xsd:double"&gt;14.6394094888748&lt;/D&gt;&lt;D xsi:type="xsd:double"&gt;15.1927965026826&lt;/D&gt;&lt;D xsi:type="xsd:double"&gt;14.8554607652956&lt;/D&gt;&lt;D xsi:type="xsd:double"&gt;14.48038599981&lt;/D&gt;&lt;D xsi:type="xsd:double"&gt;14.4955622505232&lt;/D&gt;&lt;D xsi:type="xsd:double"&gt;13.8199244732431&lt;/D&gt;&lt;D xsi:type="xsd:double"&gt;13.8260472401138&lt;/D&gt;&lt;D xsi:type="xsd:double"&gt;12.9564402937786&lt;/D&gt;&lt;D xsi:type="xsd:double"&gt;13.9039834984315&lt;/D&gt;&lt;D xsi:type="xsd:double"&gt;13.4515965185249&lt;/D&gt;&lt;D xsi:type="xsd:double"&gt;13.5787825396067&lt;/D&gt;&lt;D xsi:type="xsd:double"&gt;14.3793670534908&lt;/D&gt;&lt;D xsi:type="xsd:double"&gt;12.8184778315166&lt;/D&gt;&lt;D xsi:type="xsd:double"&gt;12.5736772167063&lt;/D&gt;&lt;D xsi:type="xsd:double"&gt;11.5677672272413&lt;/D&gt;&lt;D xsi:type="xsd:double"&gt;11.652575264735&lt;/D&gt;&lt;D xsi:type="xsd:double"&gt;10.9796241265796&lt;/D&gt;&lt;D xsi:type="xsd:double"&gt;11.0294677604469&lt;/D&gt;&lt;D xsi:type="xsd:double"&gt;12.3569814408018&lt;/D&gt;&lt;D xsi:type="xsd:double"&gt;12.539959195028&lt;/D&gt;&lt;D xsi:type="xsd:double"&gt;11.7311094509325&lt;/D&gt;&lt;D xsi:type="xsd:double"&gt;13.1913923367678&lt;/D&gt;&lt;D xsi:type="xsd:double"&gt;12.7973002603612&lt;/D&gt;&lt;D xsi:type="xsd:double"&gt;12.656089147773&lt;/D&gt;&lt;D xsi:type="xsd:double"&gt;12.6267832102986&lt;/D&gt;&lt;D xsi:type="xsd:double"&gt;11.6119482684651&lt;/D&gt;&lt;D xsi:type="xsd:double"&gt;11.761883321822&lt;/D&gt;&lt;D xsi:type="xsd:double"&gt;11.9933412670664&lt;/D&gt;&lt;D xsi:type="xsd:double"&gt;11.7823186401456&lt;/D&gt;&lt;D xsi:type="xsd:double"&gt;11.3230454526089&lt;/D&gt;&lt;D xsi:type="xsd:double"&gt;11.2394218809391&lt;/D&gt;&lt;D xsi:type="xsd:double"&gt;12.2072158067571&lt;/D&gt;&lt;D xsi:type="xsd:double"&gt;12.9772545625303&lt;/D&gt;&lt;D xsi:type="xsd:double"&gt;13.0041220862328&lt;/D&gt;&lt;D xsi:type="xsd:double"&gt;12.5158802031929&lt;/D&gt;&lt;D xsi:type="xsd:double"&gt;12.6961890922401&lt;/D&gt;&lt;D xsi:type="xsd:double"&gt;12.4098573211016&lt;/D&gt;&lt;D xsi:type="xsd:double"&gt;12.0142759906511&lt;/D&gt;&lt;D xsi:type="xsd:double"&gt;11.2972841941673&lt;/D&gt;&lt;D xsi:type="xsd:double"&gt;10.9340622171926&lt;/D&gt;&lt;/FQL&gt;&lt;FQL&gt;&lt;Q&gt;MCHI^FMA_PE(LTMA,-10AY,0,AM,"PORTAGG","MEANR")&lt;/Q&gt;&lt;R&gt;121&lt;/R&gt;&lt;C&gt;1&lt;/C&gt;&lt;D xsi:type="xsd:double"&gt;9.66120123213251&lt;/D&gt;&lt;D xsi:type="xsd:double"&gt;9.69396867056725&lt;/D&gt;&lt;D xsi:type="xsd:double"&gt;9.2353501761583&lt;/D&gt;&lt;D xsi:type="xsd:double"&gt;9.56410793972011&lt;/D&gt;&lt;D xsi:type="xsd:double"&gt;9.61836268335753&lt;/D&gt;&lt;D xsi:type="xsd:double"&gt;10.1746108867909&lt;/D&gt;&lt;D xsi:type="xsd:double"&gt;10.4899147840796&lt;/D&gt;&lt;D xsi:type="xsd:double"&gt;10.8550849099166&lt;/D&gt;&lt;D xsi:type="xsd:double"&gt;10.9428985193971&lt;/D&gt;&lt;D xsi:type="xsd:double"&gt;11.5369686913665&lt;/D&gt;&lt;D xsi:type="xsd:double"&gt;11.5370273498307&lt;/D&gt;&lt;D xsi:type="xsd:double"&gt;11.1448562368974&lt;/D&gt;&lt;D xsi:type="xsd:double"&gt;10.4551200006386&lt;/D&gt;&lt;D xsi:type="xsd:double"&gt;9.69077250848823&lt;/D&gt;&lt;D xsi:type="xsd:double"&gt;9.5992102494492&lt;/D&gt;&lt;D xsi:type="xsd:double"&gt;10.1798626449611&lt;/D&gt;&lt;D xsi:type="xsd:double"&gt;10.0432379047773&lt;/D&gt;&lt;D xsi:type="xsd:double"&gt;10.8233832009863&lt;/D&gt;&lt;D xsi:type="xsd:double"&gt;9.62100288384215&lt;/D&gt;&lt;D xsi:type="xsd:double"&gt;9.28056897411363&lt;/D&gt;&lt;D xsi:type="xsd:double"&gt;9.55175576628044&lt;/D&gt;&lt;D xsi:type="xsd:double"&gt;9.6901401923612&lt;/D&gt;&lt;D xsi:type="xsd:double"&gt;10.1977651513368&lt;/D&gt;&lt;D xsi:type="xsd:double"&gt;10.4559688870478&lt;/D&gt;&lt;D xsi:type="xsd:double"&gt;11.1084770325197&lt;/D&gt;&lt;D xsi:type="xsd:double"&gt;12.0244411821571&lt;/D&gt;&lt;D xsi:type="xsd:double"&gt;12.536395907394&lt;/D&gt;&lt;D xsi:type="xsd:double"&gt;12.9050309816092&lt;/D&gt;&lt;D xsi:type="xsd:double"&gt;13.2290182379717&lt;/D&gt;&lt;D xsi:type="xsd:double"&gt;13.1176828094356&lt;/D&gt;&lt;D xsi:type="xsd:double"&gt;13.7408610683505&lt;/D&gt;&lt;D xsi:type="xsd:double"&gt;14.0631084561655&lt;/D&gt;&lt;D xsi:type="xsd:double"&gt;13.961750477564&lt;/D&gt;&lt;D xsi:type="xsd:double"&gt;13.9460582103283&lt;/D&gt;&lt;D xsi:type="xsd:double"&gt;14.0886897620663&lt;/D&gt;&lt;D xsi:type="xsd:double"&gt;14.0469202051903&lt;/D&gt;&lt;D xsi:type="xsd:double"&gt;14.5847599984936&lt;/D&gt;&lt;D xsi:type="xsd:double"&gt;14.5388959276112&lt;/D&gt;&lt;D xsi:type="xsd:double"&gt;14.7490989722367&lt;/D&gt;&lt;D xsi:type="xsd:double"&gt;15.1822856843024&lt;/D&gt;&lt;D xsi:type="xsd:double"&gt;15.0273696831534&lt;/D&gt;&lt;D xsi:type="xsd:double"&gt;15.2795440551521&lt;/D&gt;&lt;D xsi:type="xsd:double"&gt;16.2725198466719&lt;/D&gt;&lt;D xsi:type="xsd:double"&gt;15.3579392300096&lt;/D&gt;&lt;D xsi:type="xsd:double"&gt;15.0477412204153&lt;/D&gt;&lt;D xsi:type="xsd:double"&gt;14.8273065540765&lt;/D&gt;&lt;D xsi:type="xsd:double"&gt;14.7066264922193&lt;/D&gt;&lt;D xsi:type="xsd:double"&gt;14.2863684952514&lt;/D&gt;&lt;D xsi:type="xsd:double"&gt;13.9429746494282&lt;/D&gt;&lt;D xsi:type="xsd:double"&gt;13.5192949225312&lt;/D&gt;&lt;D xsi:type="xsd:double"&gt;13.2352440122561&lt;/D&gt;&lt;D xsi:type="xsd:double"&gt;12.2639539860366&lt;/D&gt;&lt;D xsi:type="xsd:double"&gt;12.3825616090108&lt;/D&gt;&lt;D xsi:type="xsd:double"&gt;11.4393596656448&lt;/D&gt;&lt;D xsi:type="xsd:double"&gt;12.5800644697635&lt;/D&gt;&lt;D xsi:type="xsd:double"&gt;12.8690882724388&lt;/D&gt;&lt;D xsi:type="xsd:double"&gt;12.8883432547341&lt;/D&gt;&lt;D xsi:type="xsd:double"&gt;12.9071455755834&lt;/D&gt;&lt;D xsi:type="xsd:double"&gt;12.3777028937934&lt;/D&gt;&lt;D xsi:type="xsd:double"&gt;12.6767386843759&lt;/D&gt;&lt;D xsi:type="xsd:double"&gt;12.5038808794155&lt;/D&gt;&lt;D xsi:type="xsd:double"&gt;12.3386324132798&lt;/D&gt;&lt;D xsi:type="xsd:double"&gt;12.2470624094813&lt;/D&gt;&lt;D xsi:type="xsd:double"&gt;12.4768606838579&lt;/D&gt;&lt;D xsi:type="xsd:double"&gt;12.7752696134452&lt;/D&gt;&lt;D xsi:type="xsd:double"&gt;13.6955603478136&lt;/D&gt;&lt;D xsi:type="xsd:double"&gt;12.8629177381327&lt;/D&gt;&lt;D xsi:type="xsd:double"&gt;13.0318163186367&lt;/D&gt;&lt;D xsi:type="xsd:double"&gt;12.9197640265945&lt;/D&gt;&lt;D xsi:type="xsd:double"&gt;13.2008083997686&lt;/D&gt;&lt;D xsi:type="xsd:double"&gt;13.6833874060295&lt;/D&gt;&lt;D xsi:type="xsd:double"&gt;14.2004630565591&lt;/D&gt;&lt;D xsi:type="xsd:double"&gt;15.0609805832843&lt;/D&gt;&lt;D xsi:type="xsd:double"&gt;16.1244977380608&lt;/D&gt;&lt;D xsi:type="xsd:double"&gt;15.9950517647881&lt;/D&gt;&lt;D xsi:type="xsd:double"&gt;16.8421313300168&lt;/D&gt;&lt;D xsi:type="xsd:double"&gt;17.7772903955383&lt;/D&gt;&lt;D xsi:type="xsd:double"&gt;18.5780265123805&lt;/D&gt;&lt;D xsi:type="xsd:double"&gt;20.8552041055678&lt;/D&gt;&lt;D xsi:type="xsd:double"&gt;19.8811869372583&lt;/D&gt;&lt;D xsi:type="xsd:double"&gt;19.439664686162&lt;/D&gt;&lt;D xsi:type="xsd:double"&gt;19.0602964532151&lt;/D&gt;&lt;D xsi:type="xsd:double"&gt;19.0956229507216&lt;/D&gt;&lt;D xsi:type="xsd:double"&gt;18.7870643180988&lt;/D&gt;&lt;D xsi:type="xsd:double"&gt;17.197047008&lt;/D&gt;&lt;D xsi:type="xsd:double"&gt;17.0723693654121&lt;/D&gt;&lt;D xsi:type="xsd:double"&gt;15.9703605212144&lt;/D&gt;&lt;D xsi:type="xsd:double"&gt;15.8809715092025&lt;/D&gt;&lt;D xsi:type="xsd:double"&gt;14.8656553465254&lt;/D&gt;&lt;D xsi:type="xsd:double"&gt;14.1324751212569&lt;/D&gt;&lt;D xsi:type="xsd:double"&gt;13.8603180958289&lt;/D&gt;&lt;D xsi:type="xsd:double"&gt;13.0748050164957&lt;/D&gt;&lt;D xsi:type="xsd:double"&gt;12.8184157371561&lt;/D&gt;&lt;D xsi:type="xsd:double"&gt;12.6653935871481&lt;/D&gt;&lt;D xsi:type="xsd:double"&gt;12.7367852930344&lt;/D&gt;&lt;D xsi:type="xsd:double"&gt;13.1102404817336&lt;/D&gt;&lt;D xsi:type="xsd:double"&gt;12.4221389660347&lt;/D&gt;&lt;D xsi:type="xsd:double"&gt;12.5216564986586&lt;/D&gt;&lt;D xsi:type="xsd:double"&gt;11.4245015077913&lt;/D&gt;&lt;D xsi:type="xsd:double"&gt;10.3749890509908&lt;/D&gt;&lt;D xsi:type="xsd:double"&gt;11.9814271402112&lt;/D&gt;&lt;D xsi:type="xsd:double"&gt;12.320821005504&lt;/D&gt;&lt;D xsi:type="xsd:double"&gt;13.7985174126049&lt;/D&gt;&lt;D xsi:type="xsd:double"&gt;12.4401704510686&lt;/D&gt;&lt;D xsi:type="xsd:double"&gt;12.3623702601995&lt;/D&gt;&lt;D xsi:type="xsd:double"&gt;12.1153922564228&lt;/D&gt;&lt;D xsi:type="xsd:double"&gt;11.7128102694095&lt;/D&gt;&lt;D xsi:type="xsd:double"&gt;11.7814446792542&lt;/D&gt;&lt;D xsi:type="xsd:double"&gt;12.2244843291113&lt;/D&gt;&lt;D xsi:type="xsd:double"&gt;11.8039285589442&lt;/D&gt;&lt;D xsi:type="xsd:double"&gt;11.4997712475547&lt;/D&gt;&lt;D xsi:type="xsd:double"&gt;11.1307408739641&lt;/D&gt;&lt;D xsi:type="xsd:double"&gt;10.9459077737482&lt;/D&gt;&lt;D xsi:type="xsd:double"&gt;10.8442532120465&lt;/D&gt;&lt;D xsi:type="xsd:double"&gt;9.8334762471787&lt;/D&gt;&lt;D xsi:type="xsd:double"&gt;10.4863079696696&lt;/D&gt;&lt;D xsi:type="xsd:double"&gt;10.4233264482951&lt;/D&gt;&lt;D xsi:type="xsd:double"&gt;10.5659168507125&lt;/D&gt;&lt;D xsi:type="xsd:double"&gt;10.5503316384876&lt;/D&gt;&lt;D xsi:type="xsd:double"&gt;10.4055091028438&lt;/D&gt;&lt;D xsi:type="xsd:double"&gt;10.06834860641&lt;/D&gt;&lt;/FQL&gt;&lt;FQL&gt;&lt;Q&gt;DDR3512M-FDS^MAX(FG_PRICE(0,-5AY))&lt;/Q&gt;&lt;R&gt;1&lt;/R&gt;&lt;C&gt;1&lt;/C&gt;&lt;D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xsi:type="xsd:double"&gt;5.119&lt;/D&gt;&lt;/FQL&gt;&lt;FQL&gt;&lt;Q&gt;FC0000SA^FG_PRICE(0)&lt;/Q&gt;&lt;R&gt;1&lt;/R&gt;&lt;C&gt;1&lt;/C&gt;&lt;D xsi:type="xsd:double"&gt;47.94696&lt;/D&gt;&lt;/FQL&gt;&lt;FQL&gt;&lt;Q&gt;SET-BKK^FG_PRICE(0)&lt;/Q&gt;&lt;R&gt;1&lt;/R&gt;&lt;C&gt;1&lt;/C&gt;&lt;D xsi:type="xsd:double"&gt;1322.75&lt;/D&gt;&lt;/FQL&gt;&lt;FQL&gt;&lt;Q&gt;FC0000GR^FG_PRICE(0)&lt;/Q&gt;&lt;R&gt;1&lt;/R&gt;&lt;C&gt;1&lt;/C&gt;&lt;D xsi:type="xsd:double"&gt;9.8583145&lt;/D&gt;&lt;/FQL&gt;&lt;FQL&gt;&lt;Q&gt;FC0000MX^FG_PRICE(0)&lt;/Q&gt;&lt;R&gt;1&lt;/R&gt;&lt;C&gt;1&lt;/C&gt;&lt;D xsi:type="xsd:double"&gt;447.4462&lt;/D&gt;&lt;/FQL&gt;&lt;FQL&gt;&lt;Q&gt;FC0000PL^FG_PRICE(0)&lt;/Q&gt;&lt;R&gt;1&lt;/R&gt;&lt;C&gt;1&lt;/C&gt;&lt;D xsi:type="xsd:double"&gt;206.21297&lt;/D&gt;&lt;/FQL&gt;&lt;FQL&gt;&lt;Q&gt;FC0000CN^FG_PRICE(0)&lt;/Q&gt;&lt;R&gt;1&lt;/R&gt;&lt;C&gt;1&lt;/C&gt;&lt;D xsi:type="xsd:double"&gt;232.67831&lt;/D&gt;&lt;/FQL&gt;&lt;FQL&gt;&lt;Q&gt;TUR^FG_PRICE_MAVG(0,,,,200)&lt;/Q&gt;&lt;R&gt;1&lt;/R&gt;&lt;C&gt;1&lt;/C&gt;&lt;D xsi:type="xsd:double"&gt;37.787075&lt;/D&gt;&lt;/FQL&gt;&lt;FQL&gt;&lt;Q&gt;INDA^FG_PRICE_MAVG(0,,,,200)&lt;/Q&gt;&lt;R&gt;1&lt;/R&gt;&lt;C&gt;1&lt;/C&gt;&lt;D xsi:type="xsd:double"&gt;50.69705&lt;/D&gt;&lt;/FQL&gt;&lt;FQL&gt;&lt;Q&gt;EWY^FG_PRICE_MAVG(0,,,,200)&lt;/Q&gt;&lt;R&gt;1&lt;/R&gt;&lt;C&gt;1&lt;/C&gt;&lt;D xsi:type="xsd:double"&gt;63.53795&lt;/D&gt;&lt;/FQL&gt;&lt;FQL&gt;&lt;Q&gt;DUMMY^ECON_EXPR_DATA('FDS_ECON[NTCPMIMFGSA@EME]',,,M)&lt;/Q&gt;&lt;R&gt;1&lt;/R&gt;&lt;C&gt;1&lt;/C&gt;&lt;D xsi:type="xsd:double"&gt;50.6699&lt;/D&gt;&lt;/FQL&gt;&lt;FQL&gt;&lt;Q&gt;EWM^FMA_ROE(NTMA,-20AY,NOW,FY,"PORTAGG","MEANR")&lt;/Q&gt;&lt;R&gt;20&lt;/R&gt;&lt;C&gt;1&lt;/C&gt;&lt;D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xsi:type="xsd:double"&gt;2.5&lt;/D&gt;&lt;/FQL&gt;&lt;FQL&gt;&lt;Q&gt;CC_AE^FG_COMPANY_NAME&lt;/Q&gt;&lt;R&gt;1&lt;/R&gt;&lt;C&gt;1&lt;/C&gt;&lt;D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xsi:type="xsd:double"&gt;6.4795256&lt;/D&gt;&lt;/FQL&gt;&lt;FQL&gt;&lt;Q&gt;USDTRY^FG_PRICE_CHANGE(0,-1AY)&lt;/Q&gt;&lt;R&gt;1&lt;/R&gt;&lt;C&gt;1&lt;/C&gt;&lt;D xsi:type="xsd:double"&gt;22.626091&lt;/D&gt;&lt;/FQL&gt;&lt;FQL&gt;&lt;Q&gt;USDQAR^FG_PRICE_CHANGE(0,-1AY)&lt;/Q&gt;&lt;R&gt;1&lt;/R&gt;&lt;C&gt;1&lt;/C&gt;&lt;D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xsi:type="xsd:double"&gt;1.790142&lt;/D&gt;&lt;/FQL&gt;&lt;FQL&gt;&lt;Q&gt;USDZAR^FG_PRICE_CHANGE(0,-1AY)&lt;/Q&gt;&lt;R&gt;1&lt;/R&gt;&lt;C&gt;1&lt;/C&gt;&lt;D xsi:type="xsd:double"&gt;-0.2404213&lt;/D&gt;&lt;/FQL&gt;&lt;FQL&gt;&lt;Q&gt;USDKRW^FG_PRICE_CHANGE(0,-1AY)&lt;/Q&gt;&lt;R&gt;1&lt;/R&gt;&lt;C&gt;1&lt;/C&gt;&lt;D xsi:type="xsd:double"&gt;6.410408&lt;/D&gt;&lt;/FQL&gt;&lt;FQL&gt;&lt;Q&gt;USDTWD^FG_PRICE_CHANGE(0,-1AY)&lt;/Q&gt;&lt;R&gt;1&lt;/R&gt;&lt;C&gt;1&lt;/C&gt;&lt;D xsi:type="xsd:double"&gt;4.0055275&lt;/D&gt;&lt;/FQL&gt;&lt;FQL&gt;&lt;Q&gt;USDPEN^FG_PRICE_CHANGE(0,-1AY)&lt;/Q&gt;&lt;R&gt;1&lt;/R&gt;&lt;C&gt;1&lt;/C&gt;&lt;D xsi:type="xsd:double"&gt;2.6624918&lt;/D&gt;&lt;/FQL&gt;&lt;FQL&gt;&lt;Q&gt;USDPHP^FG_PRICE_CHANGE(0,-1AY)&lt;/Q&gt;&lt;R&gt;1&lt;/R&gt;&lt;C&gt;1&lt;/C&gt;&lt;D xsi:type="xsd:double"&gt;6.5330625&lt;/D&gt;&lt;/FQL&gt;&lt;FQL&gt;&lt;Q&gt;USDCLP^FG_PRICE_CHANGE(0,-1AY)&lt;/Q&gt;&lt;R&gt;1&lt;/R&gt;&lt;C&gt;1&lt;/C&gt;&lt;D xsi:type="xsd:double"&gt;10.774565&lt;/D&gt;&lt;/FQL&gt;&lt;FQL&gt;&lt;Q&gt;FC0000QA^FMA_EPS(NTMA,-20AY,0,CY,,"PORTAGG","MEANR")&lt;/Q&gt;&lt;R&gt;20&lt;/R&gt;&lt;C&gt;1&lt;/C&gt;&lt;D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xsi:type="xsd:double"&gt;13.406431&lt;/D&gt;&lt;D xsi:type="xsd:double"&gt;8.346701&lt;/D&gt;&lt;D xsi:type="xsd:double"&gt;5.6393623&lt;/D&gt;&lt;D xsi:type="xsd:double"&gt;-4.107201&lt;/D&gt;&lt;D xsi:type="xsd:double"&gt;6.95647&lt;/D&gt;&lt;D xsi:type="xsd:double"&gt;-3.5588026&lt;/D&gt;&lt;D xsi:type="xsd:double"&gt;-6.589782&lt;/D&gt;&lt;D xsi:type="xsd:double"&gt;-8.757174&lt;/D&gt;&lt;D xsi:type="xsd:double"&gt;-8.456755&lt;/D&gt;&lt;D xsi:type="xsd:double"&gt;-9.473729&lt;/D&gt;&lt;D xsi:type="xsd:double"&gt;-14.398593&lt;/D&gt;&lt;D xsi:type="xsd:double"&gt;-17.54421&lt;/D&gt;&lt;D xsi:type="xsd:double"&gt;-24.379248&lt;/D&gt;&lt;D xsi:type="xsd:double"&gt;-37.288452&lt;/D&gt;&lt;D xsi:type="xsd:double"&gt;-33.773933&lt;/D&gt;&lt;D xsi:type="xsd:double"&gt;-29.58436&lt;/D&gt;&lt;D xsi:type="xsd:double"&gt;-34.393097&lt;/D&gt;&lt;D xsi:type="xsd:double"&gt;-35.884315&lt;/D&gt;&lt;D xsi:type="xsd:double"&gt;-33.1577&lt;/D&gt;&lt;D xsi:type="xsd:double"&gt;-24.36986&lt;/D&gt;&lt;D xsi:type="xsd:double"&gt;-8.985585&lt;/D&gt;&lt;D xsi:type="xsd:double"&gt;4.3080926&lt;/D&gt;&lt;D xsi:type="xsd:double"&gt;0.7512927&lt;/D&gt;&lt;D xsi:type="xsd:double"&gt;7.628274&lt;/D&gt;&lt;D xsi:type="xsd:double"&gt;29.407906&lt;/D&gt;&lt;D xsi:type="xsd:double"&gt;48.033108&lt;/D&gt;&lt;D xsi:type="xsd:double"&gt;51.99834&lt;/D&gt;&lt;D xsi:type="xsd:double"&gt;44.941032&lt;/D&gt;&lt;D xsi:type="xsd:double"&gt;50.474094&lt;/D&gt;&lt;D xsi:type="xsd:double"&gt;63.849197&lt;/D&gt;&lt;D xsi:type="xsd:double"&gt;81.30936&lt;/D&gt;&lt;D xsi:type="xsd:double"&gt;56.3516&lt;/D&gt;&lt;D xsi:type="xsd:double"&gt;30.509113&lt;/D&gt;&lt;D xsi:type="xsd:double"&gt;7.352817&lt;/D&gt;&lt;D xsi:type="xsd:double"&gt;18.109953&lt;/D&gt;&lt;D xsi:type="xsd:double"&gt;11.96438&lt;/D&gt;&lt;D xsi:type="xsd:double"&gt;6.750834&lt;/D&gt;&lt;D xsi:type="xsd:double"&gt;17.57189&lt;/D&gt;&lt;D xsi:type="xsd:double"&gt;18.94828&lt;/D&gt;&lt;D xsi:type="xsd:double"&gt;30.790949&lt;/D&gt;&lt;D xsi:type="xsd:double"&gt;30.285847&lt;/D&gt;&lt;D xsi:type="xsd:double"&gt;29.609526&lt;/D&gt;&lt;D xsi:type="xsd:double"&gt;28.516245&lt;/D&gt;&lt;D xsi:type="xsd:double"&gt;26.814926&lt;/D&gt;&lt;D xsi:type="xsd:double"&gt;29.470516&lt;/D&gt;&lt;D xsi:type="xsd:double"&gt;35.057224&lt;/D&gt;&lt;D xsi:type="xsd:double"&gt;28.888369&lt;/D&gt;&lt;D xsi:type="xsd:double"&gt;19.962608&lt;/D&gt;&lt;D xsi:type="xsd:double"&gt;15.2879715&lt;/D&gt;&lt;D xsi:type="xsd:double"&gt;1.5887141&lt;/D&gt;&lt;D xsi:type="xsd:double"&gt;-1.5754461&lt;/D&gt;&lt;D xsi:type="xsd:double"&gt;-12.779003&lt;/D&gt;&lt;D xsi:type="xsd:double"&gt;-11.531663&lt;/D&gt;&lt;D xsi:type="xsd:double"&gt;-12.157291&lt;/D&gt;&lt;D xsi:type="xsd:double"&gt;-11.627531&lt;/D&gt;&lt;D xsi:type="xsd:double"&gt;-7.7741623&lt;/D&gt;&lt;D xsi:type="xsd:double"&gt;-6.053078&lt;/D&gt;&lt;D xsi:type="xsd:double"&gt;-12.167608&lt;/D&gt;&lt;D xsi:type="xsd:double"&gt;-15.754473&lt;/D&gt;&lt;D xsi:type="xsd:double"&gt;-3.3705413&lt;/D&gt;&lt;D xsi:type="xsd:double"&gt;-9.857649&lt;/D&gt;&lt;D xsi:type="xsd:double"&gt;-5.9258223&lt;/D&gt;&lt;D xsi:type="xsd:double"&gt;-6.2794743&lt;/D&gt;&lt;D xsi:type="xsd:double"&gt;3.560388&lt;/D&gt;&lt;D xsi:type="xsd:double"&gt;-0.6812155&lt;/D&gt;&lt;D xsi:type="xsd:double"&gt;7.3103666&lt;/D&gt;&lt;D xsi:type="xsd:double"&gt;-6.2194166&lt;/D&gt;&lt;D xsi:type="xsd:double"&gt;-16.999287&lt;/D&gt;&lt;D xsi:type="xsd:double"&gt;-41.851395&lt;/D&gt;&lt;D xsi:type="xsd:double"&gt;-31.881779&lt;/D&gt;&lt;D xsi:type="xsd:double"&gt;-18.409294&lt;/D&gt;&lt;D xsi:type="xsd:double"&gt;-21.852488&lt;/D&gt;&lt;D xsi:type="xsd:double"&gt;-12.713117&lt;/D&gt;&lt;D xsi:type="xsd:double"&gt;-4.4689655&lt;/D&gt;&lt;D xsi:type="xsd:double"&gt;-11.480755&lt;/D&gt;&lt;D xsi:type="xsd:double"&gt;-14.420849&lt;/D&gt;&lt;D xsi:type="xsd:double"&gt;1.5476108&lt;/D&gt;&lt;D xsi:type="xsd:double"&gt;-4.3082952&lt;/D&gt;&lt;D xsi:type="xsd:double"&gt;6.2681913&lt;/D&gt;&lt;D xsi:type="xsd:double"&gt;21.833134&lt;/D&gt;&lt;D xsi:type="xsd:double"&gt;58.76943&lt;/D&gt;&lt;D xsi:type="xsd:double"&gt;28.314697&lt;/D&gt;&lt;D xsi:type="xsd:double"&gt;21.730078&lt;/D&gt;&lt;D xsi:type="xsd:double"&gt;4.539728&lt;/D&gt;&lt;D xsi:type="xsd:double"&gt;-10.925168&lt;/D&gt;&lt;D xsi:type="xsd:double"&gt;-14.302074&lt;/D&gt;&lt;D xsi:type="xsd:double"&gt;-8.670634&lt;/D&gt;&lt;D xsi:type="xsd:double"&gt;5.0807595&lt;/D&gt;&lt;D xsi:type="xsd:double"&gt;-17.90446&lt;/D&gt;&lt;D xsi:type="xsd:double"&gt;-11.824953&lt;/D&gt;&lt;D xsi:type="xsd:double"&gt;-7.258791&lt;/D&gt;&lt;D xsi:type="xsd:double"&gt;-3.3893883&lt;/D&gt;&lt;D xsi:type="xsd:double"&gt;12.05976&lt;/D&gt;&lt;D xsi:type="xsd:double"&gt;3.2380342&lt;/D&gt;&lt;D xsi:type="xsd:double"&gt;-3.9087355&lt;/D&gt;&lt;D xsi:type="xsd:double"&gt;-5.411929&lt;/D&gt;&lt;D xsi:type="xsd:double"&gt;1.3679266&lt;/D&gt;&lt;D xsi:type="xsd:double"&gt;-2.3356736&lt;/D&gt;&lt;D xsi:type="xsd:double"&gt;-1.1943281&lt;/D&gt;&lt;D xsi:type="xsd:double"&gt;-4.442525&lt;/D&gt;&lt;D xsi:type="xsd:double"&gt;14.984787&lt;/D&gt;&lt;D xsi:type="xsd:double"&gt;1.7513275&lt;/D&gt;&lt;D xsi:type="xsd:double"&gt;3.1182885&lt;/D&gt;&lt;D xsi:type="xsd:double"&gt;-9.235525&lt;/D&gt;&lt;D xsi:type="xsd:double"&gt;-13.5471525&lt;/D&gt;&lt;D xsi:type="xsd:double"&gt;2.2769094&lt;/D&gt;&lt;D xsi:type="xsd:double"&gt;3.0398011&lt;/D&gt;&lt;D xsi:type="xsd:double"&gt;25.127125&lt;/D&gt;&lt;D xsi:type="xsd:double"&gt;36.32523&lt;/D&gt;&lt;D xsi:type="xsd:double"&gt;36.999405&lt;/D&gt;&lt;D xsi:type="xsd:double"&gt;29.128468&lt;/D&gt;&lt;D xsi:type="xsd:double"&gt;11.350882&lt;/D&gt;&lt;D xsi:type="xsd:double"&gt;10.055661&lt;/D&gt;&lt;D xsi:type="xsd:double"&gt;25.130165&lt;/D&gt;&lt;D xsi:type="xsd:double"&gt;13.576078&lt;/D&gt;&lt;D xsi:type="xsd:double"&gt;23.686398&lt;/D&gt;&lt;D xsi:type="xsd:double"&gt;34.058594&lt;/D&gt;&lt;D xsi:type="xsd:double"&gt;36.99932&lt;/D&gt;&lt;D xsi:type="xsd:double"&gt;55.747055&lt;/D&gt;&lt;D xsi:type="xsd:double"&gt;36.85738&lt;/D&gt;&lt;D xsi:type="xsd:double"&gt;25.152397&lt;/D&gt;&lt;/FQL&gt;&lt;FQL&gt;&lt;Q&gt;EZA^FG_TOTAL_RETURNC(-10AY,0,AM)&lt;/Q&gt;&lt;R&gt;121&lt;/R&gt;&lt;C&gt;1&lt;/C&gt;&lt;D xsi:type="xsd:double"&gt;0.25988817&lt;/D&gt;&lt;D xsi:type="xsd:double"&gt;1.6560912&lt;/D&gt;&lt;D xsi:type="xsd:double"&gt;-10.412234&lt;/D&gt;&lt;D xsi:type="xsd:double"&gt;8.1435795&lt;/D&gt;&lt;D xsi:type="xsd:double"&gt;-1.7692626&lt;/D&gt;&lt;D xsi:type="xsd:double"&gt;-2.2527635&lt;/D&gt;&lt;D xsi:type="xsd:double"&gt;4.257953&lt;/D&gt;&lt;D xsi:type="xsd:double"&gt;1.3021588&lt;/D&gt;&lt;D xsi:type="xsd:double"&gt;-0.07302761&lt;/D&gt;&lt;D xsi:type="xsd:double"&gt;3.230524&lt;/D&gt;&lt;D xsi:type="xsd:double"&gt;-9.161711&lt;/D&gt;&lt;D xsi:type="xsd:double"&gt;2.3175836&lt;/D&gt;&lt;D xsi:type="xsd:double"&gt;-4.3024006&lt;/D&gt;&lt;D xsi:type="xsd:double"&gt;-12.877327&lt;/D&gt;&lt;D xsi:type="xsd:double"&gt;-0.09214878&lt;/D&gt;&lt;D xsi:type="xsd:double"&gt;5.072868&lt;/D&gt;&lt;D xsi:type="xsd:double"&gt;-7.0575833&lt;/D&gt;&lt;D xsi:type="xsd:double"&gt;-10.199791&lt;/D&gt;&lt;D xsi:type="xsd:double"&gt;-3.8107455&lt;/D&gt;&lt;D xsi:type="xsd:double"&gt;5.5197&lt;/D&gt;&lt;D xsi:type="xsd:double"&gt;11.51656&lt;/D&gt;&lt;D xsi:type="xsd:double"&gt;5.3527594&lt;/D&gt;&lt;D xsi:type="xsd:double"&gt;-8.527827&lt;/D&gt;&lt;D xsi:type="xsd:double"&gt;7.3633432&lt;/D&gt;&lt;D xsi:type="xsd:double"&gt;8.024109&lt;/D&gt;&lt;D xsi:type="xsd:double"&gt;-7.1142077&lt;/D&gt;&lt;D xsi:type="xsd:double"&gt;5.2562356&lt;/D&gt;&lt;D xsi:type="xsd:double"&gt;-2.6217222&lt;/D&gt;&lt;D xsi:type="xsd:double"&gt;-8.388275&lt;/D&gt;&lt;D xsi:type="xsd:double"&gt;5.8123827&lt;/D&gt;&lt;D xsi:type="xsd:double"&gt;4.640949&lt;/D&gt;&lt;D xsi:type="xsd:double"&gt;2.5004506&lt;/D&gt;&lt;D xsi:type="xsd:double"&gt;-1.7272115&lt;/D&gt;&lt;D xsi:type="xsd:double"&gt;6.0337067&lt;/D&gt;&lt;D xsi:type="xsd:double"&gt;3.417635&lt;/D&gt;&lt;D xsi:type="xsd:double"&gt;-5.5002155&lt;/D&gt;&lt;D xsi:type="xsd:double"&gt;5.8709383&lt;/D&gt;&lt;D xsi:type="xsd:double"&gt;5.212331&lt;/D&gt;&lt;D xsi:type="xsd:double"&gt;-7.0117116&lt;/D&gt;&lt;D xsi:type="xsd:double"&gt;2.0425558&lt;/D&gt;&lt;D xsi:type="xsd:double"&gt;5.9216022&lt;/D&gt;&lt;D xsi:type="xsd:double"&gt;11.2524395&lt;/D&gt;&lt;D xsi:type="xsd:double"&gt;1.8859863&lt;/D&gt;&lt;D xsi:type="xsd:double"&gt;-0.12620687&lt;/D&gt;&lt;D xsi:type="xsd:double"&gt;-3.5383403&lt;/D&gt;&lt;D xsi:type="xsd:double"&gt;-5.371171&lt;/D&gt;&lt;D xsi:type="xsd:double"&gt;-1.5997529&lt;/D&gt;&lt;D xsi:type="xsd:double"&gt;-8.633131&lt;/D&gt;&lt;D xsi:type="xsd:double"&gt;4.708123&lt;/D&gt;&lt;D xsi:type="xsd:double"&gt;-8.959686&lt;/D&gt;&lt;D xsi:type="xsd:double"&gt;-2.4603605&lt;/D&gt;&lt;D xsi:type="xsd:double"&gt;-3.7556112&lt;/D&gt;&lt;D xsi:type="xsd:double"&gt;2.5820255&lt;/D&gt;&lt;D xsi:type="xsd:double"&gt;-2.4605572&lt;/D&gt;&lt;D xsi:type="xsd:double"&gt;12.03171&lt;/D&gt;&lt;D xsi:type="xsd:double"&gt;-6.2809587&lt;/D&gt;&lt;D xsi:type="xsd:double"&gt;2.7185202&lt;/D&gt;&lt;D xsi:type="xsd:double"&gt;2.187097&lt;/D&gt;&lt;D xsi:type="xsd:double"&gt;-4.9280524&lt;/D&gt;&lt;D xsi:type="xsd:double"&gt;6.4219594&lt;/D&gt;&lt;D xsi:type="xsd:double"&gt;-8.073627&lt;/D&gt;&lt;D xsi:type="xsd:double"&gt;-5.07533&lt;/D&gt;&lt;D xsi:type="xsd:double"&gt;-1.3575613&lt;/D&gt;&lt;D xsi:type="xsd:double"&gt;5.88609&lt;/D&gt;&lt;D xsi:type="xsd:double"&gt;-0.9198129&lt;/D&gt;&lt;D xsi:type="xsd:double"&gt;8.866358&lt;/D&gt;&lt;D xsi:type="xsd:double"&gt;-8.950048&lt;/D&gt;&lt;D xsi:type="xsd:double"&gt;-9.807438&lt;/D&gt;&lt;D xsi:type="xsd:double"&gt;-32.27408&lt;/D&gt;&lt;D xsi:type="xsd:double"&gt;11.473608&lt;/D&gt;&lt;D xsi:type="xsd:double"&gt;12.298595&lt;/D&gt;&lt;D xsi:type="xsd:double"&gt;6.9324017&lt;/D&gt;&lt;D xsi:type="xsd:double"&gt;4.6569943&lt;/D&gt;&lt;D xsi:type="xsd:double"&gt;2.2115707&lt;/D&gt;&lt;D xsi:type="xsd:double"&gt;-1.82482&lt;/D&gt;&lt;D xsi:type="xsd:double"&gt;-1.6463041&lt;/D&gt;&lt;D xsi:type="xsd:double"&gt;14.848816&lt;/D&gt;&lt;D xsi:type="xsd:double"&gt;7.3497295&lt;/D&gt;&lt;D xsi:type="xsd:double"&gt;2.3494482&lt;/D&gt;&lt;D xsi:type="xsd:double"&gt;7.0202827&lt;/D&gt;&lt;D xsi:type="xsd:double"&gt;4.7688484&lt;/D&gt;&lt;D xsi:type="xsd:double"&gt;-1.9479215&lt;/D&gt;&lt;D xsi:type="xsd:double"&gt;10.196627&lt;/D&gt;&lt;D xsi:type="xsd:double"&gt;-9.717167&lt;/D&gt;&lt;D xsi:type="xsd:double"&gt;-0.45239925&lt;/D&gt;&lt;D xsi:type="xsd:double"&gt;2.437508&lt;/D&gt;&lt;D xsi:type="xsd:double"&gt;-4.9001813&lt;/D&gt;&lt;D xsi:type="xsd:double"&gt;-0.21204352&lt;/D&gt;&lt;D xsi:type="xsd:double"&gt;-4.9936295&lt;/D&gt;&lt;D xsi:type="xsd:double"&gt;4.8515797&lt;/D&gt;&lt;D xsi:type="xsd:double"&gt;9.353447&lt;/D&gt;&lt;D xsi:type="xsd:double"&gt;3.9219499&lt;/D&gt;&lt;D xsi:type="xsd:double"&gt;7.1117043&lt;/D&gt;&lt;D xsi:type="xsd:double"&gt;-15.120399&lt;/D&gt;&lt;D xsi:type="xsd:double"&gt;-0.7509291&lt;/D&gt;&lt;D xsi:type="xsd:double"&gt;-8.955985&lt;/D&gt;&lt;D xsi:type="xsd:double"&gt;-0.14160275&lt;/D&gt;&lt;D xsi:type="xsd:double"&gt;-6.2160254&lt;/D&gt;&lt;D xsi:type="xsd:double"&gt;-9.173388&lt;/D&gt;&lt;D xsi:type="xsd:double"&gt;6.4927816&lt;/D&gt;&lt;D xsi:type="xsd:double"&gt;10.39604&lt;/D&gt;&lt;D xsi:type="xsd:double"&gt;1.6237259&lt;/D&gt;&lt;D xsi:type="xsd:double"&gt;9.219527&lt;/D&gt;&lt;D xsi:type="xsd:double"&gt;-8.743525&lt;/D&gt;&lt;D xsi:type="xsd:double"&gt;-0.11828542&lt;/D&gt;&lt;D xsi:type="xsd:double"&gt;1.0421515&lt;/D&gt;&lt;D xsi:type="xsd:double"&gt;-10.736048&lt;/D&gt;&lt;D xsi:type="xsd:double"&gt;6.276989&lt;/D&gt;&lt;D xsi:type="xsd:double"&gt;8.421326&lt;/D&gt;&lt;D xsi:type="xsd:double"&gt;-8.648271&lt;/D&gt;&lt;D xsi:type="xsd:double"&gt;-4.5177755&lt;/D&gt;&lt;D xsi:type="xsd:double"&gt;0.5847931&lt;/D&gt;&lt;D xsi:type="xsd:double"&gt;7.8224063&lt;/D&gt;&lt;D xsi:type="xsd:double"&gt;3.7048578&lt;/D&gt;&lt;D xsi:type="xsd:double"&gt;-4.426903&lt;/D&gt;&lt;D xsi:type="xsd:double"&gt;-4.732096&lt;/D&gt;&lt;D xsi:type="xsd:double"&gt;2.5755525&lt;/D&gt;&lt;D xsi:type="xsd:double"&gt;3.7919521&lt;/D&gt;&lt;D xsi:type="xsd:double"&gt;0.19748211&lt;/D&gt;&lt;D xsi:type="xsd:double"&gt;8.050978&lt;/D&gt;&lt;D xsi:type="xsd:double"&gt;3.0569673&lt;/D&gt;&lt;/FQL&gt;&lt;FQL&gt;&lt;Q&gt;TUR^FMA_DIV_YLD(NTMA,-10AY,0,AM,"PORTAGG","MEANR")&lt;/Q&gt;&lt;R&gt;121&lt;/R&gt;&lt;C&gt;1&lt;/C&gt;&lt;D xsi:type="xsd:double"&gt;2.73434309875367&lt;/D&gt;&lt;D xsi:type="xsd:double"&gt;3.03607302172906&lt;/D&gt;&lt;D xsi:type="xsd:double"&gt;3.21194847664306&lt;/D&gt;&lt;D xsi:type="xsd:double"&gt;2.93741652587535&lt;/D&gt;&lt;D xsi:type="xsd:double"&gt;2.70891547695303&lt;/D&gt;&lt;D xsi:type="xsd:double"&gt;2.72222550055669&lt;/D&gt;&lt;D xsi:type="xsd:double"&gt;2.76520215944488&lt;/D&gt;&lt;D xsi:type="xsd:double"&gt;2.89773812291483&lt;/D&gt;&lt;D xsi:type="xsd:double"&gt;3.00688693164196&lt;/D&gt;&lt;D xsi:type="xsd:double"&gt;2.88959142076447&lt;/D&gt;&lt;D xsi:type="xsd:double"&gt;3.05131683771988&lt;/D&gt;&lt;D xsi:type="xsd:double"&gt;3.04731607534462&lt;/D&gt;&lt;D xsi:type="xsd:double"&gt;3.05763517585777&lt;/D&gt;&lt;D xsi:type="xsd:double"&gt;3.39539200614136&lt;/D&gt;&lt;D xsi:type="xsd:double"&gt;3.38838681927636&lt;/D&gt;&lt;D xsi:type="xsd:double"&gt;3.18707573019009&lt;/D&gt;&lt;D xsi:type="xsd:double"&gt;3.34476250511129&lt;/D&gt;&lt;D xsi:type="xsd:double"&gt;3.60788609777904&lt;/D&gt;&lt;D xsi:type="xsd:double"&gt;3.5325536483666&lt;/D&gt;&lt;D xsi:type="xsd:double"&gt;3.35691814948655&lt;/D&gt;&lt;D xsi:type="xsd:double"&gt;3.16863862555055&lt;/D&gt;&lt;D xsi:type="xsd:double"&gt;3.17407865855749&lt;/D&gt;&lt;D xsi:type="xsd:double"&gt;3.557561184008&lt;/D&gt;&lt;D xsi:type="xsd:double"&gt;3.51395305880939&lt;/D&gt;&lt;D xsi:type="xsd:double"&gt;3.61727181504471&lt;/D&gt;&lt;D xsi:type="xsd:double"&gt;3.61456357195877&lt;/D&gt;&lt;D xsi:type="xsd:double"&gt;3.70097448048811&lt;/D&gt;&lt;D xsi:type="xsd:double"&gt;3.65680842452345&lt;/D&gt;&lt;D xsi:type="xsd:double"&gt;3.93863689992213&lt;/D&gt;&lt;D xsi:type="xsd:double"&gt;3.77935281274985&lt;/D&gt;&lt;D xsi:type="xsd:double"&gt;3.51839822956863&lt;/D&gt;&lt;D xsi:type="xsd:double"&gt;3.49263556238511&lt;/D&gt;&lt;D xsi:type="xsd:double"&gt;3.6289024878529&lt;/D&gt;&lt;D xsi:type="xsd:double"&gt;3.59097326528905&lt;/D&gt;&lt;D xsi:type="xsd:double"&gt;3.5801656223122&lt;/D&gt;&lt;D xsi:type="xsd:double"&gt;3.58782081411406&lt;/D&gt;&lt;D xsi:type="xsd:double"&gt;3.64444761625217&lt;/D&gt;&lt;D xsi:type="xsd:double"&gt;3.77558745425718&lt;/D&gt;&lt;D xsi:type="xsd:double"&gt;4.23435206207655&lt;/D&gt;&lt;D xsi:type="xsd:double"&gt;3.99572160081732&lt;/D&gt;&lt;D xsi:type="xsd:double"&gt;4.43106323649739&lt;/D&gt;&lt;D xsi:type="xsd:double"&gt;4.0842220852425&lt;/D&gt;&lt;D xsi:type="xsd:double"&gt;3.99268706771474&lt;/D&gt;&lt;D xsi:type="xsd:double"&gt;4.1887093658233&lt;/D&gt;&lt;D xsi:type="xsd:double"&gt;4.50014205065657&lt;/D&gt;&lt;D xsi:type="xsd:double"&gt;5.1953007419645&lt;/D&gt;&lt;D xsi:type="xsd:double"&gt;5.39709598716776&lt;/D&gt;&lt;D xsi:type="xsd:double"&gt;5.4890541564676&lt;/D&gt;&lt;D xsi:type="xsd:double"&gt;5.31553778168712&lt;/D&gt;&lt;D xsi:type="xsd:double"&gt;5.81668605384853&lt;/D&gt;&lt;D xsi:type="xsd:double"&gt;5.32866448103714&lt;/D&gt;&lt;D xsi:type="xsd:double"&gt;5.36367081250604&lt;/D&gt;&lt;D xsi:type="xsd:double"&gt;5.18845402712553&lt;/D&gt;&lt;D xsi:type="xsd:double"&gt;5.25744702983221&lt;/D&gt;&lt;D xsi:type="xsd:double"&gt;4.43935586288785&lt;/D&gt;&lt;D xsi:type="xsd:double"&gt;4.80285085709243&lt;/D&gt;&lt;D xsi:type="xsd:double"&gt;5.10663752383178&lt;/D&gt;&lt;D xsi:type="xsd:double"&gt;5.0968444462325&lt;/D&gt;&lt;D xsi:type="xsd:double"&gt;5.04927810551142&lt;/D&gt;&lt;D xsi:type="xsd:double"&gt;4.60803468896903&lt;/D&gt;&lt;D xsi:type="xsd:double"&gt;4.43122168215769&lt;/D&gt;&lt;D xsi:type="xsd:double"&gt;5.09491969968543&lt;/D&gt;&lt;D xsi:type="xsd:double"&gt;4.81402110007125&lt;/D&gt;&lt;D xsi:type="xsd:double"&gt;4.85516946704548&lt;/D&gt;&lt;D xsi:type="xsd:double"&gt;4.53823434437517&lt;/D&gt;&lt;D xsi:type="xsd:double"&gt;4.31103191799517&lt;/D&gt;&lt;D xsi:type="xsd:double"&gt;4.5248163137616&lt;/D&gt;&lt;D xsi:type="xsd:double"&gt;4.84980889543395&lt;/D&gt;&lt;D xsi:type="xsd:double"&gt;5.78108054457866&lt;/D&gt;&lt;D xsi:type="xsd:double"&gt;4.04461563363584&lt;/D&gt;&lt;D xsi:type="xsd:double"&gt;3.66249178448679&lt;/D&gt;&lt;D xsi:type="xsd:double"&gt;3.34609762469629&lt;/D&gt;&lt;D xsi:type="xsd:double"&gt;3.71561400579739&lt;/D&gt;&lt;D xsi:type="xsd:double"&gt;4.3448363297941&lt;/D&gt;&lt;D xsi:type="xsd:double"&gt;4.42634559859961&lt;/D&gt;&lt;D xsi:type="xsd:double"&gt;4.68978365246238&lt;/D&gt;&lt;D xsi:type="xsd:double"&gt;3.85121286981428&lt;/D&gt;&lt;D xsi:type="xsd:double"&gt;3.83486856609325&lt;/D&gt;&lt;D xsi:type="xsd:double"&gt;4.18930292076566&lt;/D&gt;&lt;D xsi:type="xsd:double"&gt;4.60510870967912&lt;/D&gt;&lt;D xsi:type="xsd:double"&gt;5.19843559458232&lt;/D&gt;&lt;D xsi:type="xsd:double"&gt;5.48814931825369&lt;/D&gt;&lt;D xsi:type="xsd:double"&gt;5.65841425967442&lt;/D&gt;&lt;D xsi:type="xsd:double"&gt;5.79574864327405&lt;/D&gt;&lt;D xsi:type="xsd:double"&gt;6.11993766383957&lt;/D&gt;&lt;D xsi:type="xsd:double"&gt;5.80788451484591&lt;/D&gt;&lt;D xsi:type="xsd:double"&gt;6.13289362546032&lt;/D&gt;&lt;D xsi:type="xsd:double"&gt;5.78848268424801&lt;/D&gt;&lt;D xsi:type="xsd:double"&gt;4.83546683027659&lt;/D&gt;&lt;D xsi:type="xsd:double"&gt;5.63648227056031&lt;/D&gt;&lt;D xsi:type="xsd:double"&gt;5.90521306330932&lt;/D&gt;&lt;D xsi:type="xsd:double"&gt;6.20609903953054&lt;/D&gt;&lt;D xsi:type="xsd:double"&gt;5.41723935622024&lt;/D&gt;&lt;D xsi:type="xsd:double"&gt;5.56788812897277&lt;/D&gt;&lt;D xsi:type="xsd:double"&gt;5.32114507236861&lt;/D&gt;&lt;D xsi:type="xsd:double"&gt;6.0753937082625&lt;/D&gt;&lt;D xsi:type="xsd:double"&gt;5.94023560878361&lt;/D&gt;&lt;D xsi:type="xsd:double"&gt;4.99692016922779&lt;/D&gt;&lt;D xsi:type="xsd:double"&gt;5.64602017943865&lt;/D&gt;&lt;D xsi:type="xsd:double"&gt;5.01199472649759&lt;/D&gt;&lt;D xsi:type="xsd:double"&gt;4.52333995876455&lt;/D&gt;&lt;D xsi:type="xsd:double"&gt;4.29654321414818&lt;/D&gt;&lt;D xsi:type="xsd:double"&gt;5.53414995109461&lt;/D&gt;&lt;D xsi:type="xsd:double"&gt;4.92033313016686&lt;/D&gt;&lt;D xsi:type="xsd:double"&gt;5.36514360720757&lt;/D&gt;&lt;D xsi:type="xsd:double"&gt;5.56506635558592&lt;/D&gt;&lt;D xsi:type="xsd:double"&gt;5.40994109992535&lt;/D&gt;&lt;D xsi:type="xsd:double"&gt;4.72683311613244&lt;/D&gt;&lt;D xsi:type="xsd:double"&gt;3.81715979991756&lt;/D&gt;&lt;D xsi:type="xsd:double"&gt;3.62555718096147&lt;/D&gt;&lt;D xsi:type="xsd:double"&gt;3.73437940201311&lt;/D&gt;&lt;D xsi:type="xsd:double"&gt;4.43822952106303&lt;/D&gt;&lt;D xsi:type="xsd:double"&gt;4.37226850230693&lt;/D&gt;&lt;D xsi:type="xsd:double"&gt;4.79460931699384&lt;/D&gt;&lt;D xsi:type="xsd:double"&gt;4.29565026626765&lt;/D&gt;&lt;D xsi:type="xsd:double"&gt;4.17673597150701&lt;/D&gt;&lt;D xsi:type="xsd:double"&gt;4.23571485802518&lt;/D&gt;&lt;D xsi:type="xsd:double"&gt;4.25062123367573&lt;/D&gt;&lt;D xsi:type="xsd:double"&gt;4.25051456299429&lt;/D&gt;&lt;D xsi:type="xsd:double"&gt;4.08792851715316&lt;/D&gt;&lt;D xsi:type="xsd:double"&gt;4.03092207646155&lt;/D&gt;&lt;/FQL&gt;&lt;FQL&gt;&lt;Q&gt;ECH^FMA_DIV_YLD(NTMA,-10AY,0,AM,"PORTAGG","MEANR")&lt;/Q&gt;&lt;R&gt;121&lt;/R&gt;&lt;C&gt;1&lt;/C&gt;&lt;D xsi:type="xsd:double"&gt;3.07119850328734&lt;/D&gt;&lt;D xsi:type="xsd:double"&gt;3.08080391918773</t>
        </r>
      </text>
    </comment>
    <comment ref="A3" authorId="0" shapeId="0" xr:uid="{23D5C336-2AAB-47FC-9591-590F4DC20196}">
      <text>
        <r>
          <rPr>
            <b/>
            <sz val="9"/>
            <color indexed="81"/>
            <rFont val="Tahoma"/>
            <charset val="1"/>
          </rPr>
          <t>&lt;/D&gt;&lt;D xsi:type="xsd:double"&gt;3.21462427145413&lt;/D&gt;&lt;D xsi:type="xsd:double"&gt;3.19738172559097&lt;/D&gt;&lt;D xsi:type="xsd:double"&gt;3.05802498933579&lt;/D&gt;&lt;D xsi:type="xsd:double"&gt;3.16271781397712&lt;/D&gt;&lt;D xsi:type="xsd:double"&gt;3.23594582677161&lt;/D&gt;&lt;D xsi:type="xsd:double"&gt;3.14994142505626&lt;/D&gt;&lt;D xsi:type="xsd:double"&gt;3.2313452626614&lt;/D&gt;&lt;D xsi:type="xsd:double"&gt;3.21976011939496&lt;/D&gt;&lt;D xsi:type="xsd:double"&gt;3.42152132523954&lt;/D&gt;&lt;D xsi:type="xsd:double"&gt;3.66580333694162&lt;/D&gt;&lt;D xsi:type="xsd:double"&gt;3.55770928844725&lt;/D&gt;&lt;D xsi:type="xsd:double"&gt;3.60705022735995&lt;/D&gt;&lt;D xsi:type="xsd:double"&gt;3.82816936827128&lt;/D&gt;&lt;D xsi:type="xsd:double"&gt;3.46173790880922&lt;/D&gt;&lt;D xsi:type="xsd:double"&gt;3.75523920107261&lt;/D&gt;&lt;D xsi:type="xsd:double"&gt;3.80762443729567&lt;/D&gt;&lt;D xsi:type="xsd:double"&gt;3.76474651331705&lt;/D&gt;&lt;D xsi:type="xsd:double"&gt;3.66267009276594&lt;/D&gt;&lt;D xsi:type="xsd:double"&gt;3.44534904255081&lt;/D&gt;&lt;D xsi:type="xsd:double"&gt;3.26189224633662&lt;/D&gt;&lt;D xsi:type="xsd:double"&gt;3.31034493123475&lt;/D&gt;&lt;D xsi:type="xsd:double"&gt;3.07156024874806&lt;/D&gt;&lt;D xsi:type="xsd:double"&gt;2.9437618549833&lt;/D&gt;&lt;D xsi:type="xsd:double"&gt;2.96814713521186&lt;/D&gt;&lt;D xsi:type="xsd:double"&gt;3.11942196490125&lt;/D&gt;&lt;D xsi:type="xsd:double"&gt;2.65396947518021&lt;/D&gt;&lt;D xsi:type="xsd:double"&gt;2.89350034560466&lt;/D&gt;&lt;D xsi:type="xsd:double"&gt;2.88484161477962&lt;/D&gt;&lt;D xsi:type="xsd:double"&gt;2.88743038839475&lt;/D&gt;&lt;D xsi:type="xsd:double"&gt;2.77219480943501&lt;/D&gt;&lt;D xsi:type="xsd:double"&gt;2.48883168858474&lt;/D&gt;&lt;D xsi:type="xsd:double"&gt;2.51925664715645&lt;/D&gt;&lt;D xsi:type="xsd:double"&gt;2.48736124499064&lt;/D&gt;&lt;D xsi:type="xsd:double"&gt;2.70608028751198&lt;/D&gt;&lt;D xsi:type="xsd:double"&gt;2.57517736922971&lt;/D&gt;&lt;D xsi:type="xsd:double"&gt;2.44962667249868&lt;/D&gt;&lt;D xsi:type="xsd:double"&gt;2.49703721143398&lt;/D&gt;&lt;D xsi:type="xsd:double"&gt;2.82197469629969&lt;/D&gt;&lt;D xsi:type="xsd:double"&gt;3.20378812979264&lt;/D&gt;&lt;D xsi:type="xsd:double"&gt;2.97507543171002&lt;/D&gt;&lt;D xsi:type="xsd:double"&gt;2.70068227812853&lt;/D&gt;&lt;D xsi:type="xsd:double"&gt;3.0619337380989&lt;/D&gt;&lt;D xsi:type="xsd:double"&gt;3.08953543409612&lt;/D&gt;&lt;D xsi:type="xsd:double"&gt;3.09362738308564&lt;/D&gt;&lt;D xsi:type="xsd:double"&gt;3.2421112687401&lt;/D&gt;&lt;D xsi:type="xsd:double"&gt;3.40404180106116&lt;/D&gt;&lt;D xsi:type="xsd:double"&gt;3.30143731839167&lt;/D&gt;&lt;D xsi:type="xsd:double"&gt;3.5983291462236&lt;/D&gt;&lt;D xsi:type="xsd:double"&gt;3.39205683506074&lt;/D&gt;&lt;D xsi:type="xsd:double"&gt;3.04591701269154&lt;/D&gt;&lt;D xsi:type="xsd:double"&gt;2.97759931443098&lt;/D&gt;&lt;D xsi:type="xsd:double"&gt;3.91117017516257&lt;/D&gt;&lt;D xsi:type="xsd:double"&gt;3.74604279627291&lt;/D&gt;&lt;D xsi:type="xsd:double"&gt;3.98353366428771&lt;/D&gt;&lt;D xsi:type="xsd:double"&gt;4.1893546509473&lt;/D&gt;&lt;D xsi:type="xsd:double"&gt;3.9903072933294&lt;/D&gt;&lt;D xsi:type="xsd:double"&gt;4.36473606991806&lt;/D&gt;&lt;D xsi:type="xsd:double"&gt;3.99276733516846&lt;/D&gt;&lt;D xsi:type="xsd:double"&gt;4.21288561975983&lt;/D&gt;&lt;D xsi:type="xsd:double"&gt;4.43819759065343&lt;/D&gt;&lt;D xsi:type="xsd:double"&gt;4.14521167183969&lt;/D&gt;&lt;D xsi:type="xsd:double"&gt;4.9161287296053&lt;/D&gt;&lt;D xsi:type="xsd:double"&gt;4.74974337197419&lt;/D&gt;&lt;D xsi:type="xsd:double"&gt;4.92998251719771&lt;/D&gt;&lt;D xsi:type="xsd:double"&gt;4.81513036717846&lt;/D&gt;&lt;D xsi:type="xsd:double"&gt;5.35678855491201&lt;/D&gt;&lt;D xsi:type="xsd:double"&gt;5.87103591584482&lt;/D&gt;&lt;D xsi:type="xsd:double"&gt;3.80549033624678&lt;/D&gt;&lt;D xsi:type="xsd:double"&gt;3.68230909565307&lt;/D&gt;&lt;D xsi:type="xsd:double"&gt;3.34209136697457&lt;/D&gt;&lt;D xsi:type="xsd:double"&gt;3.34185018335742&lt;/D&gt;&lt;D xsi:type="xsd:double"&gt;3.73104658178517&lt;/D&gt;&lt;D xsi:type="xsd:double"&gt;3.84637798404415&lt;/D&gt;&lt;D xsi:type="xsd:double"&gt;3.84661700609946&lt;/D&gt;&lt;D xsi:type="xsd:double"&gt;3.22925333861549&lt;/D&gt;&lt;D xsi:type="xsd:double"&gt;3.30260993976005&lt;/D&gt;&lt;D xsi:type="xsd:double"&gt;3.21926720047365&lt;/D&gt;&lt;D xsi:type="xsd:double"&gt;2.51996963417364&lt;/D&gt;&lt;D xsi:type="xsd:double"&gt;2.89330091545219&lt;/D&gt;&lt;D xsi:type="xsd:double"&gt;3.34607883232989&lt;/D&gt;&lt;D xsi:type="xsd:double"&gt;3.77557980752475&lt;/D&gt;&lt;D xsi:type="xsd:double"&gt;3.97113912475203&lt;/D&gt;&lt;D xsi:type="xsd:double"&gt;4.59972455422048&lt;/D&gt;&lt;D xsi:type="xsd:double"&gt;4.61516853976031&lt;/D&gt;&lt;D xsi:type="xsd:double"&gt;4.75558678986705&lt;/D&gt;&lt;D xsi:type="xsd:double"&gt;5.00606841804539&lt;/D&gt;&lt;D xsi:type="xsd:double"&gt;5.33677991453553&lt;/D&gt;&lt;D xsi:type="xsd:double"&gt;5.49574355712389&lt;/D&gt;&lt;D xsi:type="xsd:double"&gt;4.65777396427727&lt;/D&gt;&lt;D xsi:type="xsd:double"&gt;4.81344327882433&lt;/D&gt;&lt;D xsi:type="xsd:double"&gt;4.61753535363245&lt;/D&gt;&lt;D xsi:type="xsd:double"&gt;5.29224570792785&lt;/D&gt;&lt;D xsi:type="xsd:double"&gt;6.20134023806366&lt;/D&gt;&lt;D xsi:type="xsd:double"&gt;7.61804970134341&lt;/D&gt;&lt;D xsi:type="xsd:double"&gt;7.31627061400554&lt;/D&gt;&lt;D xsi:type="xsd:double"&gt;7.57102704829383&lt;/D&gt;&lt;D xsi:type="xsd:double"&gt;7.15603585225864&lt;/D&gt;&lt;D xsi:type="xsd:double"&gt;7.00108627282953&lt;/D&gt;&lt;D xsi:type="xsd:double"&gt;8.5784705906539&lt;/D&gt;&lt;D xsi:type="xsd:double"&gt;8.51736916552204&lt;/D&gt;&lt;D xsi:type="xsd:double"&gt;7.77138822005961&lt;/D&gt;&lt;D xsi:type="xsd:double"&gt;7.97762430252896&lt;/D&gt;&lt;D xsi:type="xsd:double"&gt;8.90718973226494&lt;/D&gt;&lt;D xsi:type="xsd:double"&gt;8.08671443548466&lt;/D&gt;&lt;D xsi:type="xsd:double"&gt;7.42940727553486&lt;/D&gt;&lt;D xsi:type="xsd:double"&gt;6.8939617739064&lt;/D&gt;&lt;D xsi:type="xsd:double"&gt;6.14060774255432&lt;/D&gt;&lt;D xsi:type="xsd:double"&gt;6.56902652320908&lt;/D&gt;&lt;D xsi:type="xsd:double"&gt;6.86002628258824&lt;/D&gt;&lt;D xsi:type="xsd:double"&gt;6.97269742024788&lt;/D&gt;&lt;D xsi:type="xsd:double"&gt;65.9811896636695&lt;/D&gt;&lt;D xsi:type="xsd:double"&gt;66.8297680680791&lt;/D&gt;&lt;D xsi:type="xsd:double"&gt;73.1715450954242&lt;/D&gt;&lt;D xsi:type="xsd:double"&gt;98.5647086095168&lt;/D&gt;&lt;D xsi:type="xsd:double"&gt;102.627122385512&lt;/D&gt;&lt;D xsi:type="xsd:double"&gt;104.124959902893&lt;/D&gt;&lt;D xsi:type="xsd:double"&gt;10.4655141704263&lt;/D&gt;&lt;D xsi:type="xsd:double"&gt;10.8169356854694&lt;/D&gt;&lt;D xsi:type="xsd:double"&gt;10.2713262172058&lt;/D&gt;&lt;/FQL&gt;&lt;FQL&gt;&lt;Q&gt;EWT^FMA_PE(NTMA,-10AY,0,AM,"PORTAGG","MEANR")&lt;/Q&gt;&lt;R&gt;121&lt;/R&gt;&lt;C&gt;1&lt;/C&gt;&lt;D xsi:type="xsd:double"&gt;13.6974357163452&lt;/D&gt;&lt;D xsi:type="xsd:double"&gt;13.8421690523342&lt;/D&gt;&lt;D xsi:type="xsd:double"&gt;13.0555753984263&lt;/D&gt;&lt;D xsi:type="xsd:double"&gt;13.0496424010121&lt;/D&gt;&lt;D xsi:type="xsd:double"&gt;13.1146115844314&lt;/D&gt;&lt;D xsi:type="xsd:double"&gt;13.1330277626727&lt;/D&gt;&lt;D xsi:type="xsd:double"&gt;12.6071001289373&lt;/D&gt;&lt;D xsi:type="xsd:double"&gt;12.8525949143028&lt;/D&gt;&lt;D xsi:type="xsd:double"&gt;12.4671469028992&lt;/D&gt;&lt;D xsi:type="xsd:double"&gt;13.0156202736971&lt;/D&gt;&lt;D xsi:type="xsd:double"&gt;12.7652706897947&lt;/D&gt;&lt;D xsi:type="xsd:double"&gt;12.6134786279908&lt;/D&gt;&lt;D xsi:type="xsd:double"&gt;12.12654412492&lt;/D&gt;&lt;D xsi:type="xsd:double"&gt;11.3085326421523&lt;/D&gt;&lt;D xsi:type="xsd:double"&gt;11.710604300728&lt;/D&gt;&lt;D xsi:type="xsd:double"&gt;12.082833900716&lt;/D&gt;&lt;D xsi:type="xsd:double"&gt;12.052214936653&lt;/D&gt;&lt;D xsi:type="xsd:double"&gt;11.8252529920768&lt;/D&gt;&lt;D xsi:type="xsd:double"&gt;11.8472964450272&lt;/D&gt;&lt;D xsi:type="xsd:double"&gt;12.3106997301711&lt;/D&gt;&lt;D xsi:type="xsd:double"&gt;12.739754429386&lt;/D&gt;&lt;D xsi:type="xsd:double"&gt;12.2962526284102&lt;/D&gt;&lt;D xsi:type="xsd:double"&gt;12.9638575512678&lt;/D&gt;&lt;D xsi:type="xsd:double"&gt;13.2171437499916&lt;/D&gt;&lt;D xsi:type="xsd:double"&gt;13.7136192079921&lt;/D&gt;&lt;D xsi:type="xsd:double"&gt;13.4329212300905&lt;/D&gt;&lt;D xsi:type="xsd:double"&gt;13.5985218410144&lt;/D&gt;&lt;D xsi:type="xsd:double"&gt;13.4928322124913&lt;/D&gt;&lt;D xsi:type="xsd:double"&gt;13.1086057958016&lt;/D&gt;&lt;D xsi:type="xsd:double"&gt;12.9297427302687&lt;/D&gt;&lt;D xsi:type="xsd:double"&gt;13.0635148937242&lt;/D&gt;&lt;D xsi:type="xsd:double"&gt;12.9878482380401&lt;/D&gt;&lt;D xsi:type="xsd:double"&gt;13.0269208253071&lt;/D&gt;&lt;D xsi:type="xsd:double"&gt;13.1931014752234&lt;/D&gt;&lt;D xsi:type="xsd:double"&gt;13.4701941375606&lt;/D&gt;&lt;D xsi:type="xsd:double"&gt;13.9482329835106&lt;/D&gt;&lt;D xsi:type="xsd:double"&gt;14.0085848650642&lt;/D&gt;&lt;D xsi:type="xsd:double"&gt;13.9758036137347&lt;/D&gt;&lt;D xsi:type="xsd:double"&gt;13.2355902274505&lt;/D&gt;&lt;D xsi:type="xsd:double"&gt;13.8551657563166&lt;/D&gt;&lt;D xsi:type="xsd:double"&gt;13.4486604801671&lt;/D&gt;&lt;D xsi:type="xsd:double"&gt;13.2643612808963&lt;/D&gt;&lt;D xsi:type="xsd:double"&gt;13.8660993305784&lt;/D&gt;&lt;D xsi:type="xsd:double"&gt;13.3464994333459&lt;/D&gt;&lt;D xsi:type="xsd:double"&gt;13.3732503610473&lt;/D&gt;&lt;D xsi:type="xsd:double"&gt;13.2526972706299&lt;/D&gt;&lt;D xsi:type="xsd:double"&gt;13.5409525484744&lt;/D&gt;&lt;D xsi:type="xsd:double"&gt;13.2885549731316&lt;/D&gt;&lt;D xsi:type="xsd:double"&gt;13.6898309615004&lt;/D&gt;&lt;D xsi:type="xsd:double"&gt;13.5918597678094&lt;/D&gt;&lt;D xsi:type="xsd:double"&gt;13.299643489667&lt;/D&gt;&lt;D xsi:type="xsd:double"&gt;12.1481398668334&lt;/D&gt;&lt;D xsi:type="xsd:double"&gt;12.5764711275064&lt;/D&gt;&lt;D xsi:type="xsd:double"&gt;12.4228725713577&lt;/D&gt;&lt;D xsi:type="xsd:double"&gt;13.5398470036075&lt;/D&gt;&lt;D xsi:type="xsd:double"&gt;14.3028496509133&lt;/D&gt;&lt;D xsi:type="xsd:double"&gt;14.7224361714202&lt;/D&gt;&lt;D xsi:type="xsd:double"&gt;15.2520422489646&lt;/D&gt;&lt;D xsi:type="xsd:double"&gt;14.496441868247&lt;/D&gt;&lt;D xsi:type="xsd:double"&gt;15.2185980675741&lt;/D&gt;&lt;D xsi:type="xsd:double"&gt;14.938518777917&lt;/D&gt;&lt;D xsi:type="xsd:double"&gt;14.552991022082&lt;/D&gt;&lt;D xsi:type="xsd:double"&gt;15.2929729063838&lt;/D&gt;&lt;D xsi:type="xsd:double"&gt;15.6625585862062&lt;/D&gt;&lt;D xsi:type="xsd:double"&gt;15.2087758997601&lt;/D&gt;&lt;D xsi:type="xsd:double"&gt;15.6821642334021&lt;/D&gt;&lt;D xsi:type="xsd:double"&gt;14.7823938407483&lt;/D&gt;&lt;D xsi:type="xsd:double"&gt;14.4079028336177&lt;/D&gt;&lt;D xsi:type="xsd:double"&gt;13.3815622744089&lt;/D&gt;&lt;D xsi:type="xsd:double"&gt;15.428059969937&lt;/D&gt;&lt;D xsi:type="xsd:double"&gt;15.6754087603659&lt;/D&gt;&lt;D xsi:type="xsd:double"&gt;16.3859709508436&lt;/D&gt;&lt;D xsi:type="xsd:double"&gt;17.0653443715577&lt;/D&gt;&lt;D xsi:type="xsd:double"&gt;15.6669921252019&lt;/D&gt;&lt;D xsi:type="xsd:double"&gt;15.1930494441369&lt;/D&gt;&lt;D xsi:type="xsd:double"&gt;14.5583616276463&lt;/D&gt;&lt;D xsi:type="xsd:double"&gt;15.357742673723&lt;/D&gt;&lt;D xsi:type="xsd:double"&gt;16.009683363995&lt;/D&gt;&lt;D xsi:type="xsd:double"&gt;16.0527424882399&lt;/D&gt;&lt;D xsi:type="xsd:double"&gt;15.4570717549144&lt;/D&gt;&lt;D xsi:type="xsd:double"&gt;15.4496829557689&lt;/D&gt;&lt;D xsi:type="xsd:double"&gt;14.9149808723661&lt;/D&gt;&lt;D xsi:type="xsd:double"&gt;13.9729269674491&lt;/D&gt;&lt;D xsi:type="xsd:double"&gt;13.8879418534825&lt;/D&gt;&lt;D xsi:type="xsd:double"&gt;13.2595935389764&lt;/D&gt;&lt;D xsi:type="xsd:double"&gt;13.2497630596073&lt;/D&gt;&lt;D xsi:type="xsd:double"&gt;12.5721875767246&lt;/D&gt;&lt;D xsi:type="xsd:double"&gt;12.901823963152&lt;/D&gt;&lt;D xsi:type="xsd:double"&gt;13.2732520160302&lt;/D&gt;&lt;D xsi:type="xsd:double"&gt;13.8087861478198&lt;/D&gt;&lt;D xsi:type="xsd:double"&gt;12.5958080426247&lt;/D&gt;&lt;D xsi:type="xsd:double"&gt;12.6674483458752&lt;/D&gt;&lt;D xsi:type="xsd:double"&gt;12.2695791048828&lt;/D&gt;&lt;D xsi:type="xsd:double"&gt;11.6279619322105&lt;/D&gt;&lt;D xsi:type="xsd:double"&gt;11.7043558309565&lt;/D&gt;&lt;D xsi:type="xsd:double"&gt;10.1110101613326&lt;/D&gt;&lt;D xsi:type="xsd:double"&gt;10.6700102082492&lt;/D&gt;&lt;D xsi:type="xsd:double"&gt;10.8551396393051&lt;/D&gt;&lt;D xsi:type="xsd:double"&gt;10.1185767700718&lt;/D&gt;&lt;D xsi:type="xsd:double"&gt;10.797298300581&lt;/D&gt;&lt;D xsi:type="xsd:double"&gt;13.0323247240271&lt;/D&gt;&lt;D xsi:type="xsd:double"&gt;12.5293817091235&lt;/D&gt;&lt;D xsi:type="xsd:double"&gt;14.2305555691581&lt;/D&gt;&lt;D xsi:type="xsd:double"&gt;14.5333253810606&lt;/D&gt;&lt;D xsi:type="xsd:double"&gt;15.0948519559146&lt;/D&gt;&lt;D xsi:type="xsd:double"&gt;15.1142911848119&lt;/D&gt;&lt;D xsi:type="xsd:double"&gt;16.0909159176578&lt;/D&gt;&lt;D xsi:type="xsd:double"&gt;16.1529738345877&lt;/D&gt;&lt;D xsi:type="xsd:double"&gt;16.8131404384305&lt;/D&gt;&lt;D xsi:type="xsd:double"&gt;15.726822028739&lt;/D&gt;&lt;D xsi:type="xsd:double"&gt;15.2733441207672&lt;/D&gt;&lt;D xsi:type="xsd:double"&gt;14.7345882742849&lt;/D&gt;&lt;D xsi:type="xsd:double"&gt;15.7981731382649&lt;/D&gt;&lt;D xsi:type="xsd:double"&gt;16.2448778641816&lt;/D&gt;&lt;D xsi:type="xsd:double"&gt;15.9053496126745&lt;/D&gt;&lt;D xsi:type="xsd:double"&gt;16.6112438966121&lt;/D&gt;&lt;D xsi:type="xsd:double"&gt;17.4416615570131&lt;/D&gt;&lt;D xsi:type="xsd:double"&gt;17.1322693149294&lt;/D&gt;&lt;D xsi:type="xsd:double"&gt;17.1507640161083&lt;/D&gt;&lt;D xsi:type="xsd:double"&gt;18.3179569544912&lt;/D&gt;&lt;D xsi:type="xsd:double"&gt;16.782304176&lt;/D&gt;&lt;/FQL&gt;&lt;FQL&gt;&lt;Q&gt;INDA^FMA_PE(LTMA,-10AY,0,AM,"PORTAGG","MEANR")&lt;/Q&gt;&lt;R&gt;121&lt;/R&gt;&lt;C&gt;1&lt;/C&gt;&lt;D xsi:type="xsd:double"&gt;17.2016756215547&lt;/D&gt;&lt;D xsi:type="xsd:double"&gt;17.6897636024513&lt;/D&gt;&lt;D xsi:type="xsd:double"&gt;18.0793794020977&lt;/D&gt;&lt;D xsi:type="xsd:double"&gt;18.7733505706946&lt;/D&gt;&lt;D xsi:type="xsd:double"&gt;19.7419553166646&lt;/D&gt;&lt;D xsi:type="xsd:double"&gt;19.2829559443074&lt;/D&gt;&lt;D xsi:type="xsd:double"&gt;20.4690423972933&lt;/D&gt;&lt;D xsi:type="xsd:double"&gt;21.0395593436174&lt;/D&gt;&lt;D xsi:type="xsd:double"&gt;20.7606991140041&lt;/D&gt;&lt;D xsi:type="xsd:double"&gt;20.27639671761&lt;/D&gt;&lt;D xsi:type="xsd:double"&gt;20.4570392982333&lt;/D&gt;&lt;D xsi:type="xsd:double"&gt;20.8505682287482&lt;/D&gt;&lt;D xsi:type="xsd:double"&gt;21.0456314344067&lt;/D&gt;&lt;D xsi:type="xsd:double"&gt;20.305587494679&lt;/D&gt;&lt;D xsi:type="xsd:double"&gt;20.4137030353689&lt;/D&gt;&lt;D xsi:type="xsd:double"&gt;20.5879068679374&lt;/D&gt;&lt;D xsi:type="xsd:double"&gt;20.4482931134129&lt;/D&gt;&lt;D xsi:type="xsd:double"&gt;20.596452642103&lt;/D&gt;&lt;D xsi:type="xsd:double"&gt;19.8850314606432&lt;/D&gt;&lt;D xsi:type="xsd:double"&gt;18.8904568029828&lt;/D&gt;&lt;D xsi:type="xsd:double"&gt;18.9231124769817&lt;/D&gt;&lt;D xsi:type="xsd:double"&gt;18.9484057778244&lt;/D&gt;&lt;D xsi:type="xsd:double"&gt;19.1232251045856&lt;/D&gt;&lt;D xsi:type="xsd:double"&gt;19.2389500380004&lt;/D&gt;&lt;D xsi:type="xsd:double"&gt;19.7497743140785&lt;/D&gt;&lt;D xsi:type="xsd:double"&gt;19.7747007554896&lt;/D&gt;&lt;D xsi:type="xsd:double"&gt;19.6164038809712&lt;/D&gt;&lt;D xsi:type="xsd:double"&gt;19.8453655103723&lt;/D&gt;&lt;D xsi:type="xsd:double"&gt;18.9367289882335&lt;/D&gt;&lt;D xsi:type="xsd:double"&gt;18.9645947976394&lt;/D&gt;&lt;D xsi:type="xsd:double"&gt;19.9392683068472&lt;/D&gt;&lt;D xsi:type="xsd:double"&gt;20.5585367097887&lt;/D&gt;&lt;D xsi:type="xsd:double"&gt;20.4365441293374&lt;/D&gt;&lt;D xsi:type="xsd:double"&gt;20.3862050864716&lt;/D&gt;&lt;D xsi:type="xsd:double"&gt;20.406700314136&lt;/D&gt;&lt;D xsi:type="xsd:double"&gt;20.2025300488395&lt;/D&gt;&lt;D xsi:type="xsd:double"&gt;20.9331118789177&lt;/D&gt;&lt;D xsi:type="xsd:double"&gt;21.0074511318503&lt;/D&gt;&lt;D xsi:type="xsd:double"&gt;20.6970916604734&lt;/D&gt;&lt;D xsi:type="xsd:double"&gt;21.8731881659275&lt;/D&gt;&lt;D xsi:type="xsd:double"&gt;21.5430478950975&lt;/D&gt;&lt;D xsi:type="xsd:double"&gt;22.6810509393125&lt;/D&gt;&lt;D xsi:type="xsd:double"&gt;22.6796287811023&lt;/D&gt;&lt;D xsi:type="xsd:double"&gt;21.7490210863764&lt;/D&gt;&lt;D xsi:type="xsd:double"&gt;21.3640477409761&lt;/D&gt;&lt;D xsi:type="xsd:double"&gt;21.4809768258554&lt;/D&gt;&lt;D xsi:type="xsd:double"&gt;21.2756037071128&lt;/D&gt;&lt;D xsi:type="xsd:double"&gt;21.1198229157557&lt;/D&gt;&lt;D xsi:type="xsd:double"&gt;22.0020506485945&lt;/D&gt;&lt;D xsi:type="xsd:double"&gt;22.5089098632271&lt;/D&gt;&lt;D xsi:type="xsd:double"&gt;21.450586160072&lt;/D&gt;&lt;D xsi:type="xsd:double"&gt;20.8456777346252&lt;/D&gt;&lt;D xsi:type="xsd:double"&gt;21.6541165993461&lt;/D&gt;&lt;D xsi:type="xsd:double"&gt;21.6143037772485&lt;/D&gt;&lt;D xsi:type="xsd:double"&gt;21.8937730575955&lt;/D&gt;&lt;D xsi:type="xsd:double"&gt;21.7126950083259&lt;/D&gt;&lt;D xsi:type="xsd:double"&gt;21.6722065241184&lt;/D&gt;&lt;D xsi:type="xsd:double"&gt;21.6255325727579&lt;/D&gt;&lt;D xsi:type="xsd:double"&gt;21.6695705430362&lt;/D&gt;&lt;D xsi:type="xsd:double"&gt;21.442815552769&lt;/D&gt;&lt;D xsi:type="xsd:double"&gt;20.8008892661694&lt;/D&gt;&lt;D xsi:type="xsd:double"&gt;21.0905740867044&lt;/D&gt;&lt;D xsi:type="xsd:double"&gt;21.2871221313329&lt;/D&gt;&lt;D xsi:type="xsd:double"&gt;22.6601185632953&lt;/D&gt;&lt;D xsi:type="xsd:double"&gt;23.0378260477737&lt;/D&gt;&lt;D xsi:type="xsd:double"&gt;23.403345866345&lt;/D&gt;&lt;D xsi:type="xsd:double"&gt;22.9114334581064&lt;/D&gt;&lt;D xsi:type="xsd:double"&gt;21.2595561646068&lt;/D&gt;&lt;D xsi:type="xsd:double"&gt;20.019071798326&lt;/D&gt;&lt;D xsi:type="xsd:double"&gt;21.2093925373256&lt;/D&gt;&lt;D xsi:type="xsd:double"&gt;21.974788387959&lt;/D&gt;&lt;D xsi:type="xsd:double"&gt;23.6078007273748&lt;/D&gt;&lt;D xsi:type="xsd:double"&gt;25.0160610833173&lt;/D&gt;&lt;D xsi:type="xsd:double"&gt;25.4006185979434&lt;/D&gt;&lt;D xsi:type="xsd:double"&gt;26.0669442414932&lt;/D&gt;&lt;D xsi:type="xsd:double"&gt;26.0442769952467&lt;/D&gt;&lt;D xsi:type="xsd:double"&gt;30.0517839175027&lt;/D&gt;&lt;D xsi:type="xsd:double"&gt;33.7626579809103&lt;/D&gt;&lt;D xsi:type="xsd:double"&gt;31.9466070693992&lt;/D&gt;&lt;D xsi:type="xsd:double"&gt;31.1324668902936&lt;/D&gt;&lt;D xsi:type="xsd:double"&gt;30.4392584821392&lt;/D&gt;&lt;D xsi:type="xsd:double"&gt;29.6312940333608&lt;/D&gt;&lt;D xsi:type="xsd:double"&gt;29.3375691682928&lt;/D&gt;&lt;D xsi:type="xsd:double"&gt;28.9105748001152&lt;/D&gt;&lt;D xsi:type="xsd:double"&gt;28.6756758992926&lt;/D&gt;&lt;D xsi:type="xsd:double"&gt;29.2605542041809&lt;/D&gt;&lt;D xsi:type="xsd:double"&gt;29.2183108625227&lt;/D&gt;&lt;D xsi:type="xsd:double"&gt;29.1695478193683&lt;/D&gt;&lt;D xsi:type="xsd:double"&gt;28.5895563203681&lt;/D&gt;&lt;D xsi:type="xsd:double"&gt;28.6226099564988&lt;/D&gt;&lt;D xsi:type="xsd:double"&gt;28.1575321195937&lt;/D&gt;&lt;D xsi:type="xsd:double"&gt;26.4599781298501&lt;/D&gt;&lt;D xsi:type="xsd:double"&gt;26.2841608897508&lt;/D&gt;&lt;D xsi:type="xsd:double"&gt;25.8240309815243&lt;/D&gt;&lt;D xsi:type="xsd:double"&gt;25.1628758906369&lt;/D&gt;&lt;D xsi:type="xsd:double"&gt;24.3113921000365&lt;/D&gt;&lt;D xsi:type="xsd:double"&gt;25.4206057428883&lt;/D&gt;&lt;D xsi:type="xsd:double"&gt;25.7099372479024&lt;/D&gt;&lt;D xsi:type="xsd:double"&gt;25.0105401494089&lt;/D&gt;&lt;D xsi:type="xsd:double"&gt;26.0657168623085&lt;/D&gt;&lt;D xsi:type="xsd:double"&gt;27.1475257204461&lt;/D&gt;&lt;D xsi:type="xsd:double"&gt;26.0305072150972&lt;/D&gt;&lt;D xsi:type="xsd:double"&gt;24.830407796979&lt;/D&gt;&lt;D xsi:type="xsd:double"&gt;24.1699407362494&lt;/D&gt;&lt;D xsi:type="xsd:double"&gt;23.8166350067714&lt;/D&gt;&lt;D xsi:type="xsd:double"&gt;23.8041567448208&lt;/D&gt;&lt;D xsi:type="xsd:double"&gt;23.9539370225825&lt;/D&gt;&lt;D xsi:type="xsd:double"&gt;24.2257846045672&lt;/D&gt;&lt;D xsi:type="xsd:double"&gt;24.0847753049515&lt;/D&gt;&lt;D xsi:type="xsd:double"&gt;23.464695184691&lt;/D&gt;&lt;D xsi:type="xsd:double"&gt;23.5709885661165&lt;/D&gt;&lt;D xsi:type="xsd:double"&gt;22.8022070978678&lt;/D&gt;&lt;D xsi:type="xsd:double"&gt;24.164704121406&lt;/D&gt;&lt;D xsi:type="xsd:double"&gt;25.805934582002&lt;/D&gt;&lt;D xsi:type="xsd:double"&gt;25.8990224829867&lt;/D&gt;&lt;D xsi:type="xsd:double"&gt;26.2117205822068&lt;/D&gt;&lt;D xsi:type="xsd:double"&gt;25.96654341813&lt;/D&gt;&lt;D xsi:type="xsd:double"&gt;25.7984682168767&lt;/D&gt;&lt;D xsi:type="xsd:double"&gt;25.52126624619&lt;/D&gt;&lt;D xsi:type="xsd:double"&gt;26.1618270958992&lt;/D&gt;&lt;D xsi:type="xsd:double"&gt;26.5824651141622&lt;/D&gt;&lt;/FQL&gt;&lt;FQL&gt;&lt;Q&gt;DDR3512M-FDS^FG_PRICE(0)/MAX(FG_PRICE(0,-1AY))&lt;/Q&gt;&lt;R&gt;1&lt;/R&gt;&lt;C&gt;1&lt;/C&gt;&lt;D xsi:type="xsd:double"&gt;0.872521826923077&lt;/D&gt;&lt;/FQL&gt;&lt;FQL&gt;&lt;Q&gt;PASP-FDS^FG_PRICE(0)/MAX(FG_PRICE(0,-1AY))&lt;/Q&gt;&lt;R&gt;1&lt;/R&gt;&lt;C&gt;1&lt;/C&gt;&lt;D xsi:type="xsd:double"&gt;0.697761194029851&lt;/D&gt;&lt;/FQL&gt;&lt;FQL&gt;&lt;Q&gt;PLATI-FDS^FG_PRICE(0)/MAX(FG_PRICE(0,-1AY))&lt;/Q&gt;&lt;R&gt;1&lt;/R&gt;&lt;C&gt;1&lt;/C&gt;&lt;D xsi:type="xsd:double"&gt;0.914873713751169&lt;/D&gt;&lt;/FQL&gt;&lt;FQL&gt;&lt;Q&gt;W-FDS^FG_PRICE(0)/MAX(FG_PRICE(0,-1AY))&lt;/Q&gt;&lt;R&gt;1&lt;/R&gt;&lt;C&gt;1&lt;/C&gt;&lt;D xsi:type="xsd:double"&gt;0.759728668332738&lt;/D&gt;&lt;/FQL&gt;&lt;FQL&gt;&lt;Q&gt;COPP-FDS^FG_PRICE(0)/MAX(FG_PRICE(0,-1AY))&lt;/Q&gt;&lt;R&gt;1&lt;/R&gt;&lt;C&gt;1&lt;/C&gt;&lt;D xsi:type="xsd:double"&gt;0.794393436218011&lt;/D&gt;&lt;/FQL&gt;&lt;FQL&gt;&lt;Q&gt;DUMMY^ECON_EXPR_DATA('FDS_ECON[PMIDMMANHE]',,,M)&lt;/Q&gt;&lt;R&gt;1&lt;/R&gt;&lt;C&gt;1&lt;/C&gt;&lt;D xsi:type="xsd:double"&gt;48.78809&lt;/D&gt;&lt;/FQL&gt;&lt;FQL&gt;&lt;Q&gt;EPU^FMA_ROE(NTMA,-20AY,NOW,FY,"PORTAGG","MEANR")&lt;/Q&gt;&lt;R&gt;20&lt;/R&gt;&lt;C&gt;1&lt;/C&gt;&lt;D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xsi:type="xsd:double"&gt;12.0860263580498&lt;/D&gt;&lt;D xsi:type="xsd:double"&gt;15.0555657723641&lt;/D&gt;&lt;D xsi:type="xsd:double"&gt;13.6225814449299&lt;/D&gt;&lt;D xsi:type="xsd:double"&gt;12.9324474268757&lt;/D&gt;&lt;/FQL&gt;&lt;FQL&gt;&lt;Q&gt;TRYIN10Y-FDS^FG_YIELD(-10AY,0,Y,,"YTM")&lt;/Q&gt;&lt;R&gt;10&lt;/R&gt;&lt;C&gt;1&lt;/C&gt;&lt;D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xsi:type="xsd:double"&gt;25225&lt;/D&gt;&lt;/FQL&gt;&lt;FQL&gt;&lt;Q&gt;USDTRY^FG_PRICE(0)&lt;/Q&gt;&lt;R&gt;1&lt;/R&gt;&lt;C&gt;1&lt;/C&gt;&lt;D xsi:type="xsd:double"&gt;33.0649&lt;/D&gt;&lt;/FQL&gt;&lt;FQL&gt;&lt;Q&gt;USDQAR^FG_PRICE(0)&lt;/Q&gt;&lt;R&gt;1&lt;/R&gt;&lt;C&gt;1&lt;/C&gt;&lt;D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xsi:type="xsd:double"&gt;83.72875&lt;/D&gt;&lt;/FQL&gt;&lt;FQL&gt;&lt;Q&gt;USDZAR^FG_PRICE(0)&lt;/Q&gt;&lt;R&gt;1&lt;/R&gt;&lt;C&gt;1&lt;/C&gt;&lt;D xsi:type="xsd:double"&gt;18.15375&lt;/D&gt;&lt;/FQL&gt;&lt;FQL&gt;&lt;Q&gt;USDKRW^FG_PRICE(0)&lt;/Q&gt;&lt;R&gt;1&lt;/R&gt;&lt;C&gt;1&lt;/C&gt;&lt;D xsi:type="xsd:double"&gt;1366.15&lt;/D&gt;&lt;/FQL&gt;&lt;FQL&gt;&lt;Q&gt;USDTWD^FG_PRICE(0)&lt;/Q&gt;&lt;R&gt;1&lt;/R&gt;&lt;C&gt;1&lt;/C&gt;&lt;D xsi:type="xsd:double"&gt;32.7815&lt;/D&gt;&lt;/FQL&gt;&lt;FQL&gt;&lt;Q&gt;USDPEN^FG_PRICE(0)&lt;/Q&gt;&lt;R&gt;1&lt;/R&gt;&lt;C&gt;1&lt;/C&gt;&lt;D xsi:type="xsd:double"&gt;3.7325&lt;/D&gt;&lt;/FQL&gt;&lt;FQL&gt;&lt;Q&gt;USDPHP^FG_PRICE(0)&lt;/Q&gt;&lt;R&gt;1&lt;/R&gt;&lt;C&gt;1&lt;/C&gt;&lt;D xsi:type="xsd:double"&gt;58.3375&lt;/D&gt;&lt;/FQL&gt;&lt;FQL&gt;&lt;Q&gt;USDCLP^FG_PRICE(0)&lt;/Q&gt;&lt;R&gt;1&lt;/R&gt;&lt;C&gt;1&lt;/C&gt;&lt;D xsi:type="xsd:double"&gt;936.61&lt;/D&gt;&lt;/FQL&gt;&lt;FQL&gt;&lt;Q&gt;KSA^P_PRICE_RETURNS_PR('52W',2,-10AY,0,AM)&lt;/Q&gt;&lt;R&gt;121&lt;/R&gt;&lt;C&gt;1&lt;/C&gt;&lt;D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xsi:type="xsd:double"&gt;-16.33312&lt;/D&gt;&lt;D xsi:type="xsd:double"&gt;-10.259855&lt;/D&gt;&lt;D xsi:type="xsd:double"&gt;2.0924807&lt;/D&gt;&lt;D xsi:type="xsd:double"&gt;8.897996&lt;/D&gt;&lt;D xsi:type="xsd:double"&gt;24.05318&lt;/D&gt;&lt;D xsi:type="xsd:double"&gt;16.070866&lt;/D&gt;&lt;D xsi:type="xsd:double"&gt;17.226673&lt;/D&gt;&lt;D xsi:type="xsd:double"&gt;7.5899005&lt;/D&gt;&lt;D xsi:type="xsd:double"&gt;9.190237&lt;/D&gt;&lt;D xsi:type="xsd:double"&gt;19.662237&lt;/D&gt;&lt;D xsi:type="xsd:double"&gt;16.874779&lt;/D&gt;&lt;D xsi:type="xsd:double"&gt;24.208714&lt;/D&gt;&lt;D xsi:type="xsd:double"&gt;29.308868&lt;/D&gt;&lt;D xsi:type="xsd:double"&gt;16.197754&lt;/D&gt;&lt;D xsi:type="xsd:double"&gt;0.9009242&lt;/D&gt;&lt;D xsi:type="xsd:double"&gt;5.755651&lt;/D&gt;&lt;D xsi:type="xsd:double"&gt;12.022519&lt;/D&gt;&lt;D xsi:type="xsd:double"&gt;10.754478&lt;/D&gt;&lt;D xsi:type="xsd:double"&gt;20.505356&lt;/D&gt;&lt;D xsi:type="xsd:double"&gt;23.552883&lt;/D&gt;&lt;D xsi:type="xsd:double"&gt;28.928638&lt;/D&gt;&lt;D xsi:type="xsd:double"&gt;18.321823&lt;/D&gt;&lt;D xsi:type="xsd:double"&gt;25.744534&lt;/D&gt;&lt;D xsi:type="xsd:double"&gt;15.572667&lt;/D&gt;&lt;D xsi:type="xsd:double"&gt;18.687546&lt;/D&gt;&lt;D xsi:type="xsd:double"&gt;21.716154&lt;/D&gt;&lt;D xsi:type="xsd:double"&gt;15.528393&lt;/D&gt;&lt;D xsi:type="xsd:double"&gt;13.066589&lt;/D&gt;&lt;D xsi:type="xsd:double"&gt;19.233513&lt;/D&gt;&lt;D xsi:type="xsd:double"&gt;22.508764&lt;/D&gt;&lt;D xsi:type="xsd:double"&gt;17.43251&lt;/D&gt;&lt;D xsi:type="xsd:double"&gt;18.982029&lt;/D&gt;&lt;D xsi:type="xsd:double"&gt;6.4888954&lt;/D&gt;&lt;D xsi:type="xsd:double"&gt;8.39361&lt;/D&gt;&lt;D xsi:type="xsd:double"&gt;5.9710145&lt;/D&gt;&lt;D xsi:type="xsd:double"&gt;5.160713&lt;/D&gt;&lt;D xsi:type="xsd:double"&gt;1.7097712&lt;/D&gt;&lt;D xsi:type="xsd:double"&gt;0.83100796&lt;/D&gt;&lt;D xsi:type="xsd:double"&gt;5.770409&lt;/D&gt;&lt;D xsi:type="xsd:double"&gt;9.298313&lt;/D&gt;&lt;D xsi:type="xsd:double"&gt;-4.4660273&lt;/D&gt;&lt;D xsi:type="xsd:double"&gt;-13.131637&lt;/D&gt;&lt;D xsi:type="xsd:double"&gt;-27.628988&lt;/D&gt;&lt;D xsi:type="xsd:double"&gt;-27.018208&lt;/D&gt;&lt;D xsi:type="xsd:double"&gt;-13.013786&lt;/D&gt;&lt;D xsi:type="xsd:double"&gt;-17.402475&lt;/D&gt;&lt;D xsi:type="xsd:double"&gt;-15.062862&lt;/D&gt;&lt;D xsi:type="xsd:double"&gt;-2.6346385&lt;/D&gt;&lt;D xsi:type="xsd:double"&gt;0.98884106&lt;/D&gt;&lt;D xsi:type="xsd:double"&gt;-0.6417215&lt;/D&gt;&lt;D xsi:type="xsd:double"&gt;10.477376&lt;/D&gt;&lt;D xsi:type="xsd:double"&gt;2.629006&lt;/D&gt;&lt;D xsi:type="xsd:double"&gt;6.0317516&lt;/D&gt;&lt;D xsi:type="xsd:double"&gt;23.91101&lt;/D&gt;&lt;D xsi:type="xsd:double"&gt;54.13954&lt;/D&gt;&lt;D xsi:type="xsd:double"&gt;50.709568&lt;/D&gt;&lt;D xsi:type="xsd:double"&gt;44.07302&lt;/D&gt;&lt;D xsi:type="xsd:double"&gt;50.698303&lt;/D&gt;&lt;D xsi:type="xsd:double"&gt;49.247612&lt;/D&gt;&lt;D xsi:type="xsd:double"&gt;46.753918&lt;/D&gt;&lt;D xsi:type="xsd:double"&gt;43.80728&lt;/D&gt;&lt;D xsi:type="xsd:double"&gt;54.522194&lt;/D&gt;&lt;D xsi:type="xsd:double"&gt;26.997684&lt;/D&gt;&lt;D xsi:type="xsd:double"&gt;33.61895&lt;/D&gt;&lt;D xsi:type="xsd:double"&gt;47.955704&lt;/D&gt;&lt;D xsi:type="xsd:double"&gt;44.63221&lt;/D&gt;&lt;D xsi:type="xsd:double"&gt;35.254715&lt;/D&gt;&lt;D xsi:type="xsd:double"&gt;35.16458&lt;/D&gt;&lt;D xsi:type="xsd:double"&gt;20.315372&lt;/D&gt;&lt;D xsi:type="xsd:double"&gt;6.1870694&lt;/D&gt;&lt;D xsi:type="xsd:double"&gt;13.094783&lt;/D&gt;&lt;D xsi:type="xsd:double"&gt;7.68131&lt;/D&gt;&lt;D xsi:type="xsd:double"&gt;-0.48826337&lt;/D&gt;&lt;D xsi:type="xsd:double"&gt;-1.0817409&lt;/D&gt;&lt;D xsi:type="xsd:double"&gt;0.40062666&lt;/D&gt;&lt;D xsi:type="xsd:double"&gt;-6.6679&lt;/D&gt;&lt;D xsi:type="xsd:double"&gt;-12.127805&lt;/D&gt;&lt;D xsi:type="xsd:double"&gt;-19.895065&lt;/D&gt;&lt;D xsi:type="xsd:double"&gt;-16.909964&lt;/D&gt;&lt;D xsi:type="xsd:double"&gt;-17.652534&lt;/D&gt;&lt;D xsi:type="xsd:double"&gt;-10.176587&lt;/D&gt;&lt;D xsi:type="xsd:double"&gt;2.1255136&lt;/D&gt;&lt;D xsi:type="xsd:double"&gt;-3.982699&lt;/D&gt;&lt;D xsi:type="xsd:double"&gt;-4.9867687&lt;/D&gt;&lt;D xsi:type="xsd:double"&gt;-3.5988808&lt;/D&gt;&lt;D xsi:type="xsd:double"&gt;-6.317812&lt;/D&gt;&lt;D xsi:type="xsd:double"&gt;3.7647128&lt;/D&gt;&lt;D xsi:type="xsd:double"&gt;13.79447&lt;/D&gt;&lt;D xsi:type="xsd:double"&gt;10.91708&lt;/D&gt;&lt;D xsi:type="xsd:double"&gt;24.943495&lt;/D&gt;&lt;D xsi:type="xsd:double"&gt;14.999474&lt;/D&gt;&lt;D xsi:type="xsd:double"&gt;7.5095296&lt;/D&gt;&lt;D xsi:type="xsd:double"&gt;2.8382778&lt;/D&gt;&lt;D xsi:type="xsd:double"&gt;0.6316304&lt;/D&gt;&lt;D xsi:type="xsd:double"&gt;2.3270369&lt;/D&gt;&lt;/FQL&gt;&lt;FQL&gt;&lt;Q&gt;EPOL^P_PRICE_RETURNS_PR('52W',2,-10AY,0,AM)&lt;/Q&gt;&lt;R&gt;121&lt;/R&gt;&lt;C&gt;1&lt;/C&gt;&lt;D xsi:type="xsd:double"&gt;7.3144794&lt;/D&gt;&lt;D xsi:type="xsd:double"&gt;7.403171&lt;/D&gt;&lt;D xsi:type="xsd:double"&gt;-1.0276258&lt;/D&gt;&lt;D xsi:type="xsd:double"&gt;-8.020431&lt;/D&gt;&lt;D xsi:type="xsd:double"&gt;-11.093182&lt;/D&gt;&lt;D xsi:type="xsd:double"&gt;-16.334778&lt;/D&gt;&lt;D xsi:type="xsd:double"&gt;-13.905382&lt;/D&gt;&lt;D xsi:type="xsd:double"&gt;-20.09629&lt;/D&gt;&lt;D xsi:type="xsd:double"&gt;-20.376837&lt;/D&gt;&lt;D xsi:type="xsd:double"&gt;-12.473213&lt;/D&gt;&lt;D xsi:type="xsd:double"&gt;-17.186028&lt;/D&gt;&lt;D xsi:type="xsd:double"&gt;-20.455307&lt;/D&gt;&lt;D xsi:type="xsd:double"&gt;-16.079313&lt;/D&gt;&lt;D xsi:type="xsd:double"&gt;-21.923357&lt;/D&gt;&lt;D xsi:type="xsd:double"&gt;-22.849434&lt;/D&gt;&lt;D xsi:type="xsd:double"&gt;-23.348545&lt;/D&gt;&lt;D xsi:type="xsd:double"&gt;-29.591578&lt;/D&gt;&lt;D xsi:type="xsd:double"&gt;-23.212921&lt;/D&gt;&lt;D xsi:type="xsd:double"&gt;-25.291903&lt;/D&gt;&lt;D xsi:type="xsd:double"&gt;-23.471468&lt;/D&gt;&lt;D xsi:type="xsd:double"&gt;-12.6442375&lt;/D&gt;&lt;D xsi:type="xsd:double"&gt;-24.641413&lt;/D&gt;&lt;D xsi:type="xsd:double"&gt;-28.136873&lt;/D&gt;&lt;D xsi:type="xsd:double"&gt;-24.68676&lt;/D&gt;&lt;D xsi:type="xsd:double"&gt;-20.761961&lt;/D&gt;&lt;D xsi:type="xsd:double"&gt;-13.65059&lt;/D&gt;&lt;D xsi:type="xsd:double"&gt;-11.17413&lt;/D&gt;&lt;D xsi:type="xsd:double"&gt;-7.4520407&lt;/D&gt;&lt;D xsi:type="xsd:double"&gt;-6.6938043&lt;/D&gt;&lt;D xsi:type="xsd:double"&gt;1.1822462&lt;/D&gt;&lt;D xsi:type="xsd:double"&gt;23.052288&lt;/D&gt;&lt;D xsi:type="xsd:double"&gt;25.926388&lt;/D&gt;&lt;D xsi:type="xsd:double"&gt;9.038353&lt;/D&gt;&lt;D xsi:type="xsd:double"&gt;28.791988&lt;/D&gt;&lt;D xsi:type="xsd:double"&gt;44.384514&lt;/D&gt;&lt;D xsi:type="xsd:double"&gt;46.44525&lt;/D&gt;&lt;D xsi:type="xsd:double"&gt;51.655926&lt;/D&gt;&lt;D xsi:type="xsd:double"&gt;56.20576&lt;/D&gt;&lt;D xsi:type="xsd:double"&gt;50.630272&lt;/D&gt;&lt;D xsi:type="xsd:double"&gt;48.852013&lt;/D&gt;&lt;D xsi:type="xsd:double"&gt;58.830486&lt;/D&gt;&lt;D xsi:type="xsd:double"&gt;52.34512&lt;/D&gt;&lt;D xsi:type="xsd:double"&gt;45.41744&lt;/D&gt;&lt;D xsi:type="xsd:double"&gt;22.20751&lt;/D&gt;&lt;D xsi:type="xsd:double"&gt;16.007364&lt;/D&gt;&lt;D xsi:type="xsd:double"&gt;4.092741&lt;/D&gt;&lt;D xsi:type="xsd:double"&gt;-2.3906052&lt;/D&gt;&lt;D xsi:type="xsd:double"&gt;-9.000492&lt;/D&gt;&lt;D xsi:type="xsd:double"&gt;-4.5083227&lt;/D&gt;&lt;D xsi:type="xsd:double"&gt;-10.30584&lt;/D&gt;&lt;D xsi:type="xsd:double"&gt;-8.926546&lt;/D&gt;&lt;D xsi:type="xsd:double"&gt;-17.00626&lt;/D&gt;&lt;D xsi:type="xsd:double"&gt;-11.397028&lt;/D&gt;&lt;D xsi:type="xsd:double"&gt;-13.781321&lt;/D&gt;&lt;D xsi:type="xsd:double"&gt;-15.896999&lt;/D&gt;&lt;D xsi:type="xsd:double"&gt;-8.992547&lt;/D&gt;&lt;D xsi:type="xsd:double"&gt;-6.056732&lt;/D&gt;&lt;D xsi:type="xsd:double"&gt;-4.1998386&lt;/D&gt;&lt;D xsi:type="xsd:double"&gt;-0.14677644&lt;/D&gt;&lt;D xsi:type="xsd:double"&gt;10.090601&lt;/D&gt;&lt;D xsi:type="xsd:double"&gt;-9.463394&lt;/D&gt;&lt;D xsi:type="xsd:double"&gt;-13.994056&lt;/D&gt;&lt;D xsi:type="xsd:double"&gt;-12.633389&lt;/D&gt;&lt;D xsi:type="xsd:double"&gt;2.3872852&lt;/D&gt;&lt;D xsi:type="xsd:double"&gt;-9.903169&lt;/D&gt;&lt;D xsi:type="xsd:double"&gt;-6.1410723&lt;/D&gt;&lt;D xsi:type="xsd:double"&gt;-15.616155&lt;/D&gt;&lt;D xsi:type="xsd:double"&gt;-25.00512&lt;/D&gt;&lt;D xsi:type="xsd:double"&gt;-41.606575&lt;/D&gt;&lt;D xsi:type="xsd:double"&gt;-35.45509&lt;/D&gt;&lt;D xsi:type="xsd:double"&gt;-23.22029&lt;/D&gt;&lt;D xsi:type="xsd:double"&gt;-26.663954&lt;/D&gt;&lt;D xsi:type="xsd:double"&gt;-18.573593&lt;/D&gt;&lt;D xsi:type="xsd:double"&gt;-10.370529&lt;/D&gt;&lt;D xsi:type="xsd:double"&gt;-15.507502&lt;/D&gt;&lt;D xsi:type="xsd:double"&gt;-35.28732&lt;/D&gt;&lt;D xsi:type="xsd:double"&gt;-10.725307&lt;/D&gt;&lt;D xsi:type="xsd:double"&gt;-8.368855&lt;/D&gt;&lt;D xsi:type="xsd:double"&gt;-2.9063165&lt;/D&gt;&lt;D xsi:type="xsd:double"&gt;13.573133&lt;/D&gt;&lt;D xsi:type="xsd:double"&gt;42.43841&lt;/D&gt;&lt;D xsi:type="xsd:double"&gt;35.49832&lt;/D&gt;&lt;D xsi:type="xsd:double"&gt;37.99877&lt;/D&gt;&lt;D xsi:type="xsd:double"&gt;31.60137&lt;/D&gt;&lt;D xsi:type="xsd:double"&gt;23.929358&lt;/D&gt;&lt;D xsi:type="xsd:double"&gt;31.514513&lt;/D&gt;&lt;D xsi:type="xsd:double"&gt;35.797714&lt;/D&gt;&lt;D xsi:type="xsd:double"&gt;69.14533&lt;/D&gt;&lt;D xsi:type="xsd:double"&gt;14.587032&lt;/D&gt;&lt;D xsi:type="xsd:double"&gt;12.217712&lt;/D&gt;&lt;D xsi:type="xsd:double"&gt;10.132861&lt;/D&gt;&lt;D xsi:type="xsd:double"&gt;-8.792448&lt;/D&gt;&lt;D xsi:type="xsd:double"&gt;5.822861&lt;/D&gt;&lt;D xsi:type="xsd:double"&gt;-21.334702&lt;/D&gt;&lt;D xsi:type="xsd:double"&gt;-27.69168&lt;/D&gt;&lt;D xsi:type="xsd:double"&gt;-32.09719&lt;/D&gt;&lt;D xsi:type="xsd:double"&gt;-31.972717&lt;/D&gt;&lt;D xsi:type="xsd:double"&gt;-46.795177&lt;/D&gt;&lt;D xsi:type="xsd:double"&gt;-49.88701&lt;/D&gt;&lt;D xsi:type="xsd:double"&gt;-44.855064&lt;/D&gt;&lt;D xsi:type="xsd:double"&gt;-24.395615&lt;/D&gt;&lt;D xsi:type="xsd:double"&gt;-24.53344&lt;/D&gt;&lt;D xsi:type="xsd:double"&gt;-17.253702&lt;/D&gt;&lt;D xsi:type="xsd:double"&gt;-4.192841&lt;/D&gt;&lt;D xsi:type="xsd:double"&gt;-16.386503&lt;/D&gt;&lt;D xsi:type="xsd:double"&gt;14.132727&lt;/D&gt;&lt;D xsi:type="xsd:double"&gt;11.611902&lt;/D&gt;&lt;D xsi:type="xsd:double"&gt;33.400536&lt;/D&gt;&lt;D xsi:type="xsd:double"&gt;45.003544&lt;/D&gt;&lt;D xsi:type="xsd:double"&gt;61.11815&lt;/D&gt;&lt;D xsi:type="xsd:double"&gt;59.142433&lt;/D&gt;&lt;D xsi:type="xsd:double"&gt;60.567356&lt;/D&gt;&lt;D xsi:type="xsd:double"&gt;50.266003&lt;/D&gt;&lt;D xsi:type="xsd:double"&gt;49.724472&lt;/D&gt;&lt;D xsi:type="xsd:double"&gt;38.028763&lt;/D&gt;&lt;D xsi:type="xsd:double"&gt;50.949703&lt;/D&gt;&lt;D xsi:type="xsd:double"&gt;56.379414&lt;/D&gt;&lt;D xsi:type="xsd:double"&gt;38.365364&lt;/D&gt;&lt;D xsi:type="xsd:double"&gt;52.626957&lt;/D&gt;&lt;D xsi:type="xsd:double"&gt;34.32189&lt;/D&gt;&lt;D xsi:type="xsd:double"&gt;17.40551&lt;/D&gt;&lt;/FQL&gt;&lt;FQL&gt;&lt;Q&gt;EWZ^FG_TOTAL_RETURNC(-10AY,0,AM)&lt;/Q&gt;&lt;R&gt;121&lt;/R&gt;&lt;C&gt;1&lt;/C&gt;&lt;D xsi:type="xsd:double"&gt;1.8170357&lt;/D&gt;&lt;D xsi:type="xsd:double"&gt;10.153842&lt;/D&gt;&lt;D xsi:type="xsd:double"&gt;-21.95531&lt;/D&gt;&lt;D xsi:type="xsd:double"&gt;3.1734705&lt;/D&gt;&lt;D xsi:type="xsd:double"&gt;-7.2155476&lt;/D&gt;&lt;D xsi:type="xsd:double"&gt;-7.759613&lt;/D&gt;&lt;D xsi:type="xsd:double"&gt;-6.179923&lt;/D&gt;&lt;D xsi:type="xsd:double"&gt;3.1186223&lt;/D&gt;&lt;D xsi:type="xsd:double"&gt;-8.8468075&lt;/D&gt;&lt;D xsi:type="xsd:double"&gt;12.27907&lt;/D&gt;&lt;D xsi:type="xsd:double"&gt;-10.273397&lt;/D&gt;&lt;D xsi:type="xsd:double"&gt;1.153338&lt;/D&gt;&lt;D xsi:type="xsd:double"&gt;-11.06633&lt;/D&gt;&lt;D xsi:type="xsd:double"&gt;-17.288256&lt;/D&gt;&lt;D xsi:type="xsd:double"&gt;-7.543188&lt;/D&gt;&lt;D xsi:type="xsd:double"&gt;4.238832&lt;/D&gt;&lt;D xsi:type="xsd:double"&gt;-1.2680411&lt;/D&gt;&lt;D xsi:type="xsd:double"&gt;-7.3871255&lt;/D&gt;&lt;D xsi:type="xsd:double"&gt;-3.8684785&lt;/D&gt;&lt;D xsi:type="xsd:double"&gt;8.501005&lt;/D&gt;&lt;D xsi:type="xsd:double"&gt;24.663889&lt;/D&gt;&lt;D xsi:type="xsd:double"&gt;9.743404&lt;/D&gt;&lt;D xsi:type="xsd:double"&gt;-12.3348&lt;/D&gt;&lt;D xsi:type="xsd:double"&gt;18.893194&lt;/D&gt;&lt;D xsi:type="xsd:double"&gt;6.6164374&lt;/D&gt;&lt;D xsi:type="xsd:double"&gt;3.317976&lt;/D&gt;&lt;D xsi:type="xsd:double"&gt;0.29734373&lt;/D&gt;&lt;D xsi:type="xsd:double"&gt;8.123339&lt;/D&gt;&lt;D xsi:type="xsd:double"&gt;-13.682485&lt;/D&gt;&lt;D xsi:type="xsd:double"&gt;7.2464943&lt;/D&gt;&lt;D xsi:type="xsd:double"&gt;11.4577055&lt;/D&gt;&lt;D xsi:type="xsd:double"&gt;4.8977375&lt;/D&gt;&lt;D xsi:type="xsd:double"&gt;-3.8994372&lt;/D&gt;&lt;D xsi:type="xsd:double"&gt;0.02670288&lt;/D&gt;&lt;D xsi:type="xsd:double"&gt;-6.8855104&lt;/D&gt;&lt;D xsi:type="xsd:double"&gt;-1.3245761&lt;/D&gt;&lt;D xsi:type="xsd:double"&gt;11.657882&lt;/D&gt;&lt;D xsi:type="xsd:double"&gt;6.5320134&lt;/D&gt;&lt;D xsi:type="xsd:double"&gt;2.65944&lt;/D&gt;&lt;D xsi:type="xsd:double"&gt;-4.2935905&lt;/D&gt;&lt;D xsi:type="xsd:double"&gt;-2.180457&lt;/D&gt;&lt;D xsi:type="xsd:double"&gt;4.7451377&lt;/D&gt;&lt;D xsi:type="xsd:double"&gt;15.500617&lt;/D&gt;&lt;D xsi:type="xsd:double"&gt;-2.6755154&lt;/D&gt;&lt;D xsi:type="xsd:double"&gt;-1.2975574&lt;/D&gt;&lt;D xsi:type="xsd:double"&gt;-6.9295883&lt;/D&gt;&lt;D xsi:type="xsd:double"&gt;-14.268613&lt;/D&gt;&lt;D xsi:type="xsd:double"&gt;-9.0475855&lt;/D&gt;&lt;D xsi:type="xsd:double"&gt;12.293303&lt;/D&gt;&lt;D xsi:type="xsd:double"&gt;-9.836065&lt;/D&gt;&lt;D xsi:type="xsd:double"&gt;3.882897&lt;/D&gt;&lt;D xsi:type="xsd:double"&gt;21.773958&lt;/D&gt;&lt;D xsi:type="xsd:double"&gt;-3.0450642&lt;/D&gt;&lt;D xsi:type="xsd:double"&gt;-2.5561392&lt;/D&gt;&lt;D xsi:type="xsd:double"&gt;18.84817&lt;/D&gt;&lt;D xsi:type="xsd:double"&gt;-6.718069&lt;/D&gt;&lt;D xsi:type="xsd:double"&gt;-1.2987018&lt;/D&gt;&lt;D xsi:type="xsd:double"&gt;-2.6315749&lt;/D&gt;&lt;D xsi:type="xsd:double"&gt;2.3341537&lt;/D&gt;&lt;D xsi:type="xsd:double"&gt;6.695771&lt;/D&gt;&lt;D xsi:type="xsd:double"&gt;0.56973696&lt;/D&gt;&lt;D xsi:type="xsd:double"&gt;-7.11534&lt;/D&gt;&lt;D xsi:type="xsd:double"&gt;1.6833305&lt;/D&gt;&lt;D xsi:type="xsd:double"&gt;8.181381&lt;/D&gt;&lt;D xsi:type="xsd:double"&gt;-5.8106003&lt;/D&gt;&lt;D xsi:type="xsd:double"&gt;13.375032&lt;/D&gt;&lt;D xsi:type="xsd:double"&gt;-7.7766123&lt;/D&gt;&lt;D xsi:type="xsd:double"&gt;-12.340033&lt;/D&gt;&lt;D xsi:type="xsd:double"&gt;-41.16267&lt;/D&gt;&lt;D xsi:type="xsd:double"&gt;4.4749737&lt;/D&gt;&lt;D xsi:type="xsd:double"&gt;16.62426&lt;/D&gt;&lt;D xsi:type="xsd:double"&gt;9.307075&lt;/D&gt;&lt;D xsi:type="xsd:double"&gt;9.56229&lt;/D&gt;&lt;D xsi:type="xsd:double"&gt;-4.5482516&lt;/D&gt;&lt;D xsi:type="xsd:double"&gt;-10.914355&lt;/D&gt;&lt;D xsi:type="xsd:double"&gt;-2.927357&lt;/D&gt;&lt;D xsi:type="xsd:double"&gt;29.895746&lt;/D&gt;&lt;D xsi:type="xsd:double"&gt;7.058382&lt;/D&gt;&lt;D xsi:type="xsd:double"&gt;-5.799842&lt;/D&gt;&lt;D xsi:type="xsd:double"&gt;-8.820152&lt;/D&gt;&lt;D xsi:type="xsd:double"&gt;2.449739&lt;/D&gt;&lt;D xsi:type="xsd:double"&gt;9.012878&lt;/D&gt;&lt;D xsi:type="xsd:double"&gt;13.413954&lt;/D&gt;&lt;D xsi:type="xsd:double"&gt;-0.08012056&lt;/D&gt;&lt;D xsi:type="xsd:double"&gt;-5.769706&lt;/D&gt;&lt;D xsi:type="xsd:double"&gt;-2.0053446&lt;/D&gt;&lt;D xsi:type="xsd:double"&gt;-9.7407875&lt;/D&gt;&lt;D xsi:type="xsd:double"&gt;-9.945589&lt;/D&gt;&lt;D xsi:type="x</t>
        </r>
      </text>
    </comment>
    <comment ref="A4" authorId="0" shapeId="0" xr:uid="{51BCA2D3-4CCA-4252-80F0-4F0780E05080}">
      <text>
        <r>
          <rPr>
            <b/>
            <sz val="9"/>
            <color indexed="81"/>
            <rFont val="Tahoma"/>
            <charset val="1"/>
          </rPr>
          <t>sd:double"&gt;-4.2631745&lt;/D&gt;&lt;D xsi:type="xsd:double"&gt;5.9027195&lt;/D&gt;&lt;D xsi:type="xsd:double"&gt;14.570713&lt;/D&gt;&lt;D xsi:type="xsd:double"&gt;2.3010015&lt;/D&gt;&lt;D xsi:type="xsd:double"&gt;18.966557&lt;/D&gt;&lt;D xsi:type="xsd:double"&gt;-16.274906&lt;/D&gt;&lt;D xsi:type="xsd:double"&gt;7.1101546&lt;/D&gt;&lt;D xsi:type="xsd:double"&gt;-19.204807&lt;/D&gt;&lt;D xsi:type="xsd:double"&gt;5.910599&lt;/D&gt;&lt;D xsi:type="xsd:double"&gt;6.2434554&lt;/D&gt;&lt;D xsi:type="xsd:double"&gt;-2.724886&lt;/D&gt;&lt;D xsi:type="xsd:double"&gt;11.879862&lt;/D&gt;&lt;D xsi:type="xsd:double"&gt;-5.8220267&lt;/D&gt;&lt;D xsi:type="xsd:double"&gt;-3.5750508&lt;/D&gt;&lt;D xsi:type="xsd:double"&gt;7.2220206&lt;/D&gt;&lt;D xsi:type="xsd:double"&gt;-8.336115&lt;/D&gt;&lt;D xsi:type="xsd:double"&gt;-0.40014982&lt;/D&gt;&lt;D xsi:type="xsd:double"&gt;2.410531&lt;/D&gt;&lt;D xsi:type="xsd:double"&gt;5.991435&lt;/D&gt;&lt;D xsi:type="xsd:double"&gt;11.796724&lt;/D&gt;&lt;D xsi:type="xsd:double"&gt;2.436018&lt;/D&gt;&lt;D xsi:type="xsd:double"&gt;-5.358219&lt;/D&gt;&lt;D xsi:type="xsd:double"&gt;-2.4491131&lt;/D&gt;&lt;D xsi:type="xsd:double"&gt;-0.03260374&lt;/D&gt;&lt;D xsi:type="xsd:double"&gt;12.263525&lt;/D&gt;&lt;D xsi:type="xsd:double"&gt;5.240035&lt;/D&gt;&lt;D xsi:type="xsd:double"&gt;-4.776883&lt;/D&gt;&lt;D xsi:type="xsd:double"&gt;-0.27035475&lt;/D&gt;&lt;D xsi:type="xsd:double"&gt;-4.126507&lt;/D&gt;&lt;D xsi:type="xsd:double"&gt;-2.1363497&lt;/D&gt;&lt;D xsi:type="xsd:double"&gt;-4.9759207&lt;/D&gt;&lt;D xsi:type="xsd:double"&gt;-5.30051&lt;/D&gt;&lt;D xsi:type="xsd:double"&gt;0.84745884&lt;/D&gt;&lt;/FQL&gt;&lt;FQL&gt;&lt;Q&gt;SET-BKK^FMA_DIV_YLD(NTMA,-10AY,0,AM,"PORTAGG","MEANR")&lt;/Q&gt;&lt;R&gt;121&lt;/R&gt;&lt;C&gt;1&lt;/C&gt;&lt;D xsi:type="xsd:double"&gt;5.81391944113252&lt;/D&gt;&lt;D xsi:type="xsd:double"&gt;3.39533182787145&lt;/D&gt;&lt;D xsi:type="xsd:double"&gt;3.35499347150421&lt;/D&gt;&lt;D xsi:type="xsd:double"&gt;3.35006999926352&lt;/D&gt;&lt;D xsi:type="xsd:double"&gt;3.30837243424163&lt;/D&gt;&lt;D xsi:type="xsd:double"&gt;3.49789231027955&lt;/D&gt;&lt;D xsi:type="xsd:double"&gt;3.24084266548363&lt;/D&gt;&lt;D xsi:type="xsd:double"&gt;3.22013291833098&lt;/D&gt;&lt;D xsi:type="xsd:double"&gt;3.41458754369574&lt;/D&gt;&lt;D xsi:type="xsd:double"&gt;3.39994426752391&lt;/D&gt;&lt;D xsi:type="xsd:double"&gt;3.45340831701988&lt;/D&gt;&lt;D xsi:type="xsd:double"&gt;3.43258476421862&lt;/D&gt;&lt;D xsi:type="xsd:double"&gt;3.52695713938876&lt;/D&gt;&lt;D xsi:type="xsd:double"&gt;3.71293773315496&lt;/D&gt;&lt;D xsi:type="xsd:double"&gt;3.75808430373608&lt;/D&gt;&lt;D xsi:type="xsd:double"&gt;3.64663426636352&lt;/D&gt;&lt;D xsi:type="xsd:double"&gt;3.71807986305749&lt;/D&gt;&lt;D xsi:type="xsd:double"&gt;3.83114303403746&lt;/D&gt;&lt;D xsi:type="xsd:double"&gt;3.69498267366998&lt;/D&gt;&lt;D xsi:type="xsd:double"&gt;3.50182747495848&lt;/D&gt;&lt;D xsi:type="xsd:double"&gt;3.38101856062391&lt;/D&gt;&lt;D xsi:type="xsd:double"&gt;3.38084043112962&lt;/D&gt;&lt;D xsi:type="xsd:double"&gt;3.35694890362266&lt;/D&gt;&lt;D xsi:type="xsd:double"&gt;3.30322315348514&lt;/D&gt;&lt;D xsi:type="xsd:double"&gt;3.16159956034408&lt;/D&gt;&lt;D xsi:type="xsd:double"&gt;3.15193468350872&lt;/D&gt;&lt;D xsi:type="xsd:double"&gt;3.30295236802774&lt;/D&gt;&lt;D xsi:type="xsd:double"&gt;3.2745919921937&lt;/D&gt;&lt;D xsi:type="xsd:double"&gt;3.2587710175743&lt;/D&gt;&lt;D xsi:type="xsd:double"&gt;3.22361311142927&lt;/D&gt;&lt;D xsi:type="xsd:double"&gt;3.14661440976879&lt;/D&gt;&lt;D xsi:type="xsd:double"&gt;3.1359120912876&lt;/D&gt;&lt;D xsi:type="xsd:double"&gt;3.12716789704449&lt;/D&gt;&lt;D xsi:type="xsd:double"&gt;3.17881197448565&lt;/D&gt;&lt;D xsi:type="xsd:double"&gt;3.20451236066704&lt;/D&gt;&lt;D xsi:type="xsd:double"&gt;3.21744489521651&lt;/D&gt;&lt;D xsi:type="xsd:double"&gt;3.23817825684905&lt;/D&gt;&lt;D xsi:type="xsd:double"&gt;3.12005476012363&lt;/D&gt;&lt;D xsi:type="xsd:double"&gt;3.03857548151166&lt;/D&gt;&lt;D xsi:type="xsd:double"&gt;3.0035552523592&lt;/D&gt;&lt;D xsi:type="xsd:double"&gt;3.06632300224099&lt;/D&gt;&lt;D xsi:type="xsd:double"&gt;2.98609200372833&lt;/D&gt;&lt;D xsi:type="xsd:double"&gt;2.87710675677424&lt;/D&gt;&lt;D xsi:type="xsd:double"&gt;2.94272248131528&lt;/D&gt;&lt;D xsi:type="xsd:double"&gt;3.05104631272567&lt;/D&gt;&lt;D xsi:type="xsd:double"&gt;3.03859529341304&lt;/D&gt;&lt;D xsi:type="xsd:double"&gt;3.19593413487068&lt;/D&gt;&lt;D xsi:type="xsd:double"&gt;3.46258179268142&lt;/D&gt;&lt;D xsi:type="xsd:double"&gt;3.22043270781806&lt;/D&gt;&lt;D xsi:type="xsd:double"&gt;3.20021261430887&lt;/D&gt;&lt;D xsi:type="xsd:double"&gt;3.1841560870626&lt;/D&gt;&lt;D xsi:type="xsd:double"&gt;3.3752614967948&lt;/D&gt;&lt;D xsi:type="xsd:double"&gt;3.44293813670285&lt;/D&gt;&lt;D xsi:type="xsd:double"&gt;3.59956881612755&lt;/D&gt;&lt;D xsi:type="xsd:double"&gt;3.33625640888159&lt;/D&gt;&lt;D xsi:type="xsd:double"&gt;3.28820582230705&lt;/D&gt;&lt;D xsi:type="xsd:double"&gt;3.3041150472297&lt;/D&gt;&lt;D xsi:type="xsd:double"&gt;3.25048626651689&lt;/D&gt;&lt;D xsi:type="xsd:double"&gt;3.33567764208561&lt;/D&gt;&lt;D xsi:type="xsd:double"&gt;3.08978190365732&lt;/D&gt;&lt;D xsi:type="xsd:double"&gt;3.18001790940819&lt;/D&gt;&lt;D xsi:type="xsd:double"&gt;3.23224881276823&lt;/D&gt;&lt;D xsi:type="xsd:double"&gt;3.30682441132601&lt;/D&gt;&lt;D xsi:type="xsd:double"&gt;3.29595527187019&lt;/D&gt;&lt;D xsi:type="xsd:double"&gt;3.22918978516915&lt;/D&gt;&lt;D xsi:type="xsd:double"&gt;3.2382696001649&lt;/D&gt;&lt;D xsi:type="xsd:double"&gt;3.38332668528061&lt;/D&gt;&lt;D xsi:type="xsd:double"&gt;3.72027451413586&lt;/D&gt;&lt;D xsi:type="xsd:double"&gt;4.15447569494646&lt;/D&gt;&lt;D xsi:type="xsd:double"&gt;3.31873389612456&lt;/D&gt;&lt;D xsi:type="xsd:double"&gt;3.08946147747164&lt;/D&gt;&lt;D xsi:type="xsd:double"&gt;3.03483406292449&lt;/D&gt;&lt;D xsi:type="xsd:double"&gt;3.06642333395176&lt;/D&gt;&lt;D xsi:type="xsd:double"&gt;3.13726049393927&lt;/D&gt;&lt;D xsi:type="xsd:double"&gt;3.2240336028548&lt;/D&gt;&lt;D xsi:type="xsd:double"&gt;3.30150647792008&lt;/D&gt;&lt;D xsi:type="xsd:double"&gt;2.78003802225858&lt;/D&gt;&lt;D xsi:type="xsd:double"&gt;2.83250057329779&lt;/D&gt;&lt;D xsi:type="xsd:double"&gt;2.82401928226543&lt;/D&gt;&lt;D xsi:type="xsd:double"&gt;2.83654017138103&lt;/D&gt;&lt;D xsi:type="xsd:double"&gt;2.74539782987372&lt;/D&gt;&lt;D xsi:type="xsd:double"&gt;2.85429113892255&lt;/D&gt;&lt;D xsi:type="xsd:double"&gt;2.81672169869701&lt;/D&gt;&lt;D xsi:type="xsd:double"&gt;2.88664847740971&lt;/D&gt;&lt;D xsi:type="xsd:double"&gt;3.04294416392423&lt;/D&gt;&lt;D xsi:type="xsd:double"&gt;2.80357650227825&lt;/D&gt;&lt;D xsi:type="xsd:double"&gt;2.86466037423429&lt;/D&gt;&lt;D xsi:type="xsd:double"&gt;2.866182414716&lt;/D&gt;&lt;D xsi:type="xsd:double"&gt;2.93732736112273&lt;/D&gt;&lt;D xsi:type="xsd:double"&gt;2.837326312677&lt;/D&gt;&lt;D xsi:type="xsd:double"&gt;2.86683576249681&lt;/D&gt;&lt;D xsi:type="xsd:double"&gt;2.8723923370155&lt;/D&gt;&lt;D xsi:type="xsd:double"&gt;2.89628855099982&lt;/D&gt;&lt;D xsi:type="xsd:double"&gt;2.99523247317945&lt;/D&gt;&lt;D xsi:type="xsd:double"&gt;2.98374656365825&lt;/D&gt;&lt;D xsi:type="xsd:double"&gt;3.15900758701231&lt;/D&gt;&lt;D xsi:type="xsd:double"&gt;3.17591469446492&lt;/D&gt;&lt;D xsi:type="xsd:double"&gt;3.12258620780869&lt;/D&gt;&lt;D xsi:type="xsd:double"&gt;3.17144797363413&lt;/D&gt;&lt;D xsi:type="xsd:double"&gt;3.06588827749543&lt;/D&gt;&lt;D xsi:type="xsd:double"&gt;2.98160217302373&lt;/D&gt;&lt;D xsi:type="xsd:double"&gt;2.98351378089619&lt;/D&gt;&lt;D xsi:type="xsd:double"&gt;2.97822911425676&lt;/D&gt;&lt;D xsi:type="xsd:double"&gt;3.12040078831642&lt;/D&gt;&lt;D xsi:type="xsd:double"&gt;3.08771560053371&lt;/D&gt;&lt;D xsi:type="xsd:double"&gt;3.25934208039905&lt;/D&gt;&lt;D xsi:type="xsd:double"&gt;3.19198324023468&lt;/D&gt;&lt;D xsi:type="xsd:double"&gt;3.19830222886077&lt;/D&gt;&lt;D xsi:type="xsd:double"&gt;3.05189495389471&lt;/D&gt;&lt;D xsi:type="xsd:double"&gt;3.0639532963474&lt;/D&gt;&lt;D xsi:type="xsd:double"&gt;3.26233853201979&lt;/D&gt;&lt;D xsi:type="xsd:double"&gt;3.50822308807047&lt;/D&gt;&lt;D xsi:type="xsd:double"&gt;3.43590062917567&lt;/D&gt;&lt;D xsi:type="xsd:double"&gt;3.35967622828221&lt;/D&gt;&lt;D xsi:type="xsd:double"&gt;3.53397823332704&lt;/D&gt;&lt;D xsi:type="xsd:double"&gt;3.49261145050398&lt;/D&gt;&lt;D xsi:type="xsd:double"&gt;3.5114518156019&lt;/D&gt;&lt;D xsi:type="xsd:double"&gt;3.62759841316618&lt;/D&gt;&lt;D xsi:type="xsd:double"&gt;3.72262997985542&lt;/D&gt;&lt;D xsi:type="xsd:double"&gt;3.85938309695485&lt;/D&gt;&lt;D xsi:type="xsd:double"&gt;3.79257411666725&lt;/D&gt;&lt;/FQL&gt;&lt;FQL&gt;&lt;Q&gt;CNYA^FMA_DIV_YLD(NTMA,-10AY,0,AM,"PORTAGG","MEANR")&lt;/Q&gt;&lt;R&gt;121&lt;/R&gt;&lt;C&gt;1&lt;/C&gt;&lt;D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xsi:type="xsd:double"&gt;2.27537285858895&lt;/D&gt;&lt;D xsi:type="xsd:double"&gt;2.2960413218322&lt;/D&gt;&lt;D xsi:type="xsd:double"&gt;2.19943450873251&lt;/D&gt;&lt;D xsi:type="xsd:double"&gt;2.29480851599303&lt;/D&gt;&lt;D xsi:type="xsd:double"&gt;2.25264017647979&lt;/D&gt;&lt;D xsi:type="xsd:double"&gt;2.12747507542432&lt;/D&gt;&lt;D xsi:type="xsd:double"&gt;2.32747675382464&lt;/D&gt;&lt;D xsi:type="xsd:double"&gt;2.28870103124031&lt;/D&gt;&lt;D xsi:type="xsd:double"&gt;2.29943068063667&lt;/D&gt;&lt;D xsi:type="xsd:double"&gt;2.31190174752132&lt;/D&gt;&lt;D xsi:type="xsd:double"&gt;2.25091075520802&lt;/D&gt;&lt;D xsi:type="xsd:double"&gt;2.16698608862379&lt;/D&gt;&lt;D xsi:type="xsd:double"&gt;2.07905187518268&lt;/D&gt;&lt;D xsi:type="xsd:double"&gt;2.12520313557557&lt;/D&gt;&lt;D xsi:type="xsd:double"&gt;2.1315366537011&lt;/D&gt;&lt;D xsi:type="xsd:double"&gt;2.15715706087185&lt;/D&gt;&lt;D xsi:type="xsd:double"&gt;2.12902634512818&lt;/D&gt;&lt;D xsi:type="xsd:double"&gt;2.18327071243046&lt;/D&gt;&lt;D xsi:type="xsd:double"&gt;2.20683570341923&lt;/D&gt;&lt;D xsi:type="xsd:double"&gt;2.1587188568093&lt;/D&gt;&lt;D xsi:type="xsd:double"&gt;2.28492066398664&lt;/D&gt;&lt;D xsi:type="xsd:double"&gt;2.42841735725006&lt;/D&gt;&lt;D xsi:type="xsd:double"&gt;2.69413907185902&lt;/D&gt;&lt;D xsi:type="xsd:double"&gt;2.73981172656843&lt;/D&gt;&lt;D xsi:type="xsd:double"&gt;2.96454588236544&lt;/D&gt;&lt;D xsi:type="xsd:double"&gt;3.07591154681377&lt;/D&gt;&lt;D xsi:type="xsd:double"&gt;3.20074763399696&lt;/D&gt;&lt;D xsi:type="xsd:double"&gt;3.05594939349963&lt;/D&gt;&lt;D xsi:type="xsd:double"&gt;3.29754049180233&lt;/D&gt;&lt;D xsi:type="xsd:double"&gt;3.28778541793286&lt;/D&gt;&lt;D xsi:type="xsd:double"&gt;3.38547557488818&lt;/D&gt;&lt;D xsi:type="xsd:double"&gt;3.12692613404819&lt;/D&gt;&lt;D xsi:type="xsd:double"&gt;2.77062625892153&lt;/D&gt;&lt;D xsi:type="xsd:double"&gt;2.68017111221908&lt;/D&gt;&lt;D xsi:type="xsd:double"&gt;2.69211358822049&lt;/D&gt;&lt;D xsi:type="xsd:double"&gt;2.80241215549335&lt;/D&gt;&lt;D xsi:type="xsd:double"&gt;2.60851354724811&lt;/D&gt;&lt;D xsi:type="xsd:double"&gt;2.72931118328038&lt;/D&gt;&lt;D xsi:type="xsd:double"&gt;2.73530913824734&lt;/D&gt;&lt;D xsi:type="xsd:double"&gt;2.73494038704057&lt;/D&gt;&lt;D xsi:type="xsd:double"&gt;2.70692733720327&lt;/D&gt;&lt;D xsi:type="xsd:double"&gt;2.59290972252157&lt;/D&gt;&lt;D xsi:type="xsd:double"&gt;2.45281924439634&lt;/D&gt;&lt;D xsi:type="xsd:double"&gt;2.50292344691509&lt;/D&gt;&lt;D xsi:type="xsd:double"&gt;2.50861550926076&lt;/D&gt;&lt;D xsi:type="xsd:double"&gt;2.61449849515826&lt;/D&gt;&lt;D xsi:type="xsd:double"&gt;2.34087382308572&lt;/D&gt;&lt;D xsi:type="xsd:double"&gt;2.23642177995655&lt;/D&gt;&lt;D xsi:type="xsd:double"&gt;2.09841634385159&lt;/D&gt;&lt;D xsi:type="xsd:double"&gt;1.94966301040048&lt;/D&gt;&lt;D xsi:type="xsd:double"&gt;1.8521538548157&lt;/D&gt;&lt;D xsi:type="xsd:double"&gt;1.99039750539844&lt;/D&gt;&lt;D xsi:type="xsd:double"&gt;1.98693351740173&lt;/D&gt;&lt;D xsi:type="xsd:double"&gt;1.84066404343183&lt;/D&gt;&lt;D xsi:type="xsd:double"&gt;1.77456998568991&lt;/D&gt;&lt;D xsi:type="xsd:double"&gt;1.70852296222071&lt;/D&gt;&lt;D xsi:type="xsd:double"&gt;1.72978331162572&lt;/D&gt;&lt;D xsi:type="xsd:double"&gt;1.88593835466593&lt;/D&gt;&lt;D xsi:type="xsd:double"&gt;1.89639954895776&lt;/D&gt;&lt;D xsi:type="xsd:double"&gt;1.79207914072721&lt;/D&gt;&lt;D xsi:type="xsd:double"&gt;1.81165406553222&lt;/D&gt;&lt;D xsi:type="xsd:double"&gt;1.99708122076472&lt;/D&gt;&lt;D xsi:type="xsd:double"&gt;1.98620663184199&lt;/D&gt;&lt;D xsi:type="xsd:double"&gt;1.9956081679325&lt;/D&gt;&lt;D xsi:type="xsd:double"&gt;1.99209545996767&lt;/D&gt;&lt;D xsi:type="xsd:double"&gt;1.97186299682914&lt;/D&gt;&lt;D xsi:type="xsd:double"&gt;1.9680847493246&lt;/D&gt;&lt;D xsi:type="xsd:double"&gt;2.22094656376498&lt;/D&gt;&lt;D xsi:type="xsd:double"&gt;2.18247173729824&lt;/D&gt;&lt;D xsi:type="xsd:double"&gt;2.35493110768739&lt;/D&gt;&lt;D xsi:type="xsd:double"&gt;2.5130644445732&lt;/D&gt;&lt;D xsi:type="xsd:double"&gt;2.43379970830765&lt;/D&gt;&lt;D xsi:type="xsd:double"&gt;2.234429696977&lt;/D&gt;&lt;D xsi:type="xsd:double"&gt;2.39392506522813&lt;/D&gt;&lt;D xsi:type="xsd:double"&gt;2.50298455855034&lt;/D&gt;&lt;D xsi:type="xsd:double"&gt;2.67179138871904&lt;/D&gt;&lt;D xsi:type="xsd:double"&gt;2.74870789200157&lt;/D&gt;&lt;D xsi:type="xsd:double"&gt;2.52778192811521&lt;/D&gt;&lt;D xsi:type="xsd:double"&gt;2.56276096881041&lt;/D&gt;&lt;D xsi:type="xsd:double"&gt;2.35963601236092&lt;/D&gt;&lt;D xsi:type="xsd:double"&gt;2.40291360103309&lt;/D&gt;&lt;D xsi:type="xsd:double"&gt;2.45437353740967&lt;/D&gt;&lt;D xsi:type="xsd:double"&gt;2.49419538589046&lt;/D&gt;&lt;D xsi:type="xsd:double"&gt;2.59455224177572&lt;/D&gt;&lt;D xsi:type="xsd:double"&gt;2.61056941079749&lt;/D&gt;&lt;D xsi:type="xsd:double"&gt;2.51915299498787&lt;/D&gt;&lt;D xsi:type="xsd:double"&gt;2.57109528391955&lt;/D&gt;&lt;D xsi:type="xsd:double"&gt;2.65143618710377&lt;/D&gt;&lt;D xsi:type="xsd:double"&gt;2.71115176159161&lt;/D&gt;&lt;D xsi:type="xsd:double"&gt;2.75610195527179&lt;/D&gt;&lt;D xsi:type="xsd:double"&gt;2.77637982843638&lt;/D&gt;&lt;D xsi:type="xsd:double"&gt;2.99583034687718&lt;/D&gt;&lt;D xsi:type="xsd:double"&gt;2.73508550919401&lt;/D&gt;&lt;D xsi:type="xsd:double"&gt;2.75378478476016&lt;/D&gt;&lt;D xsi:type="xsd:double"&gt;2.81516326629776&lt;/D&gt;&lt;D xsi:type="xsd:double"&gt;2.88272600613883&lt;/D&gt;&lt;D xsi:type="xsd:double"&gt;3.04059006702284&lt;/D&gt;&lt;D xsi:type="xsd:double"&gt;3.21615155566797&lt;/D&gt;&lt;/FQL&gt;&lt;FQL&gt;&lt;Q&gt;EWM^FMA_PE(NTMA,-10AY,0,AM,"PORTAGG","MEANR")&lt;/Q&gt;&lt;R&gt;121&lt;/R&gt;&lt;C&gt;1&lt;/C&gt;&lt;D xsi:type="xsd:double"&gt;15.6283638030693&lt;/D&gt;&lt;D xsi:type="xsd:double"&gt;15.8687869290235&lt;/D&gt;&lt;D xsi:type="xsd:double"&gt;15.6758009235103&lt;/D&gt;&lt;D xsi:type="xsd:double"&gt;15.6259979224313&lt;/D&gt;&lt;D xsi:type="xsd:double"&gt;15.2161605443335&lt;/D&gt;&lt;D xsi:type="xsd:double"&gt;15.1049435307043&lt;/D&gt;&lt;D xsi:type="xsd:double"&gt;15.2157983694712&lt;/D&gt;&lt;D xsi:type="xsd:double"&gt;15.9371721658981&lt;/D&gt;&lt;D xsi:type="xsd:double"&gt;15.9196313616327&lt;/D&gt;&lt;D xsi:type="xsd:double"&gt;15.8298570604074&lt;/D&gt;&lt;D xsi:type="xsd:double"&gt;15.4085505580133&lt;/D&gt;&lt;D xsi:type="xsd:double"&gt;15.3379275639793&lt;/D&gt;&lt;D xsi:type="xsd:double"&gt;15.3628071692178&lt;/D&gt;&lt;D xsi:type="xsd:double"&gt;14.4924117921393&lt;/D&gt;&lt;D xsi:type="xsd:double"&gt;14.8387757305913&lt;/D&gt;&lt;D xsi:type="xsd:double"&gt;15.1939184941825&lt;/D&gt;&lt;D xsi:type="xsd:double"&gt;15.5030022136326&lt;/D&gt;&lt;D xsi:type="xsd:double"&gt;15.5263096073904&lt;/D&gt;&lt;D xsi:type="xsd:double"&gt;15.4189218652419&lt;/D&gt;&lt;D xsi:type="xsd:double"&gt;15.6787721701962&lt;/D&gt;&lt;D xsi:type="xsd:double"&gt;16.1918865371144&lt;/D&gt;&lt;D xsi:type="xsd:double"&gt;15.7777119749765&lt;/D&gt;&lt;D xsi:type="xsd:double"&gt;15.9859302469582&lt;/D&gt;&lt;D xsi:type="xsd:double"&gt;16.213493407559&lt;/D&gt;&lt;D xsi:type="xsd:double"&gt;16.4296262197016&lt;/D&gt;&lt;D xsi:type="xsd:double"&gt;16.749090601214&lt;/D&gt;&lt;D xsi:type="xsd:double"&gt;16.5877489233157&lt;/D&gt;&lt;D xsi:type="xsd:double"&gt;16.6627838718993&lt;/D&gt;&lt;D xsi:type="xsd:double"&gt;16.3024960526844&lt;/D&gt;&lt;D xsi:type="xsd:double"&gt;16.3857833255821&lt;/D&gt;&lt;D xsi:type="xsd:double"&gt;16.568257839557&lt;/D&gt;&lt;D xsi:type="xsd:double"&gt;16.6751591735887&lt;/D&gt;&lt;D xsi:type="xsd:double"&gt;16.8523382866569&lt;/D&gt;&lt;D xsi:type="xsd:double"&gt;17.0454486728489&lt;/D&gt;&lt;D xsi:type="xsd:double"&gt;16.5221338015793&lt;/D&gt;&lt;D xsi:type="xsd:double"&gt;16.4373006558301&lt;/D&gt;&lt;D xsi:type="xsd:double"&gt;16.3151449542002&lt;/D&gt;&lt;D xsi:type="xsd:double"&gt;16.4096979658246&lt;/D&gt;&lt;D xsi:type="xsd:double"&gt;16.1899090670675&lt;/D&gt;&lt;D xsi:type="xsd:double"&gt;15.9860170473225&lt;/D&gt;&lt;D xsi:type="xsd:double"&gt;15.8796898068053&lt;/D&gt;&lt;D xsi:type="xsd:double"&gt;16.4628624963848&lt;/D&gt;&lt;D xsi:type="xsd:double"&gt;17.0166325364591&lt;/D&gt;&lt;D xsi:type="xsd:double"&gt;16.6060558651647&lt;/D&gt;&lt;D xsi:type="xsd:double"&gt;16.3528882204186&lt;/D&gt;&lt;D xsi:type="xsd:double"&gt;16.4396163623859&lt;/D&gt;&lt;D xsi:type="xsd:double"&gt;15.8849993804812&lt;/D&gt;&lt;D xsi:type="xsd:double"&gt;15.4625673901658&lt;/D&gt;&lt;D xsi:type="xsd:double"&gt;16.3685840796659&lt;/D&gt;&lt;D xsi:type="xsd:double"&gt;16.6607338003153&lt;/D&gt;&lt;D xsi:type="xsd:double"&gt;16.3447254249932&lt;/D&gt;&lt;D xsi:type="xsd:double"&gt;15.5739315889915&lt;/D&gt;&lt;D xsi:type="xsd:double"&gt;15.7775026207496&lt;/D&gt;&lt;D xsi:type="xsd:double"&gt;15.9826786500027&lt;/D&gt;&lt;D xsi:type="xsd:double"&gt;16.1530201521875&lt;/D&gt;&lt;D xsi:type="xsd:double"&gt;16.5638638039613&lt;/D&gt;&lt;D xsi:type="xsd:double"&gt;15.9399375205705&lt;/D&gt;&lt;D xsi:type="xsd:double"&gt;16.0968683479872&lt;/D&gt;&lt;D xsi:type="xsd:double"&gt;16.5735735444869&lt;/D&gt;&lt;D xsi:type="xsd:double"&gt;16.8457952045833&lt;/D&gt;&lt;D xsi:type="xsd:double"&gt;16.333730451827&lt;/D&gt;&lt;D xsi:type="xsd:double"&gt;16.0409629291712&lt;/D&gt;&lt;D xsi:type="xsd:double"&gt;15.9663858770363&lt;/D&gt;&lt;D xsi:type="xsd:double"&gt;15.9441415820392&lt;/D&gt;&lt;D xsi:type="xsd:double"&gt;15.8493318008093&lt;/D&gt;&lt;D xsi:type="xsd:double"&gt;16.0416855793437&lt;/D&gt;&lt;D xsi:type="xsd:double"&gt;15.4016205748087&lt;/D&gt;&lt;D xsi:type="xsd:double"&gt;15.4946306254689&lt;/D&gt;&lt;D xsi:type="xsd:double"&gt;14.5775236961787&lt;/D&gt;&lt;D xsi:type="xsd:double"&gt;16.2878095363324&lt;/D&gt;&lt;D xsi:type="xsd:double"&gt;19.2044232149468&lt;/D&gt;&lt;D xsi:type="xsd:double"&gt;19.2849314076469&lt;/D&gt;&lt;D xsi:type="xsd:double"&gt;19.6550682897161&lt;/D&gt;&lt;D xsi:type="xsd:double"&gt;18.879000350621&lt;/D&gt;&lt;D xsi:type="xsd:double"&gt;17.2457002561132&lt;/D&gt;&lt;D xsi:type="xsd:double"&gt;15.9957069153692&lt;/D&gt;&lt;D xsi:type="xsd:double"&gt;15.9095949525035&lt;/D&gt;&lt;D xsi:type="xsd:double"&gt;14.8379276644084&lt;/D&gt;&lt;D xsi:type="xsd:double"&gt;14.0631812111845&lt;/D&gt;&lt;D xsi:type="xsd:double"&gt;14.0447810512662&lt;/D&gt;&lt;D xsi:type="xsd:double"&gt;14.0601673321322&lt;/D&gt;&lt;D xsi:type="xsd:double"&gt;14.1800919282857&lt;/D&gt;&lt;D xsi:type="xsd:double"&gt;13.9221176165237&lt;/D&gt;&lt;D xsi:type="xsd:double"&gt;13.5859565120921&lt;/D&gt;&lt;D xsi:type="xsd:double"&gt;13.3012435880412&lt;/D&gt;&lt;D xsi:type="xsd:double"&gt;14.0893034220058&lt;/D&gt;&lt;D xsi:type="xsd:double"&gt;14.0011888024595&lt;/D&gt;&lt;D xsi:type="xsd:double"&gt;14.2633232502482&lt;/D&gt;&lt;D xsi:type="xsd:double"&gt;14.7834910998852&lt;/D&gt;&lt;D xsi:type="xsd:double"&gt;15.7446219846643&lt;/D&gt;&lt;D xsi:type="xsd:double"&gt;15.0603183048255&lt;/D&gt;&lt;D xsi:type="xsd:double"&gt;15.3544416723157&lt;/D&gt;&lt;D xsi:type="xsd:double"&gt;15.3768158495396&lt;/D&gt;&lt;D xsi:type="xsd:double"&gt;15.0518733504219&lt;/D&gt;&lt;D xsi:type="xsd:double"&gt;14.5191206915391&lt;/D&gt;&lt;D xsi:type="xsd:double"&gt;13.5191000961397&lt;/D&gt;&lt;D xsi:type="xsd:double"&gt;13.9331473696053&lt;/D&gt;&lt;D xsi:type="xsd:double"&gt;13.7722431598981&lt;/D&gt;&lt;D xsi:type="xsd:double"&gt;12.8009908251417&lt;/D&gt;&lt;D xsi:type="xsd:double"&gt;13.1157509987295&lt;/D&gt;&lt;D xsi:type="xsd:double"&gt;13.6074058251886&lt;/D&gt;&lt;D xsi:type="xsd:double"&gt;13.5783589746064&lt;/D&gt;&lt;D xsi:type="xsd:double"&gt;13.4644838370698&lt;/D&gt;&lt;D xsi:type="xsd:double"&gt;13.2240279811833&lt;/D&gt;&lt;D xsi:type="xsd:double"&gt;13.0487973604857&lt;/D&gt;&lt;D xsi:type="xsd:double"&gt;13.0178356964699&lt;/D&gt;&lt;D xsi:type="xsd:double"&gt;13.2352894639077&lt;/D&gt;&lt;D xsi:type="xsd:double"&gt;13.1943736624986&lt;/D&gt;&lt;D xsi:type="xsd:double"&gt;13.8045715320352&lt;/D&gt;&lt;D xsi:type="xsd:double"&gt;13.9368001025816&lt;/D&gt;&lt;D xsi:type="xsd:double"&gt;13.5187189963756&lt;/D&gt;&lt;D xsi:type="xsd:double"&gt;13.5067996941085&lt;/D&gt;&lt;D xsi:type="xsd:double"&gt;13.7310717287835&lt;/D&gt;&lt;D xsi:type="xsd:double"&gt;13.6053813461348&lt;/D&gt;&lt;D xsi:type="xsd:double"&gt;13.8347330215193&lt;/D&gt;&lt;D xsi:type="xsd:double"&gt;13.9743288223779&lt;/D&gt;&lt;D xsi:type="xsd:double"&gt;13.9658682337768&lt;/D&gt;&lt;D xsi:type="xsd:double"&gt;14.1650621300859&lt;/D&gt;&lt;D xsi:type="xsd:double"&gt;14.1244356747761&lt;/D&gt;&lt;D xsi:type="xsd:double"&gt;13.9635436401963&lt;/D&gt;&lt;D xsi:type="xsd:double"&gt;14.0657470739632&lt;/D&gt;&lt;/FQL&gt;&lt;FQL&gt;&lt;Q&gt;GREK^FMA_PE(LTMA,-10AY,0,AM,"PORTAGG","MEANR")&lt;/Q&gt;&lt;R&gt;121&lt;/R&gt;&lt;C&gt;1&lt;/C&gt;&lt;D xsi:type="xsd:double"&gt;22.6409740704261&lt;/D&gt;&lt;D xsi:type="xsd:double"&gt;20.8055927778176&lt;/D&gt;&lt;D xsi:type="xsd:double"&gt;18.6808223136322&lt;/D&gt;&lt;D xsi:type="xsd:double"&gt;16.2820123661256&lt;/D&gt;&lt;D xsi:type="xsd:double"&gt;18.3604429937169&lt;/D&gt;&lt;D xsi:type="xsd:double"&gt;13.558809601362&lt;/D&gt;&lt;D xsi:type="xsd:double"&gt;12.9172428714878&lt;/D&gt;&lt;D xsi:type="xsd:double"&gt;18.2156736385307&lt;/D&gt;&lt;D xsi:type="xsd:double"&gt;16.9206486493719&lt;/D&gt;&lt;D xsi:type="xsd:double"&gt;15.7843682278497&lt;/D&gt;&lt;D xsi:type="xsd:double"&gt;14.7771694321705&lt;/D&gt;&lt;D xsi:type="xsd:double"&gt;13.4798045221795&lt;/D&gt;&lt;D xsi:type="xsd:double"&gt;12.7843090490105&lt;/D&gt;&lt;D xsi:type="xsd:double"&gt;10.9710118254149&lt;/D&gt;&lt;D xsi:type="xsd:double"&gt;11.8132952145578&lt;/D&gt;&lt;D xsi:type="xsd:double"&gt;10.9356695055595&lt;/D&gt;&lt;D xsi:type="xsd:double"&gt;0.283216334321408&lt;/D&gt;&lt;D xsi:type="xsd:double"&gt;-2.95609689529929&lt;/D&gt;&lt;D xsi:type="xsd:double"&gt;-0.635232392903178&lt;/D&gt;&lt;D xsi:type="xsd:double"&gt;-0.113914609841808&lt;/D&gt;&lt;D xsi:type="xsd:double"&gt;1.01025735836659&lt;/D&gt;&lt;D xsi:type="xsd:double"&gt;2.45025956198091&lt;/D&gt;&lt;D xsi:type="xsd:double"&gt;4.18154466974844&lt;/D&gt;&lt;D xsi:type="xsd:double"&gt;4.06629758813671&lt;/D&gt;&lt;D xsi:type="xsd:double"&gt;6.00870990292323&lt;/D&gt;&lt;D xsi:type="xsd:double"&gt;7.66982016293165&lt;/D&gt;&lt;D xsi:type="xsd:double"&gt;9.29727810512229&lt;/D&gt;&lt;D xsi:type="xsd:double"&gt;10.7856731519869&lt;/D&gt;&lt;D xsi:type="xsd:double"&gt;13.9911882826263&lt;/D&gt;&lt;D xsi:type="xsd:double"&gt;14.6910095901312&lt;/D&gt;&lt;D xsi:type="xsd:double"&gt;13.5581178282257&lt;/D&gt;&lt;D xsi:type="xsd:double"&gt;14.4149247895989&lt;/D&gt;&lt;D xsi:type="xsd:double"&gt;14.0676361232046&lt;/D&gt;&lt;D xsi:type="xsd:double"&gt;14.3255474121765&lt;/D&gt;&lt;D xsi:type="xsd:double"&gt;15.3562432996984&lt;/D&gt;&lt;D xsi:type="xsd:double"&gt;15.1722426177771&lt;/D&gt;&lt;D xsi:type="xsd:double"&gt;15.1971250828571&lt;/D&gt;&lt;D xsi:type="xsd:double"&gt;14.902144164901&lt;/D&gt;&lt;D xsi:type="xsd:double"&gt;14.3733840569475&lt;/D&gt;&lt;D xsi:type="xsd:double"&gt;16.98957096242&lt;/D&gt;&lt;D xsi:type="xsd:double"&gt;18.0507032274791&lt;/D&gt;&lt;D xsi:type="xsd:double"&gt;20.4584937886967&lt;/D&gt;&lt;D xsi:type="xsd:double"&gt;22.9645640716226&lt;/D&gt;&lt;D xsi:type="xsd:double"&gt;23.9114755566241&lt;/D&gt;&lt;D xsi:type="xsd:double"&gt;22.9487543931532&lt;/D&gt;&lt;D xsi:type="xsd:double"&gt;22.7516195083539&lt;/D&gt;&lt;D xsi:type="xsd:double"&gt;22.0985698079955&lt;/D&gt;&lt;D xsi:type="xsd:double"&gt;21.6872195396076&lt;/D&gt;&lt;D xsi:type="xsd:double"&gt;21.2160136620222&lt;/D&gt;&lt;D xsi:type="xsd:double"&gt;21.0289117381149&lt;/D&gt;&lt;D xsi:type="xsd:double"&gt;21.0527936546266&lt;/D&gt;&lt;D xsi:type="xsd:double"&gt;18.638760249311&lt;/D&gt;&lt;D xsi:type="xsd:double"&gt;17.8058653691677&lt;/D&gt;&lt;D xsi:type="xsd:double"&gt;14.2463729353974&lt;/D&gt;&lt;D xsi:type="xsd:double"&gt;17.7573403967742&lt;/D&gt;&lt;D xsi:type="xsd:double"&gt;18.8039939215107&lt;/D&gt;&lt;D xsi:type="xsd:double"&gt;18.618557992383&lt;/D&gt;&lt;D xsi:type="xsd:double"&gt;18.3974554832334&lt;/D&gt;&lt;D xsi:type="xsd:double"&gt;18.1948667777193&lt;/D&gt;&lt;D xsi:type="xsd:double"&gt;17.6727983883656&lt;/D&gt;&lt;D xsi:type="xsd:double"&gt;18.3548064133366&lt;/D&gt;&lt;D xsi:type="xsd:double"&gt;19.2470115389689&lt;/D&gt;&lt;D xsi:type="xsd:double"&gt;19.6816174377519&lt;/D&gt;&lt;D xsi:type="xsd:double"&gt;15.7339270711388&lt;/D&gt;&lt;D xsi:type="xsd:double"&gt;17.309071445741&lt;/D&gt;&lt;D xsi:type="xsd:double"&gt;17.9957246803316&lt;/D&gt;&lt;D xsi:type="xsd:double"&gt;18.1423691438402&lt;/D&gt;&lt;D xsi:type="xsd:double"&gt;12.547373185903&lt;/D&gt;&lt;D xsi:type="xsd:double"&gt;11.6751907384754&lt;/D&gt;&lt;D xsi:type="xsd:double"&gt;12.2876542829504&lt;/D&gt;&lt;D xsi:type="xsd:double"&gt;12.6842404320011&lt;/D&gt;&lt;D xsi:type="xsd:double"&gt;15.0592338533615&lt;/D&gt;&lt;D xsi:type="xsd:double"&gt;15.1616105034313&lt;/D&gt;&lt;D xsi:type="xsd:double"&gt;16.2186100957906&lt;/D&gt;&lt;D xsi:type="xsd:double"&gt;15.2232612442979&lt;/D&gt;&lt;D xsi:type="xsd:double"&gt;13.1403092697085&lt;/D&gt;&lt;D xsi:type="xsd:double"&gt;20.0151416166673&lt;/D&gt;&lt;D xsi:type="xsd:double"&gt;19.7947796853669&lt;/D&gt;&lt;D xsi:type="xsd:double"&gt;17.1000283033465&lt;/D&gt;&lt;D xsi:type="xsd:double"&gt;17.7735316850487&lt;/D&gt;&lt;D xsi:type="xsd:double"&gt;17.4116723745442&lt;/D&gt;&lt;D xsi:type="xsd:double"&gt;17.4505409717296&lt;/D&gt;&lt;D xsi:type="xsd:double"&gt;17.136674668525&lt;/D&gt;&lt;D xsi:type="xsd:double"&gt;16.7826889019922&lt;/D&gt;&lt;D xsi:type="xsd:double"&gt;16.0619724430939&lt;/D&gt;&lt;D xsi:type="xsd:double"&gt;15.3331835230205&lt;/D&gt;&lt;D xsi:type="xsd:double"&gt;13.5074943943507&lt;/D&gt;&lt;D xsi:type="xsd:double"&gt;15.6033403454439&lt;/D&gt;&lt;D xsi:type="xsd:double"&gt;12.7001738665939&lt;/D&gt;&lt;D xsi:type="xsd:double"&gt;12.4665541941946&lt;/D&gt;&lt;D xsi:type="xsd:double"&gt;-88.7997092984972&lt;/D&gt;&lt;D xsi:type="xsd:double"&gt;-96.300033035989&lt;/D&gt;&lt;D xsi:type="xsd:double"&gt;-85.3121275947293&lt;/D&gt;&lt;D xsi:type="xsd:double"&gt;-75.5445798043433&lt;/D&gt;&lt;D xsi:type="xsd:double"&gt;-63.9902269685889&lt;/D&gt;&lt;D xsi:type="xsd:double"&gt;-54.5127568816506&lt;/D&gt;&lt;D xsi:type="xsd:double"&gt;-43.5916995264614&lt;/D&gt;&lt;D xsi:type="xsd:double"&gt;-34.1304310734518&lt;/D&gt;&lt;D xsi:type="xsd:double"&gt;-24.725110063268&lt;/D&gt;&lt;D xsi:type="xsd:double"&gt;-14.0705618084908&lt;/D&gt;&lt;D xsi:type="xsd:double"&gt;-4.16652392227829&lt;/D&gt;&lt;D xsi:type="xsd:double"&gt;5.90157078763751&lt;/D&gt;&lt;D xsi:type="xsd:double"&gt;7.44783959873729&lt;/D&gt;&lt;D xsi:type="xsd:double"&gt;7.82862227719977&lt;/D&gt;&lt;D xsi:type="xsd:double"&gt;7.64729166641749&lt;/D&gt;&lt;D xsi:type="xsd:double"&gt;7.54954474708152&lt;/D&gt;&lt;D xsi:type="xsd:double"&gt;7.67513596797634&lt;/D&gt;&lt;D xsi:type="xsd:double"&gt;7.93075148322901&lt;/D&gt;&lt;D xsi:type="xsd:double"&gt;8.03688403284194&lt;/D&gt;&lt;D xsi:type="xsd:double"&gt;7.47365111147153&lt;/D&gt;&lt;D xsi:type="xsd:double"&gt;7.01695311582471&lt;/D&gt;&lt;D xsi:type="xsd:double"&gt;6.71715075772818&lt;/D&gt;&lt;D xsi:type="xsd:double"&gt;6.50702887072263&lt;/D&gt;&lt;D xsi:type="xsd:double"&gt;6.28167482112387&lt;/D&gt;&lt;D xsi:type="xsd:double"&gt;6.59900275214637&lt;/D&gt;&lt;D xsi:type="xsd:double"&gt;6.7824366066361&lt;/D&gt;&lt;D xsi:type="xsd:double"&gt;6.77332586208439&lt;/D&gt;&lt;D xsi:type="xsd:double"&gt;6.78431650833706&lt;/D&gt;&lt;D xsi:type="xsd:double"&gt;6.75580988013873&lt;/D&gt;&lt;D xsi:type="xsd:double"&gt;6.89813626497308&lt;/D&gt;&lt;D xsi:type="xsd:double"&gt;6.8147731045223&lt;/D&gt;&lt;/FQL&gt;&lt;FQL&gt;&lt;Q&gt;DDR3512M-FDS^FG_PRICE_CHANGE(0,-1AY)&lt;/Q&gt;&lt;R&gt;1&lt;/R&gt;&lt;C&gt;1&lt;/C&gt;&lt;D xsi:type="xsd:double"&gt;-6.54286181750986&lt;/D&gt;&lt;/FQL&gt;&lt;FQL&gt;&lt;Q&gt;KSA^FMA_ROE(NTMA,-20AY,NOW,FY,"PORTAGG","MEANR")&lt;/Q&gt;&lt;R&gt;20&lt;/R&gt;&lt;C&gt;1&lt;/C&gt;&lt;D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xsi:type="xsd:double"&gt;11.2305559835715&lt;/D&gt;&lt;D xsi:type="xsd:double"&gt;10.1469870702335&lt;/D&gt;&lt;D xsi:type="xsd:double"&gt;12.7997878100329&lt;/D&gt;&lt;D xsi:type="xsd:double"&gt;13.7783180309653&lt;/D&gt;&lt;D xsi:type="xsd:double"&gt;11.758331061377&lt;/D&gt;&lt;/FQL&gt;&lt;FQL&gt;&lt;Q&gt;CAGDPY@IN^EE_ACTUAL_ANNUAL(MED,+1)&lt;/Q&gt;&lt;R&gt;1&lt;/R&gt;&lt;C&gt;1&lt;/C&gt;&lt;D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xsi:type="xsd:double"&gt;-0.45&lt;/D&gt;&lt;/FQL&gt;&lt;FQL&gt;&lt;Q&gt;CC_TH^FG_COMPANY_NAME&lt;/Q&gt;&lt;R&gt;1&lt;/R&gt;&lt;C&gt;1&lt;/C&gt;&lt;D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xsi:type="xsd:double"&gt;36.3144299162169&lt;/D&gt;&lt;D xsi:type="xsd:double"&gt;33.7098900362913&lt;/D&gt;&lt;D xsi:type="xsd:double"&gt;47.0110079129659&lt;/D&gt;&lt;D xsi:type="xsd:double"&gt;46.0404806857853&lt;/D&gt;&lt;D xsi:type="xsd:double"&gt;54.6746427991943&lt;/D&gt;&lt;/FQL&gt;&lt;FQL&gt;&lt;Q&gt;VNM^P_PRICE_RETURNS_PR('52W',2,-10AY,0,AM)&lt;/Q&gt;&lt;R&gt;121&lt;/R&gt;&lt;C&gt;1&lt;/C&gt;&lt;D xsi:type="xsd:double"&gt;15.287352&lt;/D&gt;&lt;D xsi:type="xsd:double"&gt;40.027763&lt;/D&gt;&lt;D xsi:type="xsd:double"&gt;25.288916&lt;/D&gt;&lt;D xsi:type="xsd:double"&gt;16.23186&lt;/D&gt;&lt;D xsi:type="xsd:double"&gt;7.6613784&lt;/D&gt;&lt;D xsi:type="xsd:double"&gt;5.108285&lt;/D&gt;&lt;D xsi:type="xsd:double"&gt;-11.805666&lt;/D&gt;&lt;D xsi:type="xsd:double"&gt;-7.978326&lt;/D&gt;&lt;D xsi:type="xsd:double"&gt;-19.472641&lt;/D&gt;&lt;D xsi:type="xsd:double"&gt;-5.9144793&lt;/D&gt;&lt;D xsi:type="xsd:double"&gt;-10.575771&lt;/D&gt;&lt;D xsi:type="xsd:double"&gt;-7.8427973&lt;/D&gt;&lt;D xsi:type="xsd:double"&gt;-9.811676&lt;/D&gt;&lt;D xsi:type="xsd:double"&gt;-29.98306&lt;/D&gt;&lt;D xsi:type="xsd:double"&gt;-27.781218&lt;/D&gt;&lt;D xsi:type="xsd:double"&gt;-17.208815&lt;/D&gt;&lt;D xsi:type="xsd:double"&gt;-21.598917&lt;/D&gt;&lt;D xsi:type="xsd:double"&gt;-20.11335&lt;/D&gt;&lt;D xsi:type="xsd:double"&gt;-22.181452&lt;/D&gt;&lt;D xsi:type="xsd:double"&gt;-25.219471&lt;/D&gt;&lt;D xsi:type="xsd:double"&gt;-14.026409&lt;/D&gt;&lt;D xsi:type="xsd:double"&gt;-17.837&lt;/D&gt;&lt;D xsi:type="xsd:double"&gt;-15.135497&lt;/D&gt;&lt;D xsi:type="xsd:double"&gt;-19.015593&lt;/D&gt;&lt;D xsi:type="xsd:double"&gt;-15.964812&lt;/D&gt;&lt;D xsi:type="xsd:double"&gt;-1.6595244&lt;/D&gt;&lt;D xsi:type="xsd:double"&gt;1.266408&lt;/D&gt;&lt;D xsi:type="xsd:double"&gt;-13.201982&lt;/D&gt;&lt;D xsi:type="xsd:double"&gt;-11.377584&lt;/D&gt;&lt;D xsi:type="xsd:double"&gt;-9.5382395&lt;/D&gt;&lt;D xsi:type="xsd:double"&gt;2.537942&lt;/D&gt;&lt;D xsi:type="xsd:double"&gt;-1.4498115&lt;/D&gt;&lt;D xsi:type="xsd:double"&gt;2.6095867&lt;/D&gt;&lt;D xsi:type="xsd:double"&gt;0.26046038&lt;/D&gt;&lt;D xsi:type="xsd:double"&gt;3.742218&lt;/D&gt;&lt;D xsi:type="xsd:double"&gt;4.641545&lt;/D&gt;&lt;D xsi:type="xsd:double"&gt;1.8430591&lt;/D&gt;&lt;D xsi:type="xsd:double"&gt;0.6764531&lt;/D&gt;&lt;D xsi:type="xsd:double"&gt;1.6451359&lt;/D&gt;&lt;D xsi:type="xsd:double"&gt;18.215668&lt;/D&gt;&lt;D xsi:type="xsd:double"&gt;29.196095&lt;/D&gt;&lt;D xsi:type="xsd:double"&gt;38.12649&lt;/D&gt;&lt;D xsi:type="xsd:double"&gt;43.54067&lt;/D&gt;&lt;D xsi:type="xsd:double"&gt;36.11431&lt;/D&gt;&lt;D xsi:type="xsd:double"&gt;41.986443&lt;/D&gt;&lt;D xsi:type="xsd:double"&gt;26.826143&lt;/D&gt;&lt;D xsi:type="xsd:double"&gt;19.593668&lt;/D&gt;&lt;D xsi:type="xsd:double"&gt;9.626198&lt;/D&gt;&lt;D xsi:type="xsd:double"&gt;11.779081&lt;/D&gt;&lt;D xsi:type="xsd:double"&gt;13.986004&lt;/D&gt;&lt;D xsi:type="xsd:double"&gt;12.363207&lt;/D&gt;&lt;D xsi:type="xsd:double"&gt;-5.6249323&lt;/D&gt;&lt;D xsi:type="xsd:double"&gt;-6.3509345&lt;/D&gt;&lt;D xsi:type="xsd:double"&gt;-16.832388&lt;/D&gt;&lt;D xsi:type="xsd:double"&gt;-19.357502&lt;/D&gt;&lt;D xsi:type="xsd:double"&gt;-7.8787746&lt;/D&gt;&lt;D xsi:type="xsd:double"&gt;-12.327135&lt;/D&gt;&lt;D xsi:type="xsd:double"&gt;-6.0719967&lt;/D&gt;&lt;D xsi:type="xsd:double"&gt;-2.2041976&lt;/D&gt;&lt;D xsi:type="xsd:double"&gt;2.7099133&lt;/D&gt;&lt;D xsi:type="xsd:double"&gt;-1.588738&lt;/D&gt;&lt;D xsi:type="xsd:double"&gt;-4.1942&lt;/D&gt;&lt;D xsi:type="xsd:double"&gt;-1.6769886&lt;/D&gt;&lt;D xsi:type="xsd:double"&gt;9.657264&lt;/D&gt;&lt;D xsi:type="xsd:double"&gt;1.7093658&lt;/D&gt;&lt;D xsi:type="xsd:double"&gt;9.236717&lt;/D&gt;&lt;D xsi:type="xsd:double"&gt;-5.2778063&lt;/D&gt;&lt;D xsi:type="xsd:double"&gt;-16.995262&lt;/D&gt;&lt;D xsi:type="xsd:double"&gt;-38.806087&lt;/D&gt;&lt;D xsi:type="xsd:double"&gt;-27.204502&lt;/D&gt;&lt;D xsi:type="xsd:double"&gt;-12.55365&lt;/D&gt;&lt;D xsi:type="xsd:double"&gt;-14.779687&lt;/D&gt;&lt;D xsi:type="xsd:double"&gt;-14.679337&lt;/D&gt;&lt;D xsi:type="xsd:double"&gt;-4.568309&lt;/D&gt;&lt;D xsi:type="xsd:double"&gt;-6.837016&lt;/D&gt;&lt;D xsi:type="xsd:double"&gt;-8.710223&lt;/D&gt;&lt;D xsi:type="xsd:double"&gt;2.0931125&lt;/D&gt;&lt;D xsi:type="xsd:double"&gt;9.835804&lt;/D&gt;&lt;D xsi:type="xsd:double"&gt;14.982629&lt;/D&gt;&lt;D xsi:type="xsd:double"&gt;31.914663&lt;/D&gt;&lt;D xsi:type="xsd:double"&gt;80.32093&lt;/D&gt;&lt;D xsi:type="xsd:double"&gt;52.035366&lt;/D&gt;&lt;D xsi:type="xsd:double"&gt;40.796707&lt;/D&gt;&lt;D xsi:type="xsd:double"&gt;52.30235&lt;/D&gt;&lt;D xsi:type="xsd:double"&gt;41.53794&lt;/D&gt;&lt;D xsi:type="xsd:double"&gt;34.699333&lt;/D&gt;&lt;D xsi:type="xsd:double"&gt;28.559244&lt;/D&gt;&lt;D xsi:type="xsd:double"&gt;38.770187&lt;/D&gt;&lt;D xsi:type="xsd:double"&gt;29.32825&lt;/D&gt;&lt;D xsi:type="xsd:double"&gt;22.048616&lt;/D&gt;&lt;D xsi:type="xsd:double"&gt;16.887081&lt;/D&gt;&lt;D xsi:type="xsd:double"&gt;8.184183&lt;/D&gt;&lt;D xsi:type="xsd:double"&gt;3.9678931&lt;/D&gt;&lt;D xsi:type="xsd:double"&gt;-10.338831&lt;/D&gt;&lt;D xsi:type="xsd:double"&gt;-18.07425&lt;/D&gt;&lt;D xsi:type="xsd:double"&gt;-30.270874&lt;/D&gt;&lt;D xsi:type="xsd:double"&gt;-22.735422&lt;/D&gt;&lt;D xsi:type="xsd:double"&gt;-23.111074&lt;/D&gt;&lt;D xsi:type="xsd:double"&gt;-30.635368&lt;/D&gt;&lt;D xsi:type="xsd:double"&gt;-43.06453&lt;/D&gt;&lt;D xsi:type="xsd:double"&gt;-40.13456&lt;/D&gt;&lt;D xsi:type="xsd:double"&gt;-43.785477&lt;/D&gt;&lt;D xsi:type="xsd:double"&gt;-35.405&lt;/D&gt;&lt;D xsi:type="xsd:double"&gt;-39.78972&lt;/D&gt;&lt;D xsi:type="xsd:double"&gt;-34.846848&lt;/D&gt;&lt;D xsi:type="xsd:double"&gt;-28.619844&lt;/D&gt;&lt;D xsi:type="xsd:double"&gt;-19.482428&lt;/D&gt;&lt;D xsi:type="xsd:double"&gt;-6.771392&lt;/D&gt;&lt;D xsi:type="xsd:double"&gt;-0.6053984&lt;/D&gt;&lt;D xsi:type="xsd:double"&gt;0.21067858&lt;/D&gt;&lt;D xsi:type="xsd:double"&gt;4.4891&lt;/D&gt;&lt;D xsi:type="xsd:double"&gt;3.475833&lt;/D&gt;&lt;D xsi:type="xsd:double"&gt;8.434332&lt;/D&gt;&lt;D xsi:type="xsd:double"&gt;14.574075&lt;/D&gt;&lt;D xsi:type="xsd:double"&gt;7.1018696&lt;/D&gt;&lt;D xsi:type="xsd:double"&gt;23.72607&lt;/D&gt;&lt;D xsi:type="xsd:double"&gt;18.165588&lt;/D&gt;&lt;D xsi:type="xsd:double"&gt;6.577611&lt;/D&gt;&lt;D xsi:type="xsd:double"&gt;6.9669604&lt;/D&gt;&lt;D xsi:type="xsd:double"&gt;-2.4877489&lt;/D&gt;&lt;D xsi:type="xsd:double"&gt;-16.574097&lt;/D&gt;&lt;/FQL&gt;&lt;FQL&gt;&lt;Q&gt;EPHE^P_PRICE_RETURNS_PR('52W',2,-10AY,0,AM)&lt;/Q&gt;&lt;R&gt;121&lt;/R&gt;&lt;C&gt;1&lt;/C&gt;&lt;D xsi:type="xsd:double"&gt;2.0900369&lt;/D&gt;&lt;D xsi:type="xsd:double"&gt;26.076258&lt;/D&gt;&lt;D xsi:type="xsd:double"&gt;12.400341&lt;/D&gt;&lt;D xsi:type="xsd:double"&gt;9.679174&lt;/D&gt;&lt;D xsi:type="xsd:double"&gt;17.341984&lt;/D&gt;&lt;D xsi:type="xsd:double"&gt;22.089851&lt;/D&gt;&lt;D xsi:type="xsd:double"&gt;33.365395&lt;/D&gt;&lt;D xsi:type="xsd:double"&gt;24.199545&lt;/D&gt;&lt;D xsi:type="xsd:double"&gt;22.95518&lt;/D&gt;&lt;D xsi:type="xsd:double"&gt;12.93701&lt;/D&gt;&lt;D xsi:type="xsd:double"&gt;11.529613&lt;/D&gt;&lt;D xsi:type="xsd:double"&gt;5.5877686&lt;/D&gt;&lt;D xsi:type="xsd:double"&gt;6.9401503&lt;/D&gt;&lt;D xsi:type="xsd:double"&gt;-8.974475&lt;/D&gt;&lt;D xsi:type="xsd:double"&gt;-8.05738&lt;/D&gt;&lt;D xsi:type="xsd:double"&gt;-6.7517757&lt;/D&gt;&lt;D xsi:type="xsd:double"&gt;-9.1763315&lt;/D&gt;&lt;D xsi:type="xsd:double"&gt;-10.84578&lt;/D&gt;&lt;D xsi:type="xsd:double"&gt;-20.791222&lt;/D&gt;&lt;D xsi:type="xsd:double"&gt;-19.369465&lt;/D&gt;&lt;D xsi:type="xsd:double"&gt;-12.72437&lt;/D&gt;&lt;D xsi:type="xsd:double"&gt;-14.941001&lt;/D&gt;&lt;D xsi:type="xsd:double"&gt;-4.714942&lt;/D&gt;&lt;D xsi:type="xsd:double"&gt;2.372086&lt;/D&gt;&lt;D xsi:type="xsd:double"&gt;2.7991295&lt;/D&gt;&lt;D xsi:type="xsd:double"&gt;13.111782&lt;/D&gt;&lt;D xsi:type="xsd:double"&gt;9.128118&lt;/D&gt;&lt;D xsi:type="xsd:double"&gt;0.72238445&lt;/D&gt;&lt;D xsi:type="xsd:double"&gt;-7.3503437&lt;/D&gt;&lt;D xsi:type="xsd:double"&gt;-3.805387&lt;/D&gt;&lt;D xsi:type="xsd:double"&gt;7.65028&lt;/D&gt;&lt;D xsi:type="xsd:double"&gt;1.3696194&lt;/D&gt;&lt;D xsi:type="xsd:double"&gt;-6.192523&lt;/D&gt;&lt;D xsi:type="xsd:double"&gt;3.5184383&lt;/D&gt;&lt;D xsi:type="xsd:double"&gt;-0.45272708&lt;/D&gt;&lt;D xsi:type="xsd:double"&gt;-7.973093&lt;/D&gt;&lt;D xsi:type="xsd:double"&gt;-8.210212&lt;/D&gt;&lt;D xsi:type="xsd:double"&gt;-6.645626&lt;/D&gt;&lt;D xsi:type="xsd:double"&gt;0.3</t>
        </r>
      </text>
    </comment>
    <comment ref="A5" authorId="0" shapeId="0" xr:uid="{D428790C-D035-43D2-A9D3-A241943AB6B9}">
      <text>
        <r>
          <rPr>
            <b/>
            <sz val="9"/>
            <color indexed="81"/>
            <rFont val="Tahoma"/>
            <charset val="1"/>
          </rPr>
          <t>340721&lt;/D&gt;&lt;D xsi:type="xsd:double"&gt;6.00574&lt;/D&gt;&lt;D xsi:type="xsd:double"&gt;13.36441&lt;/D&gt;&lt;D xsi:type="xsd:double"&gt;19.283401&lt;/D&gt;&lt;D xsi:type="xsd:double"&gt;10.052692&lt;/D&gt;&lt;D xsi:type="xsd:double"&gt;7.5885534&lt;/D&gt;&lt;D xsi:type="xsd:double"&gt;1.9322991&lt;/D&gt;&lt;D xsi:type="xsd:double"&gt;-6.3285885&lt;/D&gt;&lt;D xsi:type="xsd:double"&gt;-11.010969&lt;/D&gt;&lt;D xsi:type="xsd:double"&gt;-13.875687&lt;/D&gt;&lt;D xsi:type="xsd:double"&gt;-7.9056144&lt;/D&gt;&lt;D xsi:type="xsd:double"&gt;-7.56855&lt;/D&gt;&lt;D xsi:type="xsd:double"&gt;-19.346125&lt;/D&gt;&lt;D xsi:type="xsd:double"&gt;-16.62293&lt;/D&gt;&lt;D xsi:type="xsd:double"&gt;-12.433511&lt;/D&gt;&lt;D xsi:type="xsd:double"&gt;-17.49727&lt;/D&gt;&lt;D xsi:type="xsd:double"&gt;-6.7302465&lt;/D&gt;&lt;D xsi:type="xsd:double"&gt;-8.048571&lt;/D&gt;&lt;D xsi:type="xsd:double"&gt;-1.348573&lt;/D&gt;&lt;D xsi:type="xsd:double"&gt;3.6004424&lt;/D&gt;&lt;D xsi:type="xsd:double"&gt;8.67778&lt;/D&gt;&lt;D xsi:type="xsd:double"&gt;20.408524&lt;/D&gt;&lt;D xsi:type="xsd:double"&gt;6.660092&lt;/D&gt;&lt;D xsi:type="xsd:double"&gt;6.2495947&lt;/D&gt;&lt;D xsi:type="xsd:double"&gt;12.232661&lt;/D&gt;&lt;D xsi:type="xsd:double"&gt;17.185795&lt;/D&gt;&lt;D xsi:type="xsd:double"&gt;7.3321223&lt;/D&gt;&lt;D xsi:type="xsd:double"&gt;8.49744&lt;/D&gt;&lt;D xsi:type="xsd:double"&gt;-9.881348&lt;/D&gt;&lt;D xsi:type="xsd:double"&gt;-12.197346&lt;/D&gt;&lt;D xsi:type="xsd:double"&gt;-34.81809&lt;/D&gt;&lt;D xsi:type="xsd:double"&gt;-32.093777&lt;/D&gt;&lt;D xsi:type="xsd:double"&gt;-25.536299&lt;/D&gt;&lt;D xsi:type="xsd:double"&gt;-23.707104&lt;/D&gt;&lt;D xsi:type="xsd:double"&gt;-26.010376&lt;/D&gt;&lt;D xsi:type="xsd:double"&gt;-22.786903&lt;/D&gt;&lt;D xsi:type="xsd:double"&gt;-18.193298&lt;/D&gt;&lt;D xsi:type="xsd:double"&gt;-20.153315&lt;/D&gt;&lt;D xsi:type="xsd:double"&gt;-5.0028505&lt;/D&gt;&lt;D xsi:type="xsd:double"&gt;-3.940773&lt;/D&gt;&lt;D xsi:type="xsd:double"&gt;-0.89559555&lt;/D&gt;&lt;D xsi:type="xsd:double"&gt;6.545639&lt;/D&gt;&lt;D xsi:type="xsd:double"&gt;32.758236&lt;/D&gt;&lt;D xsi:type="xsd:double"&gt;20.78955&lt;/D&gt;&lt;D xsi:type="xsd:double"&gt;19.314362&lt;/D&gt;&lt;D xsi:type="xsd:double"&gt;14.685941&lt;/D&gt;&lt;D xsi:type="xsd:double"&gt;7.6753974&lt;/D&gt;&lt;D xsi:type="xsd:double"&gt;15.303337&lt;/D&gt;&lt;D xsi:type="xsd:double"&gt;13.484287&lt;/D&gt;&lt;D xsi:type="xsd:double"&gt;13.476526&lt;/D&gt;&lt;D xsi:type="xsd:double"&gt;-1.8713236&lt;/D&gt;&lt;D xsi:type="xsd:double"&gt;-2.225393&lt;/D&gt;&lt;D xsi:type="xsd:double"&gt;6.457174&lt;/D&gt;&lt;D xsi:type="xsd:double"&gt;6.5477967&lt;/D&gt;&lt;D xsi:type="xsd:double"&gt;7.759261&lt;/D&gt;&lt;D xsi:type="xsd:double"&gt;-0.74008703&lt;/D&gt;&lt;D xsi:type="xsd:double"&gt;-5.320817&lt;/D&gt;&lt;D xsi:type="xsd:double"&gt;-16.482365&lt;/D&gt;&lt;D xsi:type="xsd:double"&gt;-6.9096146&lt;/D&gt;&lt;D xsi:type="xsd:double"&gt;-12.5150385&lt;/D&gt;&lt;D xsi:type="xsd:double"&gt;-24.631231&lt;/D&gt;&lt;D xsi:type="xsd:double"&gt;-22.245872&lt;/D&gt;&lt;D xsi:type="xsd:double"&gt;-13.3111&lt;/D&gt;&lt;D xsi:type="xsd:double"&gt;-17.732746&lt;/D&gt;&lt;D xsi:type="xsd:double"&gt;-7.827151&lt;/D&gt;&lt;D xsi:type="xsd:double"&gt;-16.614706&lt;/D&gt;&lt;D xsi:type="xsd:double"&gt;-11.88305&lt;/D&gt;&lt;D xsi:type="xsd:double"&gt;-5.2622557&lt;/D&gt;&lt;D xsi:type="xsd:double"&gt;-9.669489&lt;/D&gt;&lt;D xsi:type="xsd:double"&gt;4.3238163&lt;/D&gt;&lt;D xsi:type="xsd:double"&gt;6.359148&lt;/D&gt;&lt;D xsi:type="xsd:double"&gt;-4.1864815&lt;/D&gt;&lt;D xsi:type="xsd:double"&gt;10.894942&lt;/D&gt;&lt;D xsi:type="xsd:double"&gt;-0.9275079&lt;/D&gt;&lt;D xsi:type="xsd:double"&gt;-3.2514215&lt;/D&gt;&lt;D xsi:type="xsd:double"&gt;0.038599968&lt;/D&gt;&lt;D xsi:type="xsd:double"&gt;-7.6132536&lt;/D&gt;&lt;D xsi:type="xsd:double"&gt;5.6312203&lt;/D&gt;&lt;D xsi:type="xsd:double"&gt;4.840946&lt;/D&gt;&lt;D xsi:type="xsd:double"&gt;-2.2131205&lt;/D&gt;&lt;D xsi:type="xsd:double"&gt;-2.1149874&lt;/D&gt;&lt;D xsi:type="xsd:double"&gt;-5.162257&lt;/D&gt;&lt;D xsi:type="xsd:double"&gt;-3.8754523&lt;/D&gt;&lt;/FQL&gt;&lt;FQL&gt;&lt;Q&gt;EWY^FG_TOTAL_RETURNC(-10AY,0,AM)&lt;/Q&gt;&lt;R&gt;121&lt;/R&gt;&lt;C&gt;1&lt;/C&gt;&lt;D xsi:type="xsd:double"&gt;1.6173244&lt;/D&gt;&lt;D xsi:type="xsd:double"&gt;-0.30029416&lt;/D&gt;&lt;D xsi:type="xsd:double"&gt;-11.250001&lt;/D&gt;&lt;D xsi:type="xsd:double"&gt;-0.5090773&lt;/D&gt;&lt;D xsi:type="xsd:double"&gt;-3.718233&lt;/D&gt;&lt;D xsi:type="xsd:double"&gt;-0.878948&lt;/D&gt;&lt;D xsi:type="xsd:double"&gt;0.6511092&lt;/D&gt;&lt;D xsi:type="xsd:double"&gt;1.7610073&lt;/D&gt;&lt;D xsi:type="xsd:double"&gt;1.3420463&lt;/D&gt;&lt;D xsi:type="xsd:double"&gt;6.5690875&lt;/D&gt;&lt;D xsi:type="xsd:double"&gt;-6.4094124&lt;/D&gt;&lt;D xsi:type="xsd:double"&gt;-2.6729584&lt;/D&gt;&lt;D xsi:type="xsd:double"&gt;-8.131391&lt;/D&gt;&lt;D xsi:type="xsd:double"&gt;-8.479876&lt;/D&gt;&lt;D xsi:type="xsd:double"&gt;5.849707&lt;/D&gt;&lt;D xsi:type="xsd:double"&gt;9.68132&lt;/D&gt;&lt;D xsi:type="xsd:double"&gt;-1.1768997&lt;/D&gt;&lt;D xsi:type="xsd:double"&gt;-5.3807735&lt;/D&gt;&lt;D xsi:type="xsd:double"&gt;-4.1473684&lt;/D&gt;&lt;D xsi:type="xsd:double"&gt;0.6091118&lt;/D&gt;&lt;D xsi:type="xsd:double"&gt;8.684754&lt;/D&gt;&lt;D xsi:type="xsd:double"&gt;0.36495924&lt;/D&gt;&lt;D xsi:type="xsd:double"&gt;-4.4210553&lt;/D&gt;&lt;D xsi:type="xsd:double"&gt;5.7869554&lt;/D&gt;&lt;D xsi:type="xsd:double"&gt;6.1139464&lt;/D&gt;&lt;D xsi:type="xsd:double"&gt;0.98109245&lt;/D&gt;&lt;D xsi:type="xsd:double"&gt;2.6850343&lt;/D&gt;&lt;D xsi:type="xsd:double"&gt;-5.556512&lt;/D&gt;&lt;D xsi:type="xsd:double"&gt;-2.622956&lt;/D&gt;&lt;D xsi:type="xsd:double"&gt;0.7553816&lt;/D&gt;&lt;D xsi:type="xsd:double"&gt;8.793688&lt;/D&gt;&lt;D xsi:type="xsd:double"&gt;1.8134713&lt;/D&gt;&lt;D xsi:type="xsd:double"&gt;4.9533486&lt;/D&gt;&lt;D xsi:type="xsd:double"&gt;0.93744993&lt;/D&gt;&lt;D xsi:type="xsd:double"&gt;8.470774&lt;/D&gt;&lt;D xsi:type="xsd:double"&gt;0.10333061&lt;/D&gt;&lt;D xsi:type="xsd:double"&gt;3.5982966&lt;/D&gt;&lt;D xsi:type="xsd:double"&gt;-2.2633374&lt;/D&gt;&lt;D xsi:type="xsd:double"&gt;0.5825758&lt;/D&gt;&lt;D xsi:type="xsd:double"&gt;10.382282&lt;/D&gt;&lt;D xsi:type="xsd:double"&gt;-1.5217125&lt;/D&gt;&lt;D xsi:type="xsd:double"&gt;2.7952194&lt;/D&gt;&lt;D xsi:type="xsd:double"&gt;2.962768&lt;/D&gt;&lt;D xsi:type="xsd:double"&gt;-7.0382357&lt;/D&gt;&lt;D xsi:type="xsd:double"&gt;5.2007794&lt;/D&gt;&lt;D xsi:type="xsd:double"&gt;-0.33134818&lt;/D&gt;&lt;D xsi:type="xsd:double"&gt;-2.287227&lt;/D&gt;&lt;D xsi:type="xsd:double"&gt;-7.852483&lt;/D&gt;&lt;D xsi:type="xsd:double"&gt;-1.3144255&lt;/D&gt;&lt;D xsi:type="xsd:double"&gt;0.7482767&lt;/D&gt;&lt;D xsi:type="xsd:double"&gt;0.9358287&lt;/D&gt;&lt;D xsi:type="xsd:double"&gt;-12.420898&lt;/D&gt;&lt;D xsi:type="xsd:double"&gt;1.865232&lt;/D&gt;&lt;D xsi:type="xsd:double"&gt;-1.59024&lt;/D&gt;&lt;D xsi:type="xsd:double"&gt;8.800543&lt;/D&gt;&lt;D xsi:type="xsd:double"&gt;-1.545912&lt;/D&gt;&lt;D xsi:type="xsd:double"&gt;-1.4274359&lt;/D&gt;&lt;D xsi:type="xsd:double"&gt;-1.8503666&lt;/D&gt;&lt;D xsi:type="xsd:double"&gt;-8.901638&lt;/D&gt;&lt;D xsi:type="xsd:double"&gt;7.3240995&lt;/D&gt;&lt;D xsi:type="xsd:double"&gt;-8.299798&lt;/D&gt;&lt;D xsi:type="xsd:double"&gt;-2.6147366&lt;/D&gt;&lt;D xsi:type="xsd:double"&gt;5.219686&lt;/D&gt;&lt;D xsi:type="xsd:double"&gt;7.2269797&lt;/D&gt;&lt;D xsi:type="xsd:double"&gt;-2.6959538&lt;/D&gt;&lt;D xsi:type="xsd:double"&gt;8.668364&lt;/D&gt;&lt;D xsi:type="xsd:double"&gt;-7.3002043&lt;/D&gt;&lt;D xsi:type="xsd:double"&gt;-4.66609&lt;/D&gt;&lt;D xsi:type="xsd:double"&gt;-20.505821&lt;/D&gt;&lt;D xsi:type="xsd:double"&gt;14.0764475&lt;/D&gt;&lt;D xsi:type="xsd:double"&gt;10.232746&lt;/D&gt;&lt;D xsi:type="xsd:double"&gt;4.5868278&lt;/D&gt;&lt;D xsi:type="xsd:double"&gt;4.872954&lt;/D&gt;&lt;D xsi:type="xsd:double"&gt;6.173253&lt;/D&gt;&lt;D xsi:type="xsd:double"&gt;3.1728745&lt;/D&gt;&lt;D xsi:type="xsd:double"&gt;-1.6815662&lt;/D&gt;&lt;D xsi:type="xsd:double"&gt;20.046223&lt;/D&gt;&lt;D xsi:type="xsd:double"&gt;11.303663&lt;/D&gt;&lt;D xsi:type="xsd:double"&gt;6.5427065&lt;/D&gt;&lt;D xsi:type="xsd:double"&gt;-1.4834225&lt;/D&gt;&lt;D xsi:type="xsd:double"&gt;0.40966272&lt;/D&gt;&lt;D xsi:type="xsd:double"&gt;-0.14334917&lt;/D&gt;&lt;D xsi:type="xsd:double"&gt;3.2022953&lt;/D&gt;&lt;D xsi:type="xsd:double"&gt;-0.92018247&lt;/D&gt;&lt;D xsi:type="xsd:double"&gt;-4.157668&lt;/D&gt;&lt;D xsi:type="xsd:double"&gt;-1.2056351&lt;/D&gt;&lt;D xsi:type="xsd:double"&gt;-8.200275&lt;/D&gt;&lt;D xsi:type="xsd:double"&gt;-0.8075535&lt;/D&gt;&lt;D xsi:type="xsd:double"&gt;-3.1437814&lt;/D&gt;&lt;D xsi:type="xsd:double"&gt;2.8644443&lt;/D&gt;&lt;D xsi:type="xsd:double"&gt;-6.279695&lt;/D&gt;&lt;D xsi:type="xsd:double"&gt;-2.0416617&lt;/D&gt;&lt;D xsi:type="xsd:double"&gt;-0.65743923&lt;/D&gt;&lt;D xsi:type="xsd:double"&gt;-6.1672745&lt;/D&gt;&lt;D xsi:type="xsd:double"&gt;1.4555812&lt;/D&gt;&lt;D xsi:type="xsd:double"&gt;-15.101314&lt;/D&gt;&lt;D xsi:type="xsd:double"&gt;4.285717&lt;/D&gt;&lt;D xsi:type="xsd:double"&gt;-5.312395&lt;/D&gt;&lt;D xsi:type="xsd:double"&gt;-16.443188&lt;/D&gt;&lt;D xsi:type="xsd:double"&gt;11.296452&lt;/D&gt;&lt;D xsi:type="xsd:double"&gt;14.418518&lt;/D&gt;&lt;D xsi:type="xsd:double"&gt;-5.2292767&lt;/D&gt;&lt;D xsi:type="xsd:double"&gt;15.279746&lt;/D&gt;&lt;D xsi:type="xsd:double"&gt;-8.431888&lt;/D&gt;&lt;D xsi:type="xsd:double"&gt;2.6836634&lt;/D&gt;&lt;D xsi:type="xsd:double"&gt;-1.5517831&lt;/D&gt;&lt;D xsi:type="xsd:double"&gt;5.790603&lt;/D&gt;&lt;D xsi:type="xsd:double"&gt;-0.5959809&lt;/D&gt;&lt;D xsi:type="xsd:double"&gt;6.5951347&lt;/D&gt;&lt;D xsi:type="xsd:double"&gt;-6.43872&lt;/D&gt;&lt;D xsi:type="xsd:double"&gt;-6.7552624&lt;/D&gt;&lt;D xsi:type="xsd:double"&gt;-4.5639634&lt;/D&gt;&lt;D xsi:type="xsd:double"&gt;12.568892&lt;/D&gt;&lt;D xsi:type="xsd:double"&gt;6.1971784&lt;/D&gt;&lt;D xsi:type="xsd:double"&gt;-6.455058&lt;/D&gt;&lt;D xsi:type="xsd:double"&gt;5.9216976&lt;/D&gt;&lt;D xsi:type="xsd:double"&gt;2.572&lt;/D&gt;&lt;D xsi:type="xsd:double"&gt;-5.2702665&lt;/D&gt;&lt;D xsi:type="xsd:double"&gt;-1.4423847&lt;/D&gt;&lt;D xsi:type="xsd:double"&gt;6.3364506&lt;/D&gt;&lt;D xsi:type="xsd:double"&gt;-1.2099266&lt;/D&gt;&lt;/FQL&gt;&lt;FQL&gt;&lt;Q&gt;QAT^FMA_DIV_YLD(NTMA,-10AY,0,AM,"PORTAGG","MEANR")&lt;/Q&gt;&lt;R&gt;121&lt;/R&gt;&lt;C&gt;1&lt;/C&gt;&lt;D xsi:type="xsd:double"&gt;4.08310981965638&lt;/D&gt;&lt;D xsi:type="xsd:double"&gt;4.07089259804365&lt;/D&gt;&lt;D xsi:type="xsd:double"&gt;4.04135804054152&lt;/D&gt;&lt;D xsi:type="xsd:double"&gt;4.13079674266179&lt;/D&gt;&lt;D xsi:type="xsd:double"&gt;4.252358630883&lt;/D&gt;&lt;D xsi:type="xsd:double"&gt;4.44518817117828&lt;/D&gt;&lt;D xsi:type="xsd:double"&gt;4.35495216180537&lt;/D&gt;&lt;D xsi:type="xsd:double"&gt;4.12701566039391&lt;/D&gt;&lt;D xsi:type="xsd:double"&gt;4.63634635346093&lt;/D&gt;&lt;D xsi:type="xsd:double"&gt;4.50814546746923&lt;/D&gt;&lt;D xsi:type="xsd:double"&gt;4.57860100563595&lt;/D&gt;&lt;D xsi:type="xsd:double"&gt;4.63721750871315&lt;/D&gt;&lt;D xsi:type="xsd:double"&gt;4.77779495054616&lt;/D&gt;&lt;D xsi:type="xsd:double"&gt;4.97695412241847&lt;/D&gt;&lt;D xsi:type="xsd:double"&gt;4.94135441443879&lt;/D&gt;&lt;D xsi:type="xsd:double"&gt;4.89607955198204&lt;/D&gt;&lt;D xsi:type="xsd:double"&gt;5.42729932206439&lt;/D&gt;&lt;D xsi:type="xsd:double"&gt;5.42169555376135&lt;/D&gt;&lt;D xsi:type="xsd:double"&gt;5.73643044026506&lt;/D&gt;&lt;D xsi:type="xsd:double"&gt;4.80582908769439&lt;/D&gt;&lt;D xsi:type="xsd:double"&gt;4.21887367738341&lt;/D&gt;&lt;D xsi:type="xsd:double"&gt;4.30899907315688&lt;/D&gt;&lt;D xsi:type="xsd:double"&gt;4.37394301278497&lt;/D&gt;&lt;D xsi:type="xsd:double"&gt;4.25598298850967&lt;/D&gt;&lt;D xsi:type="xsd:double"&gt;3.94028811574619&lt;/D&gt;&lt;D xsi:type="xsd:double"&gt;3.74564405745341&lt;/D&gt;&lt;D xsi:type="xsd:double"&gt;3.89369794924175&lt;/D&gt;&lt;D xsi:type="xsd:double"&gt;3.94461079125962&lt;/D&gt;&lt;D xsi:type="xsd:double"&gt;4.22830986680465&lt;/D&gt;&lt;D xsi:type="xsd:double"&gt;3.79204825025285&lt;/D&gt;&lt;D xsi:type="xsd:double"&gt;3.75422033074795&lt;/D&gt;&lt;D xsi:type="xsd:double"&gt;3.75207319785741&lt;/D&gt;&lt;D xsi:type="xsd:double"&gt;3.94283197893178&lt;/D&gt;&lt;D xsi:type="xsd:double"&gt;3.89404901003524&lt;/D&gt;&lt;D xsi:type="xsd:double"&gt;4.06471154499388&lt;/D&gt;&lt;D xsi:type="xsd:double"&gt;4.47574481799361&lt;/D&gt;&lt;D xsi:type="xsd:double"&gt;4.28626243867298&lt;/D&gt;&lt;D xsi:type="xsd:double"&gt;4.50433218853723&lt;/D&gt;&lt;D xsi:type="xsd:double"&gt;4.69015660240129&lt;/D&gt;&lt;D xsi:type="xsd:double"&gt;4.49072863243059&lt;/D&gt;&lt;D xsi:type="xsd:double"&gt;4.82678260759411&lt;/D&gt;&lt;D xsi:type="xsd:double"&gt;4.32768162402405&lt;/D&gt;&lt;D xsi:type="xsd:double"&gt;4.33049769332903&lt;/D&gt;&lt;D xsi:type="xsd:double"&gt;4.80687599597601&lt;/D&gt;&lt;D xsi:type="xsd:double"&gt;5.00352253908623&lt;/D&gt;&lt;D xsi:type="xsd:double"&gt;4.66029357872714&lt;/D&gt;&lt;D xsi:type="xsd:double"&gt;4.94771295012859&lt;/D&gt;&lt;D xsi:type="xsd:double"&gt;4.88728084876009&lt;/D&gt;&lt;D xsi:type="xsd:double"&gt;4.36646419346359&lt;/D&gt;&lt;D xsi:type="xsd:double"&gt;4.21049154761123&lt;/D&gt;&lt;D xsi:type="xsd:double"&gt;4.38601412733577&lt;/D&gt;&lt;D xsi:type="xsd:double"&gt;4.29221359712919&lt;/D&gt;&lt;D xsi:type="xsd:double"&gt;4.38815017707783&lt;/D&gt;&lt;D xsi:type="xsd:double"&gt;4.54680990632706&lt;/D&gt;&lt;D xsi:type="xsd:double"&gt;4.29131102436676&lt;/D&gt;&lt;D xsi:type="xsd:double"&gt;4.55680007542795&lt;/D&gt;&lt;D xsi:type="xsd:double"&gt;4.4197576459812&lt;/D&gt;&lt;D xsi:type="xsd:double"&gt;4.22505342722278&lt;/D&gt;&lt;D xsi:type="xsd:double"&gt;4.20072087922737&lt;/D&gt;&lt;D xsi:type="xsd:double"&gt;4.11319010760918&lt;/D&gt;&lt;D xsi:type="xsd:double"&gt;4.15970016440207&lt;/D&gt;&lt;D xsi:type="xsd:double"&gt;4.24073795219831&lt;/D&gt;&lt;D xsi:type="xsd:double"&gt;4.15534030611775&lt;/D&gt;&lt;D xsi:type="xsd:double"&gt;4.12404528871221&lt;/D&gt;&lt;D xsi:type="xsd:double"&gt;4.18302541071534&lt;/D&gt;&lt;D xsi:type="xsd:double"&gt;4.05640032901666&lt;/D&gt;&lt;D xsi:type="xsd:double"&gt;4.11153413937268&lt;/D&gt;&lt;D xsi:type="xsd:double"&gt;4.51958487996831&lt;/D&gt;&lt;D xsi:type="xsd:double"&gt;4.82426049647293&lt;/D&gt;&lt;D xsi:type="xsd:double"&gt;4.25420400983073&lt;/D&gt;&lt;D xsi:type="xsd:double"&gt;4.08735867567579&lt;/D&gt;&lt;D xsi:type="xsd:double"&gt;3.84816941282055&lt;/D&gt;&lt;D xsi:type="xsd:double"&gt;3.677071207706&lt;/D&gt;&lt;D xsi:type="xsd:double"&gt;3.5867862316777&lt;/D&gt;&lt;D xsi:type="xsd:double"&gt;3.48697537592591&lt;/D&gt;&lt;D xsi:type="xsd:double"&gt;3.76401348668917&lt;/D&gt;&lt;D xsi:type="xsd:double"&gt;3.66329460055307&lt;/D&gt;&lt;D xsi:type="xsd:double"&gt;3.69423405230566&lt;/D&gt;&lt;D xsi:type="xsd:double"&gt;3.83090464079868&lt;/D&gt;&lt;D xsi:type="xsd:double"&gt;3.87824407078525&lt;/D&gt;&lt;D xsi:type="xsd:double"&gt;3.80784926737296&lt;/D&gt;&lt;D xsi:type="xsd:double"&gt;3.73390290969051&lt;/D&gt;&lt;D xsi:type="xsd:double"&gt;3.79838016809562&lt;/D&gt;&lt;D xsi:type="xsd:double"&gt;3.8408841508974&lt;/D&gt;&lt;D xsi:type="xsd:double"&gt;3.94561912400097&lt;/D&gt;&lt;D xsi:type="xsd:double"&gt;3.98930016120858&lt;/D&gt;&lt;D xsi:type="xsd:double"&gt;3.92568310826738&lt;/D&gt;&lt;D xsi:type="xsd:double"&gt;3.78020277623458&lt;/D&gt;&lt;D xsi:type="xsd:double"&gt;3.9244200217355&lt;/D&gt;&lt;D xsi:type="xsd:double"&gt;4.05164948221771&lt;/D&gt;&lt;D xsi:type="xsd:double"&gt;3.93090066331967&lt;/D&gt;&lt;D xsi:type="xsd:double"&gt;3.71527411853443&lt;/D&gt;&lt;D xsi:type="xsd:double"&gt;3.77773095331213&lt;/D&gt;&lt;D xsi:type="xsd:double"&gt;3.8207930435922&lt;/D&gt;&lt;D xsi:type="xsd:double"&gt;4.24107879361036&lt;/D&gt;&lt;D xsi:type="xsd:double"&gt;4.31112571029893&lt;/D&gt;&lt;D xsi:type="xsd:double"&gt;3.88244438814504&lt;/D&gt;&lt;D xsi:type="xsd:double"&gt;3.99870942919931&lt;/D&gt;&lt;D xsi:type="xsd:double"&gt;4.01551662084024&lt;/D&gt;&lt;D xsi:type="xsd:double"&gt;3.97874716615272&lt;/D&gt;&lt;D xsi:type="xsd:double"&gt;4.23870691869564&lt;/D&gt;&lt;D xsi:type="xsd:double"&gt;4.85164992749918&lt;/D&gt;&lt;D xsi:type="xsd:double"&gt;4.60443411148912&lt;/D&gt;&lt;D xsi:type="xsd:double"&gt;4.75321097070969&lt;/D&gt;&lt;D xsi:type="xsd:double"&gt;4.86112237561236&lt;/D&gt;&lt;D xsi:type="xsd:double"&gt;4.88870413069814&lt;/D&gt;&lt;D xsi:type="xsd:double"&gt;4.79400063655932&lt;/D&gt;&lt;D xsi:type="xsd:double"&gt;4.79376049094588&lt;/D&gt;&lt;D xsi:type="xsd:double"&gt;4.3469475883542&lt;/D&gt;&lt;D xsi:type="xsd:double"&gt;4.66776895965398&lt;/D&gt;&lt;D xsi:type="xsd:double"&gt;4.6928541151387&lt;/D&gt;&lt;D xsi:type="xsd:double"&gt;5.09286488555084&lt;/D&gt;&lt;D xsi:type="xsd:double"&gt;4.93258100084157&lt;/D&gt;&lt;D xsi:type="xsd:double"&gt;4.72931823357074&lt;/D&gt;&lt;D xsi:type="xsd:double"&gt;4.92854662488835&lt;/D&gt;&lt;D xsi:type="xsd:double"&gt;4.72412678784557&lt;/D&gt;&lt;D xsi:type="xsd:double"&gt;5.0840442898808&lt;/D&gt;&lt;D xsi:type="xsd:double"&gt;5.76289361867689&lt;/D&gt;&lt;D xsi:type="xsd:double"&gt;5.95568343367073&lt;/D&gt;&lt;D xsi:type="xsd:double"&gt;5.5382917763168&lt;/D&gt;&lt;D xsi:type="xsd:double"&gt;5.47660106696742&lt;/D&gt;&lt;/FQL&gt;&lt;FQL&gt;&lt;Q&gt;ECH^JULIAN(FMA_DIV_YLD(NTMA,-10AY,0,AM,"PORTAGG","MEANR").DATES)&lt;/Q&gt;&lt;R&gt;121&lt;/R&gt;&lt;C&gt;1&lt;/C&gt;&lt;D xsi:type="xsd:long"&gt;41852&lt;/D&gt;&lt;D xsi:type="xsd:long"&gt;41880&lt;/D&gt;&lt;D xsi:type="xsd:long"&gt;41913&lt;/D&gt;&lt;D xsi:type="xsd:long"&gt;41943&lt;/D&gt;&lt;D xsi:type="xsd:long"&gt;41974&lt;/D&gt;&lt;D xsi:type="xsd:long"&gt;42004&lt;/D&gt;&lt;D xsi:type="xsd:long"&gt;42034&lt;/D&gt;&lt;D xsi:type="xsd:long"&gt;42062&lt;/D&gt;&lt;D xsi:type="xsd:long"&gt;42095&lt;/D&gt;&lt;D xsi:type="xsd:long"&gt;42125&lt;/D&gt;&lt;D xsi:type="xsd:long"&gt;42156&lt;/D&gt;&lt;D xsi:type="xsd:long"&gt;42186&lt;/D&gt;&lt;D xsi:type="xsd:long"&gt;42216&lt;/D&gt;&lt;D xsi:type="xsd:long"&gt;42248&lt;/D&gt;&lt;D xsi:type="xsd:long"&gt;42278&lt;/D&gt;&lt;D xsi:type="xsd:long"&gt;42307&lt;/D&gt;&lt;D xsi:type="xsd:long"&gt;42339&lt;/D&gt;&lt;D xsi:type="xsd:long"&gt;42369&lt;/D&gt;&lt;D xsi:type="xsd:long"&gt;42401&lt;/D&gt;&lt;D xsi:type="xsd:long"&gt;42430&lt;/D&gt;&lt;D xsi:type="xsd:long"&gt;42461&lt;/D&gt;&lt;D xsi:type="xsd:long"&gt;42489&lt;/D&gt;&lt;D xsi:type="xsd:long"&gt;42522&lt;/D&gt;&lt;D xsi:type="xsd:long"&gt;42552&lt;/D&gt;&lt;D xsi:type="xsd:long"&gt;42583&lt;/D&gt;&lt;D xsi:type="xsd:long"&gt;42614&lt;/D&gt;&lt;D xsi:type="xsd:long"&gt;42643&lt;/D&gt;&lt;D xsi:type="xsd:long"&gt;42675&lt;/D&gt;&lt;D xsi:type="xsd:long"&gt;42705&lt;/D&gt;&lt;D xsi:type="xsd:long"&gt;42734&lt;/D&gt;&lt;D xsi:type="xsd:long"&gt;42767&lt;/D&gt;&lt;D xsi:type="xsd:long"&gt;42795&lt;/D&gt;&lt;D xsi:type="xsd:long"&gt;42825&lt;/D&gt;&lt;D xsi:type="xsd:long"&gt;42856&lt;/D&gt;&lt;D xsi:type="xsd:long"&gt;42887&lt;/D&gt;&lt;D xsi:type="xsd:long"&gt;42916&lt;/D&gt;&lt;D xsi:type="xsd:long"&gt;42948&lt;/D&gt;&lt;D xsi:type="xsd:long"&gt;42979&lt;/D&gt;&lt;D xsi:type="xsd:long"&gt;43007&lt;/D&gt;&lt;D xsi:type="xsd:long"&gt;43040&lt;/D&gt;&lt;D xsi:type="xsd:long"&gt;43070&lt;/D&gt;&lt;D xsi:type="xsd:long"&gt;43098&lt;/D&gt;&lt;D xsi:type="xsd:long"&gt;43132&lt;/D&gt;&lt;D xsi:type="xsd:long"&gt;43160&lt;/D&gt;&lt;D xsi:type="xsd:long"&gt;43188&lt;/D&gt;&lt;D xsi:type="xsd:long"&gt;43221&lt;/D&gt;&lt;D xsi:type="xsd:long"&gt;43252&lt;/D&gt;&lt;D xsi:type="xsd:long"&gt;43280&lt;/D&gt;&lt;D xsi:type="xsd:long"&gt;43313&lt;/D&gt;&lt;D xsi:type="xsd:long"&gt;43343&lt;/D&gt;&lt;D xsi:type="xsd:long"&gt;43374&lt;/D&gt;&lt;D xsi:type="xsd:long"&gt;43405&lt;/D&gt;&lt;D xsi:type="xsd:long"&gt;43434&lt;/D&gt;&lt;D xsi:type="xsd:long"&gt;43465&lt;/D&gt;&lt;D xsi:type="xsd:long"&gt;43497&lt;/D&gt;&lt;D xsi:type="xsd:long"&gt;43525&lt;/D&gt;&lt;D xsi:type="xsd:long"&gt;43556&lt;/D&gt;&lt;D xsi:type="xsd:long"&gt;43586&lt;/D&gt;&lt;D xsi:type="xsd:long"&gt;43616&lt;/D&gt;&lt;D xsi:type="xsd:long"&gt;43647&lt;/D&gt;&lt;D xsi:type="xsd:long"&gt;43678&lt;/D&gt;&lt;D xsi:type="xsd:long"&gt;43706&lt;/D&gt;&lt;D xsi:type="xsd:long"&gt;43739&lt;/D&gt;&lt;D xsi:type="xsd:long"&gt;43770&lt;/D&gt;&lt;D xsi:type="xsd:long"&gt;43798&lt;/D&gt;&lt;D xsi:type="xsd:long"&gt;43830&lt;/D&gt;&lt;D xsi:type="xsd:long"&gt;43861&lt;/D&gt;&lt;D xsi:type="xsd:long"&gt;43889&lt;/D&gt;&lt;D xsi:type="xsd:long"&gt;43922&lt;/D&gt;&lt;D xsi:type="xsd:long"&gt;43952&lt;/D&gt;&lt;D xsi:type="xsd:long"&gt;43983&lt;/D&gt;&lt;D xsi:type="xsd:long"&gt;44013&lt;/D&gt;&lt;D xsi:type="xsd:long"&gt;44043&lt;/D&gt;&lt;D xsi:type="xsd:long"&gt;44075&lt;/D&gt;&lt;D xsi:type="xsd:long"&gt;44105&lt;/D&gt;&lt;D xsi:type="xsd:long"&gt;44134&lt;/D&gt;&lt;D xsi:type="xsd:long"&gt;44166&lt;/D&gt;&lt;D xsi:type="xsd:long"&gt;44196&lt;/D&gt;&lt;D xsi:type="xsd:long"&gt;44228&lt;/D&gt;&lt;D xsi:type="xsd:long"&gt;44256&lt;/D&gt;&lt;D xsi:type="xsd:long"&gt;44287&lt;/D&gt;&lt;D xsi:type="xsd:long"&gt;44316&lt;/D&gt;&lt;D xsi:type="xsd:long"&gt;44348&lt;/D&gt;&lt;D xsi:type="xsd:long"&gt;44378&lt;/D&gt;&lt;D xsi:type="xsd:long"&gt;44407&lt;/D&gt;&lt;D xsi:type="xsd:long"&gt;44440&lt;/D&gt;&lt;D xsi:type="xsd:long"&gt;44470&lt;/D&gt;&lt;D xsi:type="xsd:long"&gt;44501&lt;/D&gt;&lt;D xsi:type="xsd:long"&gt;44531&lt;/D&gt;&lt;D xsi:type="xsd:long"&gt;44561&lt;/D&gt;&lt;D xsi:type="xsd:long"&gt;44593&lt;/D&gt;&lt;D xsi:type="xsd:long"&gt;44621&lt;/D&gt;&lt;D xsi:type="xsd:long"&gt;44652&lt;/D&gt;&lt;D xsi:type="xsd:long"&gt;44680&lt;/D&gt;&lt;D xsi:type="xsd:long"&gt;44713&lt;/D&gt;&lt;D xsi:type="xsd:long"&gt;44743&lt;/D&gt;&lt;D xsi:type="xsd:long"&gt;44774&lt;/D&gt;&lt;D xsi:type="xsd:long"&gt;44805&lt;/D&gt;&lt;D xsi:type="xsd:long"&gt;44834&lt;/D&gt;&lt;D xsi:type="xsd:long"&gt;44866&lt;/D&gt;&lt;D xsi:type="xsd:long"&gt;44896&lt;/D&gt;&lt;D xsi:type="xsd:long"&gt;44925&lt;/D&gt;&lt;D xsi:type="xsd:long"&gt;44958&lt;/D&gt;&lt;D xsi:type="xsd:long"&gt;44986&lt;/D&gt;&lt;D xsi:type="xsd:long"&gt;45016&lt;/D&gt;&lt;D xsi:type="xsd:long"&gt;45047&lt;/D&gt;&lt;D xsi:type="xsd:long"&gt;45078&lt;/D&gt;&lt;D xsi:type="xsd:long"&gt;45107&lt;/D&gt;&lt;D xsi:type="xsd:long"&gt;45139&lt;/D&gt;&lt;D xsi:type="xsd:long"&gt;45170&lt;/D&gt;&lt;D xsi:type="xsd:long"&gt;45198&lt;/D&gt;&lt;D xsi:type="xsd:long"&gt;45231&lt;/D&gt;&lt;D xsi:type="xsd:long"&gt;45261&lt;/D&gt;&lt;D xsi:type="xsd:long"&gt;45289&lt;/D&gt;&lt;D xsi:type="xsd:long"&gt;45323&lt;/D&gt;&lt;D xsi:type="xsd:long"&gt;45352&lt;/D&gt;&lt;D xsi:type="xsd:long"&gt;45383&lt;/D&gt;&lt;D xsi:type="xsd:long"&gt;45413&lt;/D&gt;&lt;D xsi:type="xsd:long"&gt;45443&lt;/D&gt;&lt;D xsi:type="xsd:long"&gt;45474&lt;/D&gt;&lt;D xsi:type="xsd:long"&gt;45503&lt;/D&gt;&lt;/FQL&gt;&lt;FQL&gt;&lt;Q&gt;EPU^FMA_PE(NTMA,-10AY,0,AM,"PORTAGG","MEANR")&lt;/Q&gt;&lt;R&gt;121&lt;/R&gt;&lt;C&gt;1&lt;/C&gt;&lt;D xsi:type="xsd:double"&gt;14.5406168626022&lt;/D&gt;&lt;D xsi:type="xsd:double"&gt;13.8513963524805&lt;/D&gt;&lt;D xsi:type="xsd:double"&gt;12.6485621132712&lt;/D&gt;&lt;D xsi:type="xsd:double"&gt;12.1659519620687&lt;/D&gt;&lt;D xsi:type="xsd:double"&gt;12.6396424770865&lt;/D&gt;&lt;D xsi:type="xsd:double"&gt;12.3873699101838&lt;/D&gt;&lt;D xsi:type="xsd:double"&gt;13.0139348772524&lt;/D&gt;&lt;D xsi:type="xsd:double"&gt;13.0213612950914&lt;/D&gt;&lt;D xsi:type="xsd:double"&gt;12.7221484616469&lt;/D&gt;&lt;D xsi:type="xsd:double"&gt;13.2069437610425&lt;/D&gt;&lt;D xsi:type="xsd:double"&gt;13.9134833027009&lt;/D&gt;&lt;D xsi:type="xsd:double"&gt;13.3057481288059&lt;/D&gt;&lt;D xsi:type="xsd:double"&gt;12.526405525602&lt;/D&gt;&lt;D xsi:type="xsd:double"&gt;10.7524637578483&lt;/D&gt;&lt;D xsi:type="xsd:double"&gt;11.3891463413941&lt;/D&gt;&lt;D xsi:type="xsd:double"&gt;8.10975887779825&lt;/D&gt;&lt;D xsi:type="xsd:double"&gt;7.70019477930967&lt;/D&gt;&lt;D xsi:type="xsd:double"&gt;11.595753878477&lt;/D&gt;&lt;D xsi:type="xsd:double"&gt;12.5010424605146&lt;/D&gt;&lt;D xsi:type="xsd:double"&gt;14.1457362414514&lt;/D&gt;&lt;D xsi:type="xsd:double"&gt;14.8900488444232&lt;/D&gt;&lt;D xsi:type="xsd:double"&gt;16.731068270419&lt;/D&gt;&lt;D xsi:type="xsd:double"&gt;13.9752447415191&lt;/D&gt;&lt;D xsi:type="xsd:double"&gt;14.2959058783495&lt;/D&gt;&lt;D xsi:type="xsd:double"&gt;14.647637689622&lt;/D&gt;&lt;D xsi:type="xsd:double"&gt;13.6636596091693&lt;/D&gt;&lt;D xsi:type="xsd:double"&gt;13.5328056411868&lt;/D&gt;&lt;D xsi:type="xsd:double"&gt;12.27997010101&lt;/D&gt;&lt;D xsi:type="xsd:double"&gt;11.679841483902&lt;/D&gt;&lt;D xsi:type="xsd:double"&gt;11.4760056510122&lt;/D&gt;&lt;D xsi:type="xsd:double"&gt;13.0226859098061&lt;/D&gt;&lt;D xsi:type="xsd:double"&gt;13.0553402322207&lt;/D&gt;&lt;D xsi:type="xsd:double"&gt;13.2092091729453&lt;/D&gt;&lt;D xsi:type="xsd:double"&gt;11.0091547686023&lt;/D&gt;&lt;D xsi:type="xsd:double"&gt;11.802049058059&lt;/D&gt;&lt;D xsi:type="xsd:double"&gt;11.8754941271639&lt;/D&gt;&lt;D xsi:type="xsd:double"&gt;12.6334592676216&lt;/D&gt;&lt;D xsi:type="xsd:double"&gt;12.5183585248119&lt;/D&gt;&lt;D xsi:type="xsd:double"&gt;12.6910536608656&lt;/D&gt;&lt;D xsi:type="xsd:double"&gt;13.3447916977273&lt;/D&gt;&lt;D xsi:type="xsd:double"&gt;12.542730367647&lt;/D&gt;&lt;D xsi:type="xsd:double"&gt;13.4431091443289&lt;/D&gt;&lt;D xsi:type="xsd:double"&gt;14.3615917809448&lt;/D&gt;&lt;D xsi:type="xsd:double"&gt;13.7979913613346&lt;/D&gt;&lt;D xsi:type="xsd:double"&gt;13.5625659268298&lt;/D&gt;&lt;D xsi:type="xsd:double"&gt;13.4168525572909&lt;/D&gt;&lt;D xsi:type="xsd:double"&gt;13.5242575883052&lt;/D&gt;&lt;D xsi:type="xsd:double"&gt;13.4026239877428&lt;/D&gt;&lt;D xsi:type="xsd:double"&gt;13.9078188240122&lt;/D&gt;&lt;D xsi:type="xsd:double"&gt;13.1251704662674&lt;/D&gt;&lt;D xsi:type="xsd:double"&gt;13.0510094331358&lt;/D&gt;&lt;D xsi:type="xsd:double"&gt;13.1402015444892&lt;/D&gt;&lt;D xsi:type="xsd:double"&gt;12.9777388079779&lt;/D&gt;&lt;D xsi:type="xsd:double"&gt;13.3730440380711&lt;/D&gt;&lt;D xsi:type="xsd:double"&gt;15.7446927589297&lt;/D&gt;&lt;D xsi:type="xsd:double"&gt;15.2133236486114&lt;/D&gt;&lt;D xsi:type="xsd:double"&gt;15.5789070302979&lt;/D&gt;&lt;D xsi:type="xsd:double"&gt;14.0111077627418&lt;/D&gt;&lt;D xsi:type="xsd:double"&gt;12.9563058715041&lt;/D&gt;&lt;D xsi:type="xsd:double"&gt;13.6759467583132&lt;/D&gt;&lt;D xsi:type="xsd:double"&gt;14.7637791112736&lt;/D&gt;&lt;D xsi:type="xsd:double"&gt;14.2457283380187&lt;/D&gt;&lt;D xsi:type="xsd:double"&gt;13.6825354529632&lt;/D&gt;&lt;D xsi:type="xsd:double"&gt;14.2861695793505&lt;/D&gt;&lt;D xsi:type="xsd:double"&gt;13.2555957960182&lt;/D&gt;&lt;D xsi:type="xsd:double"&gt;15.1964208728878&lt;/D&gt;&lt;D xsi:type="xsd:double"&gt;14.3130129249879&lt;/D&gt;&lt;D xsi:type="xsd:double"&gt;13.2708552548427&lt;/D&gt;&lt;D xsi:type="xsd:double"&gt;10.0288524795485&lt;/D&gt;&lt;D xsi:type="xsd:double"&gt;13.5161333569283&lt;/D&gt;&lt;D xsi:type="xsd:double"&gt;16.077400181556&lt;/D&gt;&lt;D xsi:type="xsd:double"&gt;19.8942708913469&lt;/D&gt;&lt;D xsi:type="xsd:double"&gt;20.6745125806046&lt;/D&gt;&lt;D xsi:type="xsd:double"&gt;23.5877424050008&lt;/D&gt;&lt;D xsi:type="xsd:double"&gt;20.9923183092766&lt;/D&gt;&lt;D xsi:type="xsd:double"&gt;17.554965833501&lt;/D&gt;&lt;D xsi:type="xsd:double"&gt;17.2793286052368&lt;/D&gt;&lt;D xsi:type="xsd:double"&gt;14.3816269076058&lt;/D&gt;&lt;D xsi:type="xsd:double"&gt;14.7955193806531&lt;/D&gt;&lt;D xsi:type="xsd:double"&gt;15.6008423543044&lt;/D&gt;&lt;D xsi:type="xsd:double"&gt;13.4179578571822&lt;/D&gt;&lt;D xsi:type="xsd:double"&gt;10.8418450273085&lt;/D&gt;&lt;D xsi:type="xsd:double"&gt;10.1590324146158&lt;/D&gt;&lt;D xsi:type="xsd:double"&gt;8.87281510725564&lt;/D&gt;&lt;D xsi:type="xsd:double"&gt;8.7647846739343&lt;/D&gt;&lt;D xsi:type="xsd:double"&gt;8.91303146000403&lt;/D&gt;&lt;D xsi:type="xsd:double"&gt;9.21856886229275&lt;/D&gt;&lt;D xsi:type="xsd:double"&gt;10.231268479621&lt;/D&gt;&lt;D xsi:type="xsd:double"&gt;9.74452833121554&lt;/D&gt;&lt;D xsi:type="xsd:double"&gt;10.0456158188782&lt;/D&gt;&lt;D xsi:type="xsd:double"&gt;10.7449077570778&lt;/D&gt;&lt;D xsi:type="xsd:double"&gt;11.1816686121112&lt;/D&gt;&lt;D xsi:type="xsd:double"&gt;11.535588177263&lt;/D&gt;&lt;D xsi:type="xsd:double"&gt;9.10806685331493&lt;/D&gt;&lt;D xsi:type="xsd:double"&gt;8.28173260892262&lt;/D&gt;&lt;D xsi:type="xsd:double"&gt;6.9795207437023&lt;/D&gt;&lt;D xsi:type="xsd:double"&gt;7.25673534875394&lt;/D&gt;&lt;D xsi:type="xsd:double"&gt;7.38934953544492&lt;/D&gt;&lt;D xsi:type="xsd:double"&gt;7.8682048565623&lt;/D&gt;&lt;D xsi:type="xsd:double"&gt;9.00685409897604&lt;/D&gt;&lt;D xsi:type="xsd:double"&gt;9.705759140191&lt;/D&gt;&lt;D xsi:type="xsd:double"&gt;9.20061340922707&lt;/D&gt;&lt;D xsi:type="xsd:double"&gt;10.3941329025177&lt;/D&gt;&lt;D xsi:type="xsd:double"&gt;9.64880033294873&lt;/D&gt;&lt;D xsi:type="xsd:double"&gt;9.82892442267171&lt;/D&gt;&lt;D xsi:type="xsd:double"&gt;9.62010375004861&lt;/D&gt;&lt;D xsi:type="xsd:double"&gt;9.41785880006079&lt;/D&gt;&lt;D xsi:type="xsd:double"&gt;9.8625614807996&lt;/D&gt;&lt;D xsi:type="xsd:double"&gt;10.8449491311895&lt;/D&gt;&lt;D xsi:type="xsd:double"&gt;10.3802356312026&lt;/D&gt;&lt;D xsi:type="xsd:double"&gt;9.73757102558464&lt;/D&gt;&lt;D xsi:type="xsd:double"&gt;9.46017703161727&lt;/D&gt;&lt;D xsi:type="xsd:double"&gt;10.6010529058934&lt;/D&gt;&lt;D xsi:type="xsd:double"&gt;11.6182025746449&lt;/D&gt;&lt;D xsi:type="xsd:double"&gt;11.6639041246621&lt;/D&gt;&lt;D xsi:type="xsd:double"&gt;11.9184612407495&lt;/D&gt;&lt;D xsi:type="xsd:double"&gt;12.7091871318023&lt;/D&gt;&lt;D xsi:type="xsd:double"&gt;13.125825569005&lt;/D&gt;&lt;D xsi:type="xsd:double"&gt;13.1778579046703&lt;/D&gt;&lt;D xsi:type="xsd:double"&gt;11.4019691965495&lt;/D&gt;&lt;D xsi:type="xsd:double"&gt;10.8857786317746&lt;/D&gt;&lt;/FQL&gt;&lt;FQL&gt;&lt;Q&gt;EZA^FMA_PE(LTMA,-10AY,0,AM,"PORTAGG","MEANR")&lt;/Q&gt;&lt;R&gt;121&lt;/R&gt;&lt;C&gt;1&lt;/C&gt;&lt;D xsi:type="xsd:double"&gt;16.0603851145723&lt;/D&gt;&lt;D xsi:type="xsd:double"&gt;16.395740649427&lt;/D&gt;&lt;D xsi:type="xsd:double"&gt;15.9614212428456&lt;/D&gt;&lt;D xsi:type="xsd:double"&gt;16.8369842589547&lt;/D&gt;&lt;D xsi:type="xsd:double"&gt;16.1317553076889&lt;/D&gt;&lt;D xsi:type="xsd:double"&gt;17.0102497431&lt;/D&gt;&lt;D xsi:type="xsd:double"&gt;18.0880238447437&lt;/D&gt;&lt;D xsi:type="xsd:double"&gt;18.4741774052902&lt;/D&gt;&lt;D xsi:type="xsd:double"&gt;18.4543245328322&lt;/D&gt;&lt;D xsi:type="xsd:double"&gt;18.5821306975753&lt;/D&gt;&lt;D xsi:type="xsd:double"&gt;18.0550451101169&lt;/D&gt;&lt;D xsi:type="xsd:double"&gt;18.1381637326964&lt;/D&gt;&lt;D xsi:type="xsd:double"&gt;17.742362231331&lt;/D&gt;&lt;D xsi:type="xsd:double"&gt;16.8938072554071&lt;/D&gt;&lt;D xsi:type="xsd:double"&gt;16.9990242899736&lt;/D&gt;&lt;D xsi:type="xsd:double"&gt;17.7816343518636&lt;/D&gt;&lt;D xsi:type="xsd:double"&gt;17.210135795683&lt;/D&gt;&lt;D xsi:type="xsd:double"&gt;16.6848328408485&lt;/D&gt;&lt;D xsi:type="xsd:double"&gt;16.0374216944778&lt;/D&gt;&lt;D xsi:type="xsd:double"&gt;15.9584178535119&lt;/D&gt;&lt;D xsi:type="xsd:double"&gt;15.9725278736685&lt;/D&gt;&lt;D xsi:type="xsd:double"&gt;16.02894955589&lt;/D&gt;&lt;D xsi:type="xsd:double"&gt;15.9340047585389&lt;/D&gt;&lt;D xsi:type="xsd:double"&gt;16.0521610413542&lt;/D&gt;&lt;D xsi:type="xsd:double"&gt;16.3984503054958&lt;/D&gt;&lt;D xsi:type="xsd:double"&gt;16.2339091779998&lt;/D&gt;&lt;D xsi:type="xsd:double"&gt;16.6518956698193&lt;/D&gt;&lt;D xsi:type="xsd:double"&gt;16.8402502973402&lt;/D&gt;&lt;D xsi:type="xsd:double"&gt;16.1560174932329&lt;/D&gt;&lt;D xsi:type="xsd:double"&gt;17.1858101839273&lt;/D&gt;&lt;D xsi:type="xsd:double"&gt;17.5054621393384&lt;/D&gt;&lt;D xsi:type="xsd:double"&gt;18.4407271654888&lt;/D&gt;&lt;D xsi:type="xsd:double"&gt;18.2799289492317&lt;/D&gt;&lt;D xsi:type="xsd:double"&gt;18.3205795482875&lt;/D&gt;&lt;D xsi:type="xsd:double"&gt;17.9072656139748&lt;/D&gt;&lt;D xsi:type="xsd:double"&gt;17.6503856933817&lt;/D&gt;&lt;D xsi:type="xsd:double"&gt;18.0691390260973&lt;/D&gt;&lt;D xsi:type="xsd:double"&gt;18.0271050876085&lt;/D&gt;&lt;D xsi:type="xsd:double"&gt;17.3986894027257&lt;/D&gt;&lt;D xsi:type="xsd:double"&gt;18.370505839376&lt;/D&gt;&lt;D xsi:type="xsd:double"&gt;18.4749822579134&lt;/D&gt;&lt;D xsi:type="xsd:double"&gt;18.8711009285881&lt;/D&gt;&lt;D xsi:type="xsd:double"&gt;18.2811183391158&lt;/D&gt;&lt;D xsi:type="xsd:double"&gt;18.1338331370433&lt;/D&gt;&lt;D xsi:type="xsd:double"&gt;17.9133646076888&lt;/D&gt;&lt;D xsi:type="xsd:double"&gt;17.783772451441&lt;/D&gt;&lt;D xsi:type="xsd:double"&gt;17.3124695839988&lt;/D&gt;&lt;D xsi:type="xsd:double"&gt;17.0422500210741&lt;/D&gt;&lt;D xsi:type="xsd:double"&gt;16.6998893907997&lt;/D&gt;&lt;D xsi:type="xsd:double"&gt;16.5181068075408&lt;/D&gt;&lt;D xsi:type="xsd:double"&gt;15.59461323542&lt;/D&gt;&lt;D xsi:type="xsd:double"&gt;14.6864433493443&lt;/D&gt;&lt;D xsi:type="xsd:double"&gt;14.6393155467733&lt;/D&gt;&lt;D xsi:type="xsd:double"&gt;14.8916139674441&lt;/D&gt;&lt;D xsi:type="xsd:double"&gt;15.370967438576&lt;/D&gt;&lt;D xsi:type="xsd:double"&gt;15.4110810795795&lt;/D&gt;&lt;D xsi:type="xsd:double"&gt;15.2854245535437&lt;/D&gt;&lt;D xsi:type="xsd:double"&gt;15.2887627483117&lt;/D&gt;&lt;D xsi:type="xsd:double"&gt;14.9146860526854&lt;/D&gt;&lt;D xsi:type="xsd:double"&gt;15.0005856815981&lt;/D&gt;&lt;D xsi:type="xsd:double"&gt;14.6631201055228&lt;/D&gt;&lt;D xsi:type="xsd:double"&gt;13.802731811217&lt;/D&gt;&lt;D xsi:type="xsd:double"&gt;13.4199946318433&lt;/D&gt;&lt;D xsi:type="xsd:double"&gt;13.5157240862524&lt;/D&gt;&lt;D xsi:type="xsd:double"&gt;13.9801845434749&lt;/D&gt;&lt;D xsi:type="xsd:double"&gt;14.5334187206957&lt;/D&gt;&lt;D xsi:type="xsd:double"&gt;13.7282426314263&lt;/D&gt;&lt;D xsi:type="xsd:double"&gt;12.6858474136758&lt;/D&gt;&lt;D xsi:type="xsd:double"&gt;11.8999002099071&lt;/D&gt;&lt;D xsi:type="xsd:double"&gt;12.4377309628865&lt;/D&gt;&lt;D xsi:type="xsd:double"&gt;12.4528791215081&lt;/D&gt;&lt;D xsi:type="xsd:double"&gt;12.8632334268645&lt;/D&gt;&lt;D xsi:type="xsd:double"&gt;13.4629105077758&lt;/D&gt;&lt;D xsi:type="xsd:double"&gt;13.6222329422806&lt;/D&gt;&lt;D xsi:type="xsd:double"&gt;13.2577149154421&lt;/D&gt;&lt;D xsi:type="xsd:double"&gt;12.6941931202019&lt;/D&gt;&lt;D xsi:type="xsd:double"&gt;13.3488717306371&lt;/D&gt;&lt;D xsi:type="xsd:double"&gt;14.0355409323112&lt;/D&gt;&lt;D xsi:type="xsd:double"&gt;13.7484732114853&lt;/D&gt;&lt;D xsi:type="xsd:double"&gt;13.647776615122&lt;/D&gt;&lt;D xsi:type="xsd:double"&gt;13.3134160404435&lt;/D&gt;&lt;D xsi:type="xsd:double"&gt;12.8043614224643&lt;/D&gt;&lt;D xsi:type="xsd:double"&gt;12.6829931737766&lt;/D&gt;&lt;D xsi:type="xsd:double"&gt;12.0407358417243&lt;/D&gt;&lt;D xsi:type="xsd:double"&gt;11.7209479490445&lt;/D&gt;&lt;D xsi:type="xsd:double"&gt;11.1869141540399&lt;/D&gt;&lt;D xsi:type="xsd:double"&gt;10.8424214259546&lt;/D&gt;&lt;D xsi:type="xsd:double"&gt;10.6970504059357&lt;/D&gt;&lt;D xsi:type="xsd:double"&gt;10.6555677174956&lt;/D&gt;&lt;D xsi:type="xsd:double"&gt;10.4391997759513&lt;/D&gt;&lt;D xsi:type="xsd:double"&gt;10.8560825725763&lt;/D&gt;&lt;D xsi:type="xsd:double"&gt;11.2351187331385&lt;/D&gt;&lt;D xsi:type="xsd:double"&gt;11.1012271592651&lt;/D&gt;&lt;D xsi:type="xsd:double"&gt;10.7988055109792&lt;/D&gt;&lt;D xsi:type="xsd:double"&gt;10.5631142561784&lt;/D&gt;&lt;D xsi:type="xsd:double"&gt;10.1410044940954&lt;/D&gt;&lt;D xsi:type="xsd:double"&gt;10.1971528484655&lt;/D&gt;&lt;D xsi:type="xsd:double"&gt;9.83658038045916&lt;/D&gt;&lt;D xsi:type="xsd:double"&gt;9.40920515950423&lt;/D&gt;&lt;D xsi:type="xsd:double"&gt;9.65640544287243&lt;/D&gt;&lt;D xsi:type="xsd:double"&gt;10.2342817542044&lt;/D&gt;&lt;D xsi:type="xsd:double"&gt;10.0809076010888&lt;/D&gt;&lt;D xsi:type="xsd:double"&gt;10.7880115601062&lt;/D&gt;&lt;D xsi:type="xsd:double"&gt;10.3394896677801&lt;/D&gt;&lt;D xsi:type="xsd:double"&gt;10.2196356242693&lt;/D&gt;&lt;D xsi:type="xsd:double"&gt;10.195378562968&lt;/D&gt;&lt;D xsi:type="xsd:double"&gt;9.94425315309907&lt;/D&gt;&lt;D xsi:type="xsd:double"&gt;10.3025639420697&lt;/D&gt;&lt;D xsi:type="xsd:double"&gt;10.7245961160261&lt;/D&gt;&lt;D xsi:type="xsd:double"&gt;10.6528409267021&lt;/D&gt;&lt;D xsi:type="xsd:double"&gt;10.3837708107894&lt;/D&gt;&lt;D xsi:type="xsd:double"&gt;10.3376512760792&lt;/D&gt;&lt;D xsi:type="xsd:double"&gt;11.2058870122715&lt;/D&gt;&lt;D xsi:type="xsd:double"&gt;11.7307423987916&lt;/D&gt;&lt;D xsi:type="xsd:double"&gt;11.2389342083715&lt;/D&gt;&lt;D xsi:type="xsd:double"&gt;10.700015625824&lt;/D&gt;&lt;D xsi:type="xsd:double"&gt;10.6428230819734&lt;/D&gt;&lt;D xsi:type="xsd:double"&gt;10.5771877468151&lt;/D&gt;&lt;D xsi:type="xsd:double"&gt;10.4995425461742&lt;/D&gt;&lt;D xsi:type="xsd:double"&gt;10.7097464074746&lt;/D&gt;&lt;D xsi:type="xsd:double"&gt;10.8078634507708&lt;/D&gt;&lt;/FQL&gt;&lt;FQL&gt;&lt;Q&gt;DDR3512M-FDS^FG_PRICE_CHANGE(0,-6AM)&lt;/Q&gt;&lt;R&gt;1&lt;/R&gt;&lt;C&gt;1&lt;/C&gt;&lt;D xsi:type="xsd:double"&gt;-6.36816157978735&lt;/D&gt;&lt;/FQL&gt;&lt;FQL&gt;&lt;Q&gt;PASP-FDS^FG_PRICE_CHANGE(0,-6AM)&lt;/Q&gt;&lt;R&gt;1&lt;/R&gt;&lt;C&gt;1&lt;/C&gt;&lt;D xsi:type="xsd:double"&gt;-3.10880829015544&lt;/D&gt;&lt;/FQL&gt;&lt;FQL&gt;&lt;Q&gt;PLATI-FDS^FG_PRICE_CHANGE(0,-6AM)&lt;/Q&gt;&lt;R&gt;1&lt;/R&gt;&lt;C&gt;1&lt;/C&gt;&lt;D xsi:type="xsd:double"&gt;7.23684210526316&lt;/D&gt;&lt;/FQL&gt;&lt;FQL&gt;&lt;Q&gt;W-FDS^FG_PRICE_CHANGE(0,-6AM)&lt;/Q&gt;&lt;R&gt;1&lt;/R&gt;&lt;C&gt;1&lt;/C&gt;&lt;D xsi:type="xsd:double"&gt;-11.5544472152951&lt;/D&gt;&lt;/FQL&gt;&lt;FQL&gt;&lt;Q&gt;COPP-FDS^FG_PRICE_CHANGE(0,-6AM)&lt;/Q&gt;&lt;R&gt;1&lt;/R&gt;&lt;C&gt;1&lt;/C&gt;&lt;D xsi:type="xsd:double"&gt;5.55483452303698&lt;/D&gt;&lt;/FQL&gt;&lt;FQL&gt;&lt;Q&gt;VNM^FMA_ROE(NTMA,-20AY,NOW,FY,"PORTAGG","MEANR")&lt;/Q&gt;&lt;R&gt;20&lt;/R&gt;&lt;C&gt;1&lt;/C&gt;&lt;D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xsi:type="xsd:double"&gt;10.7325513167657&lt;/D&gt;&lt;/FQL&gt;&lt;FQL&gt;&lt;Q&gt;EPHE^FMA_ROE(NTMA,-20AY,NOW,FY,"PORTAGG","MEANR")&lt;/Q&gt;&lt;R&gt;20&lt;/R&gt;&lt;C&gt;1&lt;/C&gt;&lt;D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xsi:type="xsd:double"&gt;8.91575729801009&lt;/D&gt;&lt;D xsi:type="xsd:double"&gt;9.59945410063992&lt;/D&gt;&lt;D xsi:type="xsd:double"&gt;10.6731246326263&lt;/D&gt;&lt;D xsi:type="xsd:double"&gt;11.9407094450378&lt;/D&gt;&lt;/FQL&gt;&lt;FQL&gt;&lt;Q&gt;TRYUS10Y-FDS^FG_YIELD(-10AY,0,Y,,"YTM")&lt;/Q&gt;&lt;R&gt;10&lt;/R&gt;&lt;C&gt;1&lt;/C&gt;&lt;D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xsi:type="xsd:long"&gt;45289&lt;/D&gt;&lt;/FQL&gt;&lt;FQL&gt;&lt;Q&gt;CAGDPY@IN^EE_ACTUAL_ANNUAL(MED,0)&lt;/Q&gt;&lt;R&gt;1&lt;/R&gt;&lt;C&gt;1&lt;/C&gt;&lt;D xsi:type="xsd:double"&gt;-0.651406479275637&lt;/D&gt;&lt;/FQL&gt;&lt;FQL&gt;&lt;Q&gt;CAGDPY@PE^EE_ACTUAL_ANNUAL(MED,0)&lt;/Q&gt;&lt;R&gt;1&lt;/R&gt;&lt;C&gt;1&lt;/C&gt;&lt;D xsi:type="xsd:double"&gt;0.830176564820384&lt;/D&gt;&lt;/FQL&gt;&lt;FQL&gt;&lt;Q&gt;CC_QA^FG_COMPANY_NAME&lt;/Q&gt;&lt;R&gt;1&lt;/R&gt;&lt;C&gt;1&lt;/C&gt;&lt;D xsi:type="xsd:string"&gt;Qatar&lt;/D&gt;&lt;/FQL&gt;&lt;FQL&gt;&lt;Q&gt;USDSAR^STD(FG_PRICE_CHANGE(0,-3AY,M))&lt;/Q&gt;&lt;R&gt;1&lt;/R&gt;&lt;C&gt;1&lt;/C&gt;&lt;D xsi:type="xsd:double"&gt;0.0432785371713939&lt;/D&gt;&lt;/FQL&gt;&lt;FQL&gt;&lt;Q&gt;USDAED^STD(FG_PRICE_CHANGE(0,-3AY,M))&lt;/Q&gt;&lt;R&gt;1&lt;/R&gt;&lt;C&gt;1&lt;/C&gt;&lt;D xsi:type="xsd:double"&gt;0.008718447877662&lt;/D&gt;&lt;/FQL&gt;&lt;FQL&gt;&lt;Q&gt;USDTHB^STD(FG_PRICE_CHANGE(0,-3AY,M))&lt;/Q&gt;&lt;R&gt;1&lt;/R&gt;&lt;C&gt;1&lt;/C&gt;&lt;D xsi:type="xsd:double"&gt;3.00427239183339&lt;/D&gt;&lt;/FQL&gt;&lt;FQL&gt;&lt;Q&gt;USDCNH^STD(FG_PRICE_CHANGE(0,-3AY,M))&lt;/Q&gt;&lt;R&gt;1&lt;/R&gt;&lt;C&gt;1&lt;/C&gt;&lt;D xsi:type="xsd:double"&gt;1.75883408906184&lt;/D</t>
        </r>
      </text>
    </comment>
    <comment ref="A6" authorId="0" shapeId="0" xr:uid="{BCCB3EB1-D7AA-4846-853F-FB5BDE880D9D}">
      <text>
        <r>
          <rPr>
            <b/>
            <sz val="9"/>
            <color indexed="81"/>
            <rFont val="Tahoma"/>
            <charset val="1"/>
          </rPr>
          <t>&gt;&lt;/FQL&gt;&lt;FQL&gt;&lt;Q&gt;USDEUR^STD(FG_PRICE_CHANGE(0,-3AY,M))&lt;/Q&gt;&lt;R&gt;1&lt;/R&gt;&lt;C&gt;1&lt;/C&gt;&lt;D xsi:type="xsd:double"&gt;2.14381117647125&lt;/D&gt;&lt;/FQL&gt;&lt;FQL&gt;&lt;Q&gt;USDBRL^STD(FG_PRICE_CHANGE(0,-3AY,M))&lt;/Q&gt;&lt;R&gt;1&lt;/R&gt;&lt;C&gt;1&lt;/C&gt;&lt;D xsi:type="xsd:double"&gt;3.64571092391046&lt;/D&gt;&lt;/FQL&gt;&lt;FQL&gt;&lt;Q&gt;UAE^FMA_ROE(NTMA,-20AY,NOW,FY,"PORTAGG","MEANR")&lt;/Q&gt;&lt;R&gt;20&lt;/R&gt;&lt;C&gt;1&lt;/C&gt;&lt;D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xsi:type="xsd:double"&gt;6.76201762780836&lt;/D&gt;&lt;D xsi:type="xsd:double"&gt;11.234942553465&lt;/D&gt;&lt;D xsi:type="xsd:double"&gt;12.9338493595798&lt;/D&gt;&lt;D xsi:type="xsd:double"&gt;13.2251182354264&lt;/D&gt;&lt;/FQL&gt;&lt;FQL&gt;&lt;Q&gt;CAGDPY@SA^EE_ACTUAL_ANNUAL(MED,0)&lt;/Q&gt;&lt;R&gt;1&lt;/R&gt;&lt;C&gt;1&lt;/C&gt;&lt;D xsi:type="xsd:double"&gt;3.19136442056759&lt;/D&gt;&lt;/FQL&gt;&lt;FQL&gt;&lt;Q&gt;SET-BKK^FMA_ROE(NTMA,-20AY,NOW,FY,"PORTAGG","MEANR")&lt;/Q&gt;&lt;R&gt;20&lt;/R&gt;&lt;C&gt;1&lt;/C&gt;&lt;D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xsi:type="xsd:double"&gt;8.38849749810762&lt;/D&gt;&lt;D xsi:type="xsd:double"&gt;9.94747027091187&lt;/D&gt;&lt;D xsi:type="xsd:double"&gt;10.1243577068579&lt;/D&gt;&lt;D xsi:type="xsd:double"&gt;9.34877442177022&lt;/D&gt;&lt;/FQL&gt;&lt;FQL&gt;&lt;Q&gt;CNYA^FMA_ROE(NTMA,-20AY,NOW,FY,"PORTAGG","MEANR")&lt;/Q&gt;&lt;R&gt;20&lt;/R&gt;&lt;C&gt;1&lt;/C&gt;&lt;D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xsi:type="xsd:double"&gt;13.4756717153393&lt;/D&gt;&lt;D xsi:type="xsd:double"&gt;12.9923016366103&lt;/D&gt;&lt;D xsi:type="xsd:double"&gt;13.7666448461247&lt;/D&gt;&lt;D xsi:type="xsd:double"&gt;13.3712630657165&lt;/D&gt;&lt;D xsi:type="xsd:double"&gt;12.0221312532734&lt;/D&gt;&lt;/FQL&gt;&lt;FQL&gt;&lt;Q&gt;TRY10Y-FDS^FG_YIELD(-10AY,0,Y,,"YTM")&lt;/Q&gt;&lt;R&gt;10&lt;/R&gt;&lt;C&gt;1&lt;/C&gt;&lt;D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xsi:type="xsd:double"&gt;2.574&lt;/D&gt;&lt;/FQL&gt;&lt;FQL&gt;&lt;Q&gt;CAGDPY@AE^EE_ACTUAL_ANNUAL(MED,0)&lt;/Q&gt;&lt;R&gt;1&lt;/R&gt;&lt;C&gt;1&lt;/C&gt;&lt;D xsi:type="xsd:double"&gt;12.15&lt;/D&gt;&lt;/FQL&gt;&lt;FQL&gt;&lt;Q&gt;CAGDPY@BR^EE_ACTUAL_ANNUAL(MED,0)&lt;/Q&gt;&lt;R&gt;1&lt;/R&gt;&lt;C&gt;1&lt;/C&gt;&lt;D xsi:type="xsd:double"&gt;-1.00044711100741&lt;/D&gt;&lt;/FQL&gt;&lt;FQL&gt;&lt;Q&gt;CAGDPY@ID^EE_ACTUAL_ANNUAL(MED,0)&lt;/Q&gt;&lt;R&gt;1&lt;/R&gt;&lt;C&gt;1&lt;/C&gt;&lt;D xsi:type="xsd:double"&gt;-0.14&lt;/D&gt;&lt;/FQL&gt;&lt;FQL&gt;&lt;Q&gt;CC_KR^FG_COMPANY_NAME&lt;/Q&gt;&lt;R&gt;1&lt;/R&gt;&lt;C&gt;1&lt;/C&gt;&lt;D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xsi:type="xsd:double"&gt;3.7524&lt;/D&gt;&lt;/FQL&gt;&lt;FQL&gt;&lt;Q&gt;USDAED^FG_PRICE(0)&lt;/Q&gt;&lt;R&gt;1&lt;/R&gt;&lt;C&gt;1&lt;/C&gt;&lt;D xsi:type="xsd:double"&gt;3.673&lt;/D&gt;&lt;/FQL&gt;&lt;FQL&gt;&lt;Q&gt;USDTHB^FG_PRICE(0)&lt;/Q&gt;&lt;R&gt;1&lt;/R&gt;&lt;C&gt;1&lt;/C&gt;&lt;D xsi:type="xsd:double"&gt;35.6075&lt;/D&gt;&lt;/FQL&gt;&lt;FQL&gt;&lt;Q&gt;USDCNH^FG_PRICE(0)&lt;/Q&gt;&lt;R&gt;1&lt;/R&gt;&lt;C&gt;1&lt;/C&gt;&lt;D xsi:type="xsd:double"&gt;7.25175&lt;/D&gt;&lt;/FQL&gt;&lt;FQL&gt;&lt;Q&gt;USDEUR^FG_PRICE(0)&lt;/Q&gt;&lt;R&gt;1&lt;/R&gt;&lt;C&gt;1&lt;/C&gt;&lt;D xsi:type="xsd:double"&gt;0.9265694&lt;/D&gt;&lt;/FQL&gt;&lt;FQL&gt;&lt;Q&gt;USDBRL^FG_PRICE(0)&lt;/Q&gt;&lt;R&gt;1&lt;/R&gt;&lt;C&gt;1&lt;/C&gt;&lt;D xsi:type="xsd:double"&gt;5.6642&lt;/D&gt;&lt;/FQL&gt;&lt;FQL&gt;&lt;Q&gt;USDMXN^FG_PRICE(0)&lt;/Q&gt;&lt;R&gt;1&lt;/R&gt;&lt;C&gt;1&lt;/C&gt;&lt;D xsi:type="xsd:double"&gt;18.59175&lt;/D&gt;&lt;/FQL&gt;&lt;FQL&gt;&lt;Q&gt;USDMYR^FG_PRICE(0)&lt;/Q&gt;&lt;R&gt;1&lt;/R&gt;&lt;C&gt;1&lt;/C&gt;&lt;D xsi:type="xsd:double"&gt;4.569&lt;/D&gt;&lt;/FQL&gt;&lt;FQL&gt;&lt;Q&gt;TRYFR10Y-FDS^FG_YIELD(-10AY,0,Y,,"YTM")&lt;/Q&gt;&lt;R&gt;10&lt;/R&gt;&lt;C&gt;1&lt;/C&gt;&lt;D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xsi:type="xsd:double"&gt;2.534&lt;/D&gt;&lt;/FQL&gt;&lt;FQL&gt;&lt;Q&gt;CAGDPY@PL^EE_ACTUAL_ANNUAL(MED,+1)&lt;/Q&gt;&lt;R&gt;1&lt;/R&gt;&lt;C&gt;1&lt;/C&gt;&lt;D xsi:type="xsd:double"&gt;0.4&lt;/D&gt;&lt;/FQL&gt;&lt;FQL&gt;&lt;Q&gt;USDTHB^FG_PRICE_CHANGE(0,-6AM)&lt;/Q&gt;&lt;R&gt;1&lt;/R&gt;&lt;C&gt;1&lt;/C&gt;&lt;D xsi:type="xsd:double"&gt;0.423038&lt;/D&gt;&lt;/FQL&gt;&lt;FQL&gt;&lt;Q&gt;USDMYR^FG_PRICE_CHANGE(0,-1AY)&lt;/Q&gt;&lt;R&gt;1&lt;/R&gt;&lt;C&gt;1&lt;/C&gt;&lt;D xsi:type="xsd:double"&gt;1.1176229&lt;/D&gt;&lt;/FQL&gt;&lt;FQL&gt;&lt;Q&gt;PLATI-FDS^FG_PRICE_CHANGE(0,-1AY)&lt;/Q&gt;&lt;R&gt;1&lt;/R&gt;&lt;C&gt;1&lt;/C&gt;&lt;D xsi:type="xsd:double"&gt;4.59893048128341&lt;/D&gt;&lt;/FQL&gt;&lt;FQL&gt;&lt;Q&gt;W-FDS^FG_PRICE_CHANGE(0,-1AM)&lt;/Q&gt;&lt;R&gt;1&lt;/R&gt;&lt;C&gt;1&lt;/C&gt;&lt;D xsi:type="xsd:double"&gt;-6.54369784804567&lt;/D&gt;&lt;/FQL&gt;&lt;FQL&gt;&lt;Q&gt;FC0000AE^FG_PRICE(0)&lt;/Q&gt;&lt;R&gt;1&lt;/R&gt;&lt;C&gt;1&lt;/C&gt;&lt;D xsi:type="xsd:double"&gt;144.80505&lt;/D&gt;&lt;/FQL&gt;&lt;FQL&gt;&lt;Q&gt;TUR^FMA_ROE(NTMA,-20AY,NOW,FY,"PORTAGG","MEANR")&lt;/Q&gt;&lt;R&gt;20&lt;/R&gt;&lt;C&gt;1&lt;/C&gt;&lt;D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xsi:type="xsd:double"&gt;18.5724934178429&lt;/D&gt;&lt;D xsi:type="xsd:double"&gt;24.1409635144245&lt;/D&gt;&lt;D xsi:type="xsd:double"&gt;25.8460088493027&lt;/D&gt;&lt;/FQL&gt;&lt;FQL&gt;&lt;Q&gt;TRYSA10Y-FDS^FG_YIELD(-10AY,0,Y,,"YTM")&lt;/Q&gt;&lt;R&gt;10&lt;/R&gt;&lt;C&gt;1&lt;/C&gt;&lt;D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xsi:type="xsd:double"&gt;4.608568&lt;/D&gt;&lt;/FQL&gt;&lt;FQL&gt;&lt;Q&gt;CAGDPY@TH^EE_ACTUAL_ANNUAL(MED,+1)&lt;/Q&gt;&lt;R&gt;1&lt;/R&gt;&lt;C&gt;1&lt;/C&gt;&lt;D xsi:type="xsd:double"&gt;2.4&lt;/D&gt;&lt;/FQL&gt;&lt;FQL&gt;&lt;Q&gt;USDVND^FG_PRICE_CHANGE(0,-3AM)&lt;/Q&gt;&lt;R&gt;1&lt;/R&gt;&lt;C&gt;1&lt;/C&gt;&lt;D xsi:type="xsd:double"&gt;-0.47346354&lt;/D&gt;&lt;/FQL&gt;&lt;FQL&gt;&lt;Q&gt;USDCNH^FG_COMPANY_NAME&lt;/Q&gt;&lt;R&gt;1&lt;/R&gt;&lt;C&gt;1&lt;/C&gt;&lt;D xsi:type="xsd:string"&gt;Chinese Offshore Renminbi per U.S. Dollar&lt;/D&gt;&lt;/FQL&gt;&lt;FQL&gt;&lt;Q&gt;USDZAR^FG_PRICE_CHANGE(0,-3AM)&lt;/Q&gt;&lt;R&gt;1&lt;/R&gt;&lt;C&gt;1&lt;/C&gt;&lt;D xsi:type="xsd:double"&gt;-2.5270581&lt;/D&gt;&lt;/FQL&gt;&lt;FQL&gt;&lt;Q&gt;USDMXN^FG_PRICE_CHANGE(0,-6AM)&lt;/Q&gt;&lt;R&gt;1&lt;/R&gt;&lt;C&gt;1&lt;/C&gt;&lt;D xsi:type="xsd:double"&gt;8.609354&lt;/D&gt;&lt;/FQL&gt;&lt;FQL&gt;&lt;Q&gt;USDPHP^STD(FG_PRICE_CHANGE(0,-1AY,AM))&lt;/Q&gt;&lt;R&gt;1&lt;/R&gt;&lt;C&gt;1&lt;/C&gt;&lt;D xsi:type="xsd:double"&gt;1.4893647377543&lt;/D&gt;&lt;/FQL&gt;&lt;FQL&gt;&lt;Q&gt;FC0000BR^FMA_EPS(NTMA,-20AY,0,CY,,"PORTAGG","MEANR")&lt;/Q&gt;&lt;R&gt;20&lt;/R&gt;&lt;C&gt;1&lt;/C&gt;&lt;D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xsi:type="xsd:double"&gt;20.1300195901063&lt;/D&gt;&lt;D xsi:type="xsd:double"&gt;14.9311682716876&lt;/D&gt;&lt;D xsi:type="xsd:double"&gt;18.563536932877&lt;/D&gt;&lt;D xsi:type="xsd:double"&gt;21.0634097749057&lt;/D&gt;&lt;D xsi:type="xsd:double"&gt;24.0472700242166&lt;/D&gt;&lt;/FQL&gt;&lt;FQL&gt;&lt;Q&gt;INDA^P_PRICE_RETURNS_PR('52W',2,-10AY,0,AM)&lt;/Q&gt;&lt;R&gt;121&lt;/R&gt;&lt;C&gt;1&lt;/C&gt;&lt;D xsi:type="xsd:double"&gt;29.566431&lt;/D&gt;&lt;D xsi:type="xsd:double"&gt;59.319794&lt;/D&gt;&lt;D xsi:type="xsd:double"&gt;32.90415&lt;/D&gt;&lt;D xsi:type="xsd:double"&gt;31.87412&lt;/D&gt;&lt;D xsi:type="xsd:double"&gt;33.852566&lt;/D&gt;&lt;D xsi:type="xsd:double"&gt;21.73692&lt;/D&gt;&lt;D xsi:type="xsd:double"&gt;37.25947&lt;/D&gt;&lt;D xsi:type="xsd:double"&gt;37.995243&lt;/D&gt;&lt;D xsi:type="xsd:double"&gt;21.641075&lt;/D&gt;&lt;D xsi:type="xsd:double"&gt;12.759376&lt;/D&gt;&lt;D xsi:type="xsd:double"&gt;7.534516&lt;/D&gt;&lt;D xsi:type="xsd:double"&gt;2.377975&lt;/D&gt;&lt;D xsi:type="xsd:double"&gt;5.243373&lt;/D&gt;&lt;D xsi:type="xsd:double"&gt;-11.957121&lt;/D&gt;&lt;D xsi:type="xsd:double"&gt;-4.7719183&lt;/D&gt;&lt;D xsi:type="xsd:double"&gt;-8.246881&lt;/D&gt;&lt;D xsi:type="xsd:double"&gt;-12.488836&lt;/D&gt;&lt;D xsi:type="xsd:double"&gt;-7.1196437&lt;/D&gt;&lt;D xsi:type="xsd:double"&gt;-18.45833&lt;/D&gt;&lt;D xsi:type="xsd:double"&gt;-23.808748&lt;/D&gt;&lt;D xsi:type="xsd:double"&gt;-15.589487&lt;/D&gt;&lt;D xsi:type="xsd:double"&gt;-8.114857&lt;/D&gt;&lt;D xsi:type="xsd:double"&gt;-7.9228697&lt;/D&gt;&lt;D xsi:type="xsd:double"&gt;-6.363535&lt;/D&gt;&lt;D xsi:type="xsd:double"&gt;-3.9332807&lt;/D&gt;&lt;D xsi:type="xsd:double"&gt;11.108732&lt;/D&gt;&lt;D xsi:type="xsd:double"&gt;4.331088&lt;/D&gt;&lt;D xsi:type="xsd:double"&gt;3.237307&lt;/D&gt;&lt;D xsi:type="xsd:double"&gt;-1.4784038&lt;/D&gt;&lt;D xsi:type="xsd:double"&gt;-1.025641&lt;/D&gt;&lt;D xsi:type="xsd:double"&gt;11.692977&lt;/D&gt;&lt;D xsi:type="xsd:double"&gt;20.584583&lt;/D&gt;&lt;D xsi:type="xsd:double"&gt;17.133057&lt;/D&gt;&lt;D xsi:type="xsd:double"&gt;19.760395&lt;/D&gt;&lt;D xsi:type="xsd:double"&gt;19.731962&lt;/D&gt;&lt;D xsi:type="xsd:double"&gt;15.736794&lt;/D&gt;&lt;D xsi:type="xsd:double"&gt;18.645466&lt;/D&gt;&lt;D xsi:type="xsd:double"&gt;16.957914&lt;/D&gt;&lt;D xsi:type="xsd:double"&gt;14.583182&lt;/D&gt;&lt;D xsi:type="xsd:double"&gt;23.568022&lt;/D&gt;&lt;D xsi:type="xsd:double"&gt;28.563845&lt;/D&gt;&lt;D xsi:type="xsd:double"&gt;36.792408&lt;/D&gt;&lt;D xsi:type="xsd:double"&gt;29.350996&lt;/D&gt;&lt;D xsi:type="xsd:double"&gt;15.074897&lt;/D&gt;&lt;D xsi:type="xsd:double"&gt;9.241629&lt;/D&gt;&lt;D xsi:type="xsd:double"&gt;9.708822&lt;/D&gt;&lt;D xsi:type="xsd:double"&gt;4.067838&lt;/D&gt;&lt;D xsi:type="xsd:double"&gt;5.68794&lt;/D&gt;&lt;D xsi:type="xsd:double"&gt;3.5682797&lt;/D&gt;&lt;D xsi:type="xsd:double"&gt;5.537951&lt;/D&gt;&lt;D xsi:type="xsd:double"&gt;-0.42663813&lt;/D&gt;&lt;D xsi:type="xsd:double"&gt;-12.025833&lt;/D&gt;&lt;D xsi:type="xsd:double"&gt;-3.2542706&lt;/D&gt;&lt;D xsi:type="xsd:double"&gt;-6.692296&lt;/D&gt;&lt;D xsi:type="xsd:double"&gt;-10.513282&lt;/D&gt;&lt;D xsi:type="xsd:double"&gt;-4.116994&lt;/D&gt;&lt;D xsi:type="xsd:double"&gt;5.325544&lt;/D&gt;&lt;D xsi:type="xsd:double"&gt;2.570665&lt;/D&gt;&lt;D xsi:type="xsd:double"&gt;7.937932&lt;/D&gt;&lt;D xsi:type="xsd:double"&gt;8.788549&lt;/D&gt;&lt;D xsi:type="xsd:double"&gt;-7.2642565&lt;/D&gt;&lt;D xsi:type="xsd:double"&gt;-7.6282144&lt;/D&gt;&lt;D xsi:type="xsd:double"&gt;2.8591514&lt;/D&gt;&lt;D xsi:type="xsd:double"&gt;14.867544&lt;/D&gt;&lt;D xsi:type="xsd:double"&gt;4.4576526&lt;/D&gt;&lt;D xsi:type="xsd:double"&gt;6.491649&lt;/D&gt;&lt;D xsi:type="xsd:double"&gt;6.2123775&lt;/D&gt;&lt;D xsi:type="xsd:double"&gt;-0.5369425&lt;/D&gt;&lt;D xsi:type="xsd:double"&gt;-36.66081&lt;/D&gt;&lt;D xsi:type="xsd:double"&gt;-25.185602&lt;/D&gt;&lt;D xsi:type="xsd:double"&gt;-20.861149&lt;/D&gt;&lt;D xsi:type="xsd:double"&gt;-16.354168&lt;/D&gt;&lt;D xsi:type="xsd:double"&gt;-2.8600872&lt;/D&gt;&lt;D xsi:type="xsd:double"&gt;5.977595&lt;/D&gt;&lt;D xsi:type="xsd:double"&gt;5.201268&lt;/D&gt;&lt;D xsi:type="xsd:double"&gt;-3.237158&lt;/D&gt;&lt;D xsi:type="xsd:double"&gt;9.567118&lt;/D&gt;&lt;D xsi:type="xsd:double"&gt;14.827288&lt;/D&gt;&lt;D xsi:type="xsd:double"&gt;18.479431&lt;/D&gt;&lt;D xsi:type="xsd:double"&gt;31.05998&lt;/D&gt;&lt;D xsi:type="xsd:double"&gt;90.458595&lt;/D&gt;&lt;D xsi:type="xsd:double"&gt;52.179707&lt;/D&gt;&lt;D xsi:type="xsd:double"&gt;59.054672&lt;/D&gt;&lt;D xsi:type="xsd:double"&gt;48.928238&lt;/D&gt;&lt;D xsi:type="xsd:double"&gt;39.00952&lt;/D&gt;&lt;D xsi:type="xsd:double"&gt;44.070972&lt;/D&gt;&lt;D xsi:type="xsd:double"&gt;43.293953&lt;/D&gt;&lt;D xsi:type="xsd:double"&gt;47.443604&lt;/D&gt;&lt;D xsi:type="xsd:double"&gt;26.722717&lt;/D&gt;&lt;D xsi:type="xsd:double"&gt;21.493507&lt;/D&gt;&lt;D xsi:type="xsd:double"&gt;20.132565&lt;/D&gt;&lt;D xsi:type="xsd:double"&gt;8.043682&lt;/D&gt;&lt;D xsi:type="xsd:double"&gt;14.219713&lt;/D&gt;&lt;D xsi:type="xsd:double"&gt;11.584377&lt;/D&gt;&lt;D xsi:type="xsd:double"&gt;-1.1316955&lt;/D&gt;&lt;D xsi:type="xsd:double"&gt;-4.678708&lt;/D&gt;&lt;D xsi:type="xsd:double"&gt;2.448821&lt;/D&gt;&lt;D xsi:type="xsd:double"&gt;-5.638373&lt;/D&gt;&lt;D xsi:type="xsd:double"&gt;-10.801554&lt;/D&gt;&lt;D xsi:type="xsd:double"&gt;-8.621925&lt;/D&gt;&lt;D xsi:type="xsd:double"&gt;-1.0191739&lt;/D&gt;&lt;D xsi:type="xsd:double"&gt;-8.824807&lt;/D&gt;&lt;D xsi:type="xsd:double"&gt;-12.464595&lt;/D&gt;&lt;D xsi:type="xsd:double"&gt;-7.979351&lt;/D&gt;&lt;D xsi:type="xsd:double"&gt;-11.689478&lt;/D&gt;&lt;D xsi:type="xsd:double"&gt;-5.774522&lt;/D&gt;&lt;D xsi:type="xsd:double"&gt;1.6529918&lt;/D&gt;&lt;D xsi:type="xsd:double"&gt;11.208189&lt;/D&gt;&lt;D xsi:type="xsd:double"&gt;3.6616325&lt;/D&gt;&lt;D xsi:type="xsd:double"&gt;2.3641706&lt;/D&gt;&lt;D xsi:type="xsd:double"&gt;9.49986&lt;/D&gt;&lt;D xsi:type="xsd:double"&gt;2.5037766&lt;/D&gt;&lt;D xsi:type="xsd:double"&gt;5.1046133&lt;/D&gt;&lt;D xsi:type="xsd:double"&gt;15.799975&lt;/D&gt;&lt;D xsi:type="xsd:double"&gt;25.280106&lt;/D&gt;&lt;D xsi:type="xsd:double"&gt;32.66568&lt;/D&gt;&lt;D xsi:type="xsd:double"&gt;31.065548&lt;/D&gt;&lt;D xsi:type="xsd:double"&gt;27.697313&lt;/D&gt;&lt;D xsi:type="xsd:double"&gt;27.362764&lt;/D&gt;&lt;D xsi:type="xsd:double"&gt;28.55835&lt;/D&gt;&lt;D xsi:type="xsd:double"&gt;27.675365&lt;/D&gt;&lt;/FQL&gt;&lt;FQL&gt;&lt;Q&gt;SET-BKK^FG_TOTAL_RETURNC(-10AY,0,AM)&lt;/Q&gt;&lt;R&gt;121&lt;/R&gt;&lt;C&gt;1&lt;/C&gt;&lt;D xsi:type="xsd:double"&gt;0.972569&lt;/D&gt;&lt;D xsi:type="xsd:double"&gt;4.3427587&lt;/D&gt;&lt;D xsi:type="xsd:double"&gt;1.4054418&lt;/D&gt;&lt;D xsi:type="xsd:double"&gt;-0.20096302&lt;/D&gt;&lt;D xsi:type="xsd:double"&gt;0.60977936&lt;/D&gt;&lt;D xsi:type="xsd:double"&gt;-6.0326695&lt;/D&gt;&lt;D xsi:type="xsd:double"&gt;5.5806637&lt;/D&gt;&lt;D xsi:type="xsd:double"&gt;0.36426783&lt;/D&gt;&lt;D xsi:type="xsd:double"&gt;-3.870803&lt;/D&gt;&lt;D xsi:type="xsd:double"&gt;0.076043606&lt;/D&gt;&lt;D xsi:type="xsd:double"&gt;-2.0101607&lt;/D&gt;&lt;D xsi:type="xsd:double"&gt;0.5681634&lt;/D&gt;&lt;D xsi:type="xsd:double"&gt;-4.2823496&lt;/D&gt;&lt;D xsi:type="xsd:double"&gt;-5.397463&lt;/D&gt;&lt;D xsi:type="xsd:double"&gt;-1.2654245&lt;/D&gt;&lt;D xsi:type="xsd:double"&gt;3.7014365&lt;/D&gt;&lt;D xsi:type="xsd:double"&gt;-2.7191103&lt;/D&gt;&lt;D xsi:type="xsd:double"&gt;-5.083972&lt;/D&gt;&lt;D xsi:type="xsd:double"&gt;0.72358847&lt;/D&gt;&lt;D xsi:type="xsd:double"&gt;3.8239717&lt;/D&gt;&lt;D xsi:type="xsd:double"&gt;3.9919853&lt;/D&gt;&lt;D xsi:type="xsd:double"&gt;0.27770996&lt;/D&gt;&lt;D xsi:type="xsd:double"&gt;0.79381466&lt;/D&gt;&lt;D xsi:type="xsd:double"&gt;2.0646095&lt;/D&gt;&lt;D xsi:type="xsd:double"&gt;4.6803117&lt;/D&gt;&lt;D xsi:type="xsd:double"&gt;1.7909288&lt;/D&gt;&lt;D xsi:type="xsd:double"&gt;-3.6695242&lt;/D&gt;&lt;D xsi:type="xsd:double"&gt;1.436758&lt;/D&gt;&lt;D xsi:type="xsd:double"&gt;0.5224228&lt;/D&gt;&lt;D xsi:type="xsd:double"&gt;2.020657&lt;/D&gt;&lt;D xsi:type="xsd:double"&gt;2.1633983&lt;/D&gt;&lt;D xsi:type="xsd:double"&gt;-0.5791962&lt;/D&gt;&lt;D xsi:type="xsd:double"&gt;0.50536394&lt;/D&gt;&lt;D xsi:type="xsd:double"&gt;-0.5580604&lt;/D&gt;&lt;D xsi:type="xsd:double"&gt;-0.20493865&lt;/D&gt;&lt;D xsi:type="xsd:double"&gt;0.74403286&lt;/D&gt;&lt;D xsi:type="xsd:double"&gt;0.10858774&lt;/D&gt;&lt;D xsi:type="xsd:double"&gt;2.662313&lt;/D&gt;&lt;D xsi:type="xsd:double"&gt;3.3823133&lt;/D&gt;&lt;D xsi:type="xsd:double"&gt;2.4737597&lt;/D&gt;&lt;D xsi:type="xsd:double"&gt;-0.8690357&lt;/D&gt;&lt;D xsi:type="xsd:double"&gt;3.180647&lt;/D&gt;&lt;D xsi:type="xsd:double"&gt;4.5554876&lt;/D&gt;&lt;D xsi:type="xsd:double"&gt;-0.18924475&lt;/D&gt;&lt;D xsi:type="xsd:double"&gt;-2.9435039&lt;/D&gt;&lt;D xsi:type="xsd:double"&gt;0.21674633&lt;/D&gt;&lt;D xsi:type="xsd:double"&gt;-3.386873&lt;/D&gt;&lt;D xsi:type="xsd:double"&gt;-7.2240114&lt;/D&gt;&lt;D xsi:type="xsd:double"&gt;7.92377&lt;/D&gt;&lt;D xsi:type="xsd:double"&gt;-0.024974346&lt;/D&gt;&lt;D xsi:type="xsd:double"&gt;2.2589684&lt;/D&gt;&lt;D xsi:type="xsd:double"&gt;-5.2781343&lt;/D&gt;&lt;D xsi:type="xsd:double"&gt;-1.5441835&lt;/D&gt;&lt;D xsi:type="xsd:double"&gt;-4.7460136&lt;/D&gt;&lt;D xsi:type="xsd:double"&gt;5.5963397&lt;/D&gt;&lt;D xsi:type="xsd:double"&gt;-0.6031275&lt;/D&gt;&lt;D xsi:type="xsd:double"&gt;0.19495487&lt;/D&gt;&lt;D xsi:type="xsd:double"&gt;1.7560124&lt;/D&gt;&lt;D xsi:type="xsd:double"&gt;-3.1849086&lt;/D&gt;&lt;D xsi:type="xsd:double"&gt;7.448995&lt;/D&gt;&lt;D xsi:type="xsd:double"&gt;-2.3642838&lt;/D&gt;&lt;D xsi:type="xsd:double"&gt;-2.637446&lt;/D&gt;&lt;D xsi:type="xsd:double"&gt;-1.8629372&lt;/D&gt;&lt;D xsi:type="xsd:double"&gt;-1.9438565&lt;/D&gt;&lt;D xsi:type="xsd:double"&gt;-0.121194124&lt;/D&gt;&lt;D xsi:type="xsd:double"&gt;-0.6758511&lt;/D&gt;&lt;D xsi:type="xsd:double"&gt;-4.1586456&lt;/D&gt;&lt;D xsi:type="xsd:double"&gt;-11.466575&lt;/D&gt;&lt;D xsi:type="xsd:double"&gt;-17.531258&lt;/D&gt;&lt;D xsi:type="xsd:double"&gt;17.742943&lt;/D&gt;&lt;D xsi:type="xsd:double"&gt;3.8957953&lt;/D&gt;&lt;D xsi:type="xsd:double"&gt;-0.21666288&lt;/D&gt;&lt;D xsi:type="xsd:double"&gt;-1.5495241&lt;/D&gt;&lt;D xsi:type="xsd:double"&gt;-1.7282307&lt;/D&gt;&lt;D xsi:type="xsd:double"&gt;-4.4409695&lt;/D&gt;&lt;D xsi:type="xsd:double"&gt;-4.2193356&lt;/D&gt;&lt;D xsi:type="xsd:double"&gt;18.906235&lt;/D&gt;&lt;D xsi:type="xsd:double"&gt;2.0044088&lt;/D&gt;&lt;D xsi:type="xsd:double"&gt;1.9801974&lt;/D&gt;&lt;D xsi:type="xsd:double"&gt;1.5473127&lt;/D&gt;&lt;D xsi:type="xsd:double"&gt;6.2761426&lt;/D&gt;&lt;D xsi:type="xsd:double"&gt;-0.7516682&lt;/D&gt;&lt;D xsi:type="xsd:double"&gt;2.239859&lt;/D&gt;&lt;D xsi:type="xsd:double"&gt;-1.5346646&lt;/D&gt;&lt;D xsi:type="xsd:double"&gt;-4.506975&lt;/D&gt;&lt;D xsi:type="xsd:double"&gt;7.395911&lt;/D&gt;&lt;D xsi:type="xsd:double"&gt;-1.7932296&lt;/D&gt;&lt;D xsi:type="xsd:double"&gt;0.5363941&lt;/D&gt;&lt;D xsi:type="xsd:double"&gt;-1.4233649&lt;/D&gt;&lt;D xsi:type="xsd:double"&gt;4.1997433&lt;/D&gt;&lt;D xsi:type="xsd:double"&gt;0.24914742&lt;/D&gt;&lt;D xsi:type="xsd:double"&gt;1.9575715&lt;/D&gt;&lt;D xsi:type="xsd:double"&gt;0.41493177&lt;/D&gt;&lt;D xsi:type="xsd:double"&gt;-1.9908249&lt;/D&gt;&lt;D xsi:type="xsd:double"&gt;-0.44558644&lt;/D&gt;&lt;D xsi:type="xsd:double"&gt;-5.2614093&lt;/D&gt;&lt;D xsi:type="xsd:double"&gt;1.3079643&lt;/D&gt;&lt;D xsi:type="xsd:double"&gt;1.8019915&lt;/D&gt;&lt;D xsi:type="xsd:double"&gt;-2.0000577&lt;/D&gt;&lt;D xsi:type="xsd:double"&gt;2.2786856&lt;/D&gt;&lt;D xsi:type="xsd:double"&gt;1.3969064&lt;/D&gt;&lt;D xsi:type="xsd:double"&gt;1.2266159&lt;/D&gt;&lt;D xsi:type="xsd:double"&gt;1.0241747&lt;/D&gt;&lt;D xsi:type="xsd:double"&gt;-3.9015293&lt;/D&gt;&lt;D xsi:type="xsd:double"&gt;-0.6672859&lt;/D&gt;&lt;D xsi:type="xsd:double"&gt;-4.9746156&lt;/D&gt;&lt;D xsi:type="xsd:double"&gt;-0.50486326&lt;/D&gt;&lt;D xsi:type="xsd:double"&gt;-1.2028456&lt;/D&gt;&lt;D xsi:type="xsd:double"&gt;3.5233855&lt;/D&gt;&lt;D xsi:type="xsd:double"&gt;0.3502369&lt;/D&gt;&lt;D xsi:type="xsd:double"&gt;-5.76877&lt;/D&gt;&lt;D xsi:type="xsd:double"&gt;-6.216407&lt;/D&gt;&lt;D xsi:type="xsd:double"&gt;0.025367737&lt;/D&gt;&lt;D xsi:type="xsd:double"&gt;2.5747776&lt;/D&gt;&lt;D xsi:type="xsd:double"&gt;-3.3824205&lt;/D&gt;&lt;D xsi:type="xsd:double"&gt;-0.039470196&lt;/D&gt;&lt;D xsi:type="xsd:double"&gt;0.8819461&lt;/D&gt;&lt;D xsi:type="xsd:double"&gt;-0.835824&lt;/D&gt;&lt;D xsi:type="xsd:double"&gt;-1.629442&lt;/D&gt;&lt;D xsi:type="xsd:double"&gt;-3.441441&lt;/D&gt;&lt;D xsi:type="xsd:double"&gt;1.8009067&lt;/D&gt;&lt;/FQL&gt;&lt;FQL&gt;&lt;Q&gt;VNM^FMA_DIV_YLD(NTMA,-10AY,0,AM,"PORTAGG","MEANR")&lt;/Q&gt;&lt;R&gt;121&lt;/R&gt;&lt;C&gt;1&lt;/C&gt;&lt;D xsi:type="xsd:double"&gt;3.47262934930023&lt;/D&gt;&lt;D xsi:type="xsd:double"&gt;2.95030262593855&lt;/D&gt;&lt;D xsi:type="xsd:double"&gt;3.07404223713055&lt;/D&gt;&lt;D xsi:type="xsd:double"&gt;2.86212276304724&lt;/D&gt;&lt;D xsi:type="xsd:double"&gt;3.15444178397373&lt;/D&gt;&lt;D xsi:type="xsd:double"&gt;3.10554901088411&lt;/D&gt;&lt;D xsi:type="xsd:double"&gt;3.04715418148939&lt;/D&gt;&lt;D xsi:type="xsd:double"&gt;3.02329248727526&lt;/D&gt;&lt;D xsi:type="xsd:double"&gt;3.07687860536165&lt;/D&gt;&lt;D xsi:type="xsd:double"&gt;2.95515196898252&lt;/D&gt;&lt;D xsi:type="xsd:double"&gt;2.74207444403507&lt;/D&gt;&lt;D xsi:type="xsd:double"&gt;3.32736578623521&lt;/D&gt;&lt;D xsi:type="xsd:double"&gt;4.04299714493092&lt;/D&gt;&lt;D xsi:type="xsd:double"&gt;3.6612230412468&lt;/D&gt;&lt;D xsi:type="xsd:double"&gt;3.58586180352304&lt;/D&gt;&lt;D xsi:type="xsd:double"&gt;3.17306618544686&lt;/D&gt;&lt;D xsi:type="xsd:double"&gt;2.72334644099815&lt;/D&gt;&lt;D xsi:type="xsd:double"&gt;2.34582118880852&lt;/D&gt;&lt;D xsi:type="xsd:string"&gt;@NA&lt;/D&gt;&lt;D xsi:type="xsd:double"&gt;2.83453470807682&lt;/D&gt;&lt;D xsi:type="xsd:double"&gt;3.11961460726946&lt;/D&gt;&lt;D xsi:type="xsd:double"&gt;3.10170548291448&lt;/D&gt;&lt;D xsi:type="xsd:double"&gt;3.2733798170846&lt;/D&gt;&lt;D xsi:type="xsd:double"&gt;3.26693633321482&lt;/D&gt;&lt;D xsi:type="xsd:double"&gt;3.18758558009907&lt;/D&gt;&lt;D xsi:type="xsd:double"&gt;3.15456553043889&lt;/D&gt;&lt;D xsi:type="xsd:double"&gt;2.54032104303157&lt;/D&gt;&lt;D xsi:type="xsd:double"&gt;2.60910717426046&lt;/D&gt;&lt;D xsi:type="xsd:string"&gt;@NA&lt;/D&gt;&lt;D xsi:type="xsd:double"&gt;2.85994435729094&lt;/D&gt;&lt;D xsi:type="xsd:string"&gt;@NA&lt;/D&gt;&lt;D xsi:type="xsd:double"&gt;3.54267516576367&lt;/D&gt;&lt;D xsi:type="xsd:double"&gt;2.66035097729513&lt;/D&gt;&lt;D xsi:type="xsd:double"&gt;2.48302592841997&lt;/D&gt;&lt;D xsi:type="xsd:double"&gt;2.38768349366202&lt;/D&gt;&lt;D xsi:type="xsd:double"&gt;1.87527809973129&lt;/D&gt;&lt;D xsi:type="xsd:double"&gt;1.53557626563428&lt;/D&gt;&lt;D xsi:type="xsd:double"&gt;1.74240049561973&lt;/D&gt;&lt;D xsi:type="xsd:double"&gt;1.70593869591516&lt;/D&gt;&lt;D xsi:type="xsd:double"&gt;2.08195599014336&lt;/D&gt;&lt;D xsi:type="xsd:double"&gt;1.84750211639767&lt;/D&gt;&lt;D xsi:type="xsd:double"&gt;1.42874449362772&lt;/D&gt;&lt;D xsi:type="xsd:double"&gt;1.75550150960945&lt;/D&gt;&lt;D xsi:type="xsd:double"&gt;1.71158963633786&lt;/D&gt;&lt;D xsi:type="xsd:double"&gt;1.88824651064625&lt;/D&gt;&lt;D xsi:type="xsd:double"&gt;1.94096997752326&lt;/D&gt;&lt;D xsi:type="xsd:double"&gt;1.4886957015392&lt;/D&gt;&lt;D xsi:type="xsd:double"&gt;1.64659981854918&lt;/D&gt;&lt;D xsi:type="xsd:double"&gt;1.72914839326875&lt;/D&gt;&lt;D xsi:type="xsd:double"&gt;1.64658672062775&lt;/D&gt;&lt;D xsi:type="xsd:double"&gt;1.60237222599135&lt;/D&gt;&lt;D xsi:type="xsd:double"&gt;1.79515796335274&lt;/D&gt;&lt;D xsi:type="xsd:double"&gt;1.75802236490201&lt;/D&gt;&lt;D xsi:type="xsd:double"&gt;1.85022549692407&lt;/D&gt;&lt;D xsi:type="xsd:double"&gt;1.76388082777863&lt;/D&gt;&lt;D xsi:type="xsd:double"&gt;1.54378404569347&lt;/D&gt;&lt;D xsi:type="xsd:double"&gt;1.5871395705652&lt;/D&gt;&lt;D xsi:type="xsd:double"&gt;1.52880646022582&lt;/D&gt;&lt;D xsi:type="xsd:double"&gt;1.58421680712354&lt;/D&gt;&lt;D xsi:type="xsd:double"&gt;1.6993143244834&lt;/D&gt;&lt;D xsi:type="xsd:double"&gt;1.77265323915704&lt;/D&gt;&lt;D xsi:type="xsd:double"&gt;1.93691963438714&lt;/D&gt;&lt;D xsi:type="xsd:double"&gt;1.64035808102941&lt;/D&gt;&lt;D xsi:type="xsd:double"&gt;1.65094397827602&lt;/D&gt;&lt;D xsi:type="xsd:double"&gt;1.60885236083731&lt;/D&gt;&lt;D xsi:type="xsd:double"&gt;1.51685781698176&lt;/D&gt;&lt;D xsi:type="xsd:double"&gt;1.60623222429263&lt;/D&gt;&lt;D xsi:type="xsd:double"&gt;1.79298543613394&lt;/D&gt;&lt;D xsi:type="xsd:double"&gt;2.11320945317129&lt;/D&gt;&lt;D xsi:type="xsd:double"&gt;1.75630294929614&lt;/D&gt;&lt;D xsi:type="xsd:double"&gt;1.35486333547407&lt;/D&gt;&lt;D xsi:type="xsd:double"&gt;1.41224191452438&lt;/D&gt;&lt;D xsi:type="xsd:double"&gt;1.41182218825074&lt;/D&gt;&lt;D xsi:type="xsd:double"&gt;1.27602280639959&lt;/D&gt;&lt;D xsi:type="xsd:double"&gt;1.31973313416828&lt;/D&gt;&lt;D xsi:type="xsd:double"&gt;1.36927057371137&lt;/D&gt;&lt;D xsi:type="xsd:double"&gt;1.29920431843987&lt;/D&gt;&lt;D xsi:type="xsd:double"&gt;1.19456300971647&lt;/D&gt;&lt;D xsi:type="xsd:double"&gt;1.2886047918555&lt;/D&gt;&lt;D xsi:type="xsd:double"&gt;1.20969471605271&lt;/D&gt;&lt;D xsi:type="xsd:double"&gt;1.17105567011741&lt;/D&gt;&lt;D xsi:type="xsd:double"&gt;1.15627185928422&lt;/D&gt;&lt;D xsi:type="xsd:double"&gt;1.18850460085189&lt;/D&gt;&lt;D xsi:type="xsd:double"&gt;1.34111400109987&lt;/D&gt;&lt;D xsi:type="xsd:double"&gt;1.43166257252901&lt;/D&gt;&lt;D xsi:type="xsd:double"&gt;1.41251322940294&lt;/D&gt;&lt;D xsi:type="xsd:double"&gt;1.46549835828445&lt;/D&gt;&lt;D xsi:type="xsd:double"&gt;1.37652453741717&lt;/D&gt;&lt;D xsi:type="xsd:double"&gt;1.49762666856616&lt;/D&gt;&lt;D xsi:type="xsd:double"&gt;1.48058837740836&lt;/D&gt;&lt;D xsi:type="xsd:double"&gt;1.60496037195875&lt;/D&gt;&lt;D xsi:type="xsd:double"&gt;1.84832407954687&lt;/D&gt;&lt;D xsi:type="xsd:double"&gt;1.51359222197985&lt;/D&gt;&lt;D xsi:type="xsd:double"&gt;1.71798669281333&lt;/D&gt;&lt;D xsi:type="xsd:double"&gt;1.75887391091367&lt;/D&gt;&lt;D xsi:type="xsd:double"&gt;1.94673063918761&lt;/D&gt;&lt;D xsi:type="xsd:double"&gt;1.90603986977367&lt;/D&gt;&lt;D xsi:type="xsd:double"&gt;1.96797135978162&lt;/D&gt;&lt;D xsi:type="xsd:double"&gt;2.36432730787991&lt;/D&gt;&lt;D xsi:type="xsd:double"&gt;2.53572538856964&lt;/D&gt;&lt;D xsi:type="xsd:double"&gt;2.29834394386696&lt;/D&gt;&lt;D xsi:type="xsd:double"&gt;2.81298024282307&lt;/D&gt;&lt;D xsi:type="xsd:double"&gt;2.61931036886619&lt;/D&gt;&lt;D xsi:type="xsd:double"&gt;2.55754383336209&lt;/D&gt;&lt;D xsi:type="xsd:double"&gt;2.4918123200521&lt;/D&gt;&lt;D xsi:type="xsd:double"&gt;2.60693928069856&lt;/D&gt;&lt;D xsi:type="xsd:double"&gt;2.55853915334185&lt;/D&gt;&lt;D xsi:type="xsd:double"&gt;2.70022787318362&lt;/D&gt;&lt;D xsi:type="xsd:double"&gt;2.5856043292576&lt;/D&gt;&lt;D xsi:type="xsd:double"&gt;2.68515479793047&lt;/D&gt;&lt;D xsi:type="xsd:double"&gt;2.9967045911155&lt;/D&gt;&lt;D xsi:type="xsd:double"&gt;3.24392024071793&lt;/D&gt;&lt;D xsi:type="xsd:double"&gt;2.89332998162406&lt;/D&gt;&lt;D xsi:type="xsd:double"&gt;2.79119063669796&lt;/D&gt;&lt;D xsi:type="xsd:double"&gt;2.7929525464693&lt;/D&gt;&lt;D xsi:type="xsd:double"&gt;2.7643166082615&lt;/D&gt;&lt;D xsi:type="xsd:double"&gt;2.17249415706021&lt;/D&gt;&lt;D xsi:type="xsd:double"&gt;2.42175340260017&lt;/D&gt;&lt;D xsi:type="xsd:double"&gt;1.97318833930156&lt;/D&gt;&lt;D xsi:type="xsd:double"&gt;1.89955704501798&lt;/D&gt;&lt;D xsi:type="xsd:double"&gt;2.04040566602396&lt;/D&gt;&lt;/FQL&gt;&lt;FQL&gt;&lt;Q&gt;VNM^FMA_PE(NTMA,-10AY,0,AM,"PORTAGG","MEANR")&lt;/Q&gt;&lt;R&gt;121&lt;/R&gt;&lt;C&gt;1&lt;/C&gt;&lt;D xsi:type="xsd:double"&gt;12.6565596108919&lt;/D&gt;&lt;D xsi:type="xsd:double"&gt;13.7468420222743&lt;/D&gt;&lt;D xsi:type="xsd:double"&gt;11.7618269717487&lt;/D&gt;&lt;D xsi:type="xsd:double"&gt;12.1439006661729&lt;/D&gt;&lt;D xsi:type="xsd:double"&gt;12.1455867674985&lt;/D&gt;&lt;D xsi:type="xsd:double"&gt;12.2389544446587&lt;/D&gt;&lt;D xsi:type="xsd:double"&gt;12.1544893178664&lt;/D&gt;&lt;D xsi:type="xsd:double"&gt;13.5736186359587&lt;/D&gt;&lt;D xsi:type="xsd:double"&gt;11.2549755393127&lt;/D&gt;&lt;D xsi:type="xsd:double"&gt;14.0098702998521&lt;/D&gt;&lt;D xsi:type="xsd:double"&gt;13.8088821775188&lt;/D&gt;&lt;D xsi:type="xsd:double"&gt;13.895453328977&lt;/D&gt;&lt;D xsi:type="xsd:double"&gt;14.2808769250593&lt;/D&gt;&lt;D xsi:type="xsd:double"&gt;13.4830092615564&lt;/D&gt;&lt;D xsi:type="xsd:double"&gt;12.9873593044427&lt;/D&gt;&lt;D xsi:type="xsd:double"&gt;15.0903122855458&lt;/D&gt;&lt;D xsi:type="xsd:double"&gt;12.6655460561185&lt;/D&gt;&lt;D xsi:type="xsd:double"&gt;11.3786210083998&lt;/D&gt;&lt;D xsi:type="xsd:double"&gt;13.5970301198885&lt;/D&gt;&lt;D xsi:type="xsd:double"&gt;14.9869011315616&lt;/D&gt;&lt;D xsi:type="xsd:double"&gt;12.7075526011321&lt;/D&gt;&lt;D xsi:type="xsd:double"&gt;12.3533992240702&lt;/D&gt;&lt;D xsi:type="xsd:double"&gt;12.5075567553372&lt;/D&gt;&lt;D xsi:type="xsd:double"&gt;12.011355636629&lt;/D&gt;&lt;D xsi:type="xsd:double"&gt;12.1944731906924&lt;/D&gt;&lt;D xsi:type="xsd:double"&gt;11.6750725095056&lt;/D&gt;&lt;D xsi:type="xsd:double"&gt;13.5794801838847&lt;/D&gt;&lt;D xsi:type="xsd:double"&gt;12.7424375369425&lt;/D&gt;&lt;D xsi:type="xsd:double"&gt;12.7644804751015&lt;/D&gt;&lt;D xsi:type="xsd:double"&gt;12.5852904077694&lt;/D&gt;&lt;D xsi:type="xsd:double"&gt;12.395939659789&lt;/D&gt;&lt;D xsi:type="xsd:double"&gt;13.3101497246918&lt;/D&gt;&lt;D xsi:type="xsd:double"&gt;14.1221597331254&lt;/D&gt;&lt;D xsi:type="xsd:double"&gt;14.5908069499263&lt;/D&gt;&lt;D xsi:type="xsd:double"&gt;14.4315129938643&lt;/D&gt;&lt;D xsi:type="xsd:double"&gt;15.5833012375016&lt;/D&gt;&lt;D xsi:type="xsd:double"&gt;15.144555441515&lt;/D&gt;&lt;D xsi:type="xsd:double"&gt;15.9676403026347&lt;/D&gt;&lt;D xsi:type="xsd:double"&gt;15.2391881263199&lt;/D&gt;&lt;D xsi:type="xsd:double"&gt;16.0431999992496&lt;/D&gt;&lt;D xsi:type="xsd:double"&gt;18.0843210897853&lt;/D&gt;&lt;D xsi:type="xsd:double"&gt;19.0807848407937&lt;/D&gt;&lt;D xsi:type="xsd:double"&gt;20.9789712975133&lt;/D&gt;&lt;D xsi:type="xsd:double"&gt;20.7639275794723&lt;/D&gt;&lt;D xsi:type="xsd:double"&gt;21.4390446302364&lt;/D&gt;&lt;D xsi:type="xsd:double"&gt;20.4086438679261&lt;/D&gt;&lt;D xsi:type="xsd:double"&gt;20.287579416447&lt;/D&gt;&lt;D xsi:type="xsd:double"&gt;17.1255899432543&lt;/D&gt;&lt;D xsi:type="xsd:double"&gt;17.8575033486238&lt;/D&gt;&lt;D xsi:type="xsd:double"&gt;17.6096189298378&lt;/D&gt;&lt;D xsi:type="xsd:double"&gt;16.3234883093512&lt;/D&gt;&lt;D xsi:type="xsd:double"&gt;14.6436743090471&lt;/D&gt;&lt;D xsi:type="xsd:double"&gt;15.6499284621866&lt;/D&gt;&lt;D xsi:type="xsd:double"&gt;14.1957896420672&lt;/D&gt;&lt;D xsi:type="xsd:double"&gt;15.4018630841687&lt;/D&gt;&lt;D xsi:type="xsd:double"&gt;16.9938727655035&lt;/D&gt;&lt;D xsi:type="xsd:double"&gt;17.1926996937932&lt;/D&gt;&lt;D xsi:type="xsd:double"&gt;17.8273766849406&lt;/D&gt;&lt;D xsi:type="xsd:double"&gt;17.2212805479071&lt;/D&gt;&lt;D xsi:type="xsd:double"&gt;16.7584410246101&lt;/D&gt;&lt;D xsi:type="xsd:double"&gt;15.7901755143008&lt;/D&gt;&lt;D xsi:type="xsd:double"&gt;13.915242735491&lt;/D&gt;&lt;D xsi:type="xsd:double"&gt;13.9294490406248&lt;/D&gt;&lt;D xsi:type="xsd:double"&gt;14.4304337417368&lt;/D&gt;&lt;D xsi:type="xsd:double"&gt;14.7568601912995&lt;/D&gt;&lt;D xsi:type="xsd:double"&gt;14.3277230661473&lt;/D&gt;&lt;D xsi:type="xsd:double"&gt;13.3570744114874&lt;/D&gt;&lt;D xsi:type="xsd:double"&gt;12.5366659351033&lt;/D&gt;&lt;D xsi:type="xsd:double"&gt;10.9189247626116&lt;/D&gt;&lt;D xsi:type="xsd:double"&gt;14.3069572071146&lt;/D&gt;&lt;D xsi:type="xsd:double"&gt;15.7745154690297&lt;/D&gt;&lt;D xsi:type="xsd:double"&gt;14.6225173419368&lt;/D&gt;&lt;D xsi:type="xsd:double"&gt;14.2379337279864&lt;/D&gt;&lt;D xsi:type="xsd:double"&gt;15.4549791553748&lt;/D&gt;&lt;D xsi:type="xsd:double"&gt;15.6073403255238&lt;/D&gt;&lt;D xsi:type="xsd:double"&gt;14.8474322974753&lt;/D&gt;&lt;D xsi:type="xsd:double"&gt;15.4533354107232&lt;/D&gt;&lt;D xsi:type="xsd:double"&gt;16.8598823207031&lt;/D&gt;&lt;D xsi:type="xsd:double"&gt;15.9568918321643&lt;/D&gt;&lt;D xsi:type="xsd:double"&gt;16.7719216931931&lt;/D&gt;&lt;D xsi:type="xsd:double"&gt;16.7691030196778&lt;/D&gt;&lt;D xsi:type="xsd:double"&gt;16.6136619464056&lt;/D&gt;&lt;D xsi:type="xsd:double"&gt;17.1464474582676&lt;/D&gt;&lt;D xsi:type="xsd:double"&gt;18.0995328125977&lt;/D&gt;&lt;D xsi:type="xsd:double"&gt;16.6666869423165&lt;/D&gt;&lt;D xsi:type="xsd:double"&gt;16.2166207084469&lt;/D&gt;&lt;D xsi:type="xsd:double"&gt;15.80410318565&lt;/D&gt;&lt;D xsi:type="xsd:double"&gt;16.2155900507588&lt;/D&gt;&lt;D xsi:type="xsd:double"&gt;16.5512282456503&lt;/D&gt;&lt;D xsi:type="xsd:double"&gt;16.4798927802027&lt;/D&gt;&lt;D xsi:type="xsd:double"&gt;15.0500835729248&lt;/D&gt;&lt;D xsi:type="xsd:double"&gt;14.90016345928&lt;/D&gt;&lt;D xsi:type="xsd:double"&gt;14.5852837400062&lt;/D&gt;&lt;D xsi:type="xsd:double"&gt;13.3939118589553&lt;/D&gt;&lt;D xsi:type="xsd:double"&gt;12.6109500252129&lt;/D&gt;&lt;D xsi:type="xsd:double"&gt;10.8035875774905&lt;/D&gt;&lt;D xsi:type="xsd:double"&gt;11.1761129360625&lt;/D&gt;&lt;D xsi:type="xsd:double"&gt;11.1139021165438&lt;/D&gt;&lt;D xsi:type="xsd:double"&gt;10.8661361596914&lt;/D&gt;&lt;D xsi:type="xsd:double"&gt;10.2140672542301&lt;/D&gt;&lt;D xsi:type="xsd:double"&gt;11.7657444271163&lt;/D&gt;&lt;D xsi:type="xsd:double"&gt;10.6545593710869&lt;/D&gt;&lt;D xsi:type="xsd:double"&gt;11.3177745978098&lt;/D&gt;&lt;D xsi:type="xsd:double"&gt;12.1402030783576&lt;/D&gt;&lt;D xsi:type="xsd:double"&gt;13.7722350782049&lt;/D&gt;&lt;D xsi:type="xsd:double"&gt;13.7149242780439&lt;/D&gt;&lt;D xsi:type="xsd:double"&gt;14.2429665888272&lt;/D&gt;&lt;D xsi:type="xsd:double"&gt;13.4998390215836&lt;/D&gt;&lt;D xsi:type="xsd:double"&gt;14.3292847843497&lt;/D&gt;&lt;D xsi:type="xsd:double"&gt;15.0002195247463&lt;/D&gt;&lt;D xsi:type="xsd:double"&gt;13.0610013634625&lt;/D&gt;&lt;D xsi:type="xsd:double"&gt;12.6679128996386&lt;/D&gt;&lt;D xsi:type="xsd:double"&gt;14.2963886581041&lt;/D&gt;&lt;D xsi:type="xsd:double"&gt;14.5835811036481&lt;/D&gt;&lt;D xsi:type="xsd:double"&gt;14.3146876209916&lt;/D&gt;&lt;D xsi:type="xsd:double"&gt;16.9973293510581&lt;/D&gt;&lt;D xsi:type="xsd:double"&gt;16.7851625221198&lt;/D&gt;&lt;D xsi:type="xsd:double"&gt;15.2047355578919&lt;/D&gt;&lt;D xsi:type="xsd:double"&gt;15.6530209199455&lt;/D&gt;&lt;D xsi:type="xsd:double"&gt;14.6043572996926&lt;/D&gt;&lt;D xsi:type="xsd:double"&gt;13.9250218041943&lt;/D&gt;&lt;/FQL&gt;&lt;FQL&gt;&lt;Q&gt;CNYA^FMA_PE(NTMA,-10AY,0,AM,"PORTAGG","MEANR")&lt;/Q&gt;&lt;R&gt;121&lt;/R&gt;&lt;C&gt;1&lt;/C&gt;&lt;D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xsi:type="xsd:double"&gt;13.1781824564606&lt;/D&gt;&lt;D xsi:type="xsd:double"&gt;13.4308873365267&lt;/D&gt;&lt;D xsi:type="xsd:double"&gt;13.9107641705826&lt;/D&gt;&lt;D xsi:type="xsd:double"&gt;13.5962036184595&lt;/D&gt;&lt;D xsi:type="xsd:double"&gt;13.8503953559188&lt;/D&gt;&lt;D xsi:type="xsd:double"&gt;14.4677088719094&lt;/D&gt;&lt;D xsi:type="xsd:double"&gt;13.1177697627681&lt;/D&gt;&lt;D xsi:type="xsd:double"&gt;13.1771678160326&lt;/D&gt;&lt;D xsi:type="xsd:double"&gt;13.2469068055368&lt;/D&gt;&lt;D xsi:type="xsd:double"&gt;13.2894351935478&lt;/D&gt;&lt;D xsi:type="xsd:double"&gt;13.4362635172057&lt;/D&gt;&lt;D xsi:type="xsd:double"&gt;13.6662190670007&lt;/D&gt;&lt;D xsi:type="xsd:double"&gt;14.2828313333973&lt;/D&gt;&lt;D xsi:type="xsd:double"&gt;14.2802607921217&lt;/D&gt;&lt;D xsi:type="xsd:double"&gt;14.3667675853411&lt;/D&gt;&lt;D xsi:type="xsd:double"&gt;14.2443681735561&lt;/D&gt;&lt;D xsi:type="xsd:double"&gt;14.4997996624322&lt;/D&gt;&lt;D xsi:type="xsd:double"&gt;13.9482558940124&lt;/D&gt;&lt;D xsi:type="xsd:double"&gt;13.8021494951814&lt;/D&gt;&lt;D xsi:type="xsd:double"&gt;14.1065483812438&lt;/D&gt;&lt;D xsi:type="xsd:double"&gt;13.2697338988645&lt;/D&gt;&lt;D xsi:type="xsd:double"&gt;12.6734693447321&lt;/D&gt;&lt;D xsi:type="xsd:double"&gt;11.6428307594969&lt;/D&gt;&lt;D xsi:type="xsd:double"&gt;11.7061807035447&lt;/D&gt;&lt;D xsi:type="xsd:double"&gt;10.8807920730282&lt;/D&gt;&lt;D xsi:type="xsd:double"&gt;10.3902453617268&lt;/D&gt;&lt;D xsi:type="xsd:double"&gt;10.1103182568762&lt;/D&gt;&lt;D xsi:type="xsd:double"&gt;10.5997428229701&lt;/D&gt;&lt;D xsi:type="xsd:double"&gt;9.83039664986917&lt;/D&gt;&lt;D xsi:type="xsd:double"&gt;9.77992491814769&lt;/D&gt;&lt;D xsi:type="xsd:double"&gt;9.41981367008629&lt;/D&gt;&lt;D xsi:type="xsd:double"&gt;10.2329549539429&lt;/D&gt;&lt;D xsi:type="xsd:double"&gt;11.5989458494195&lt;/D&gt;&lt;D xsi:type="xsd:double"&gt;12.0073919976308&lt;/D&gt;&lt;D xsi:type="xsd:double"&gt;11.8550294373555&lt;/D&gt;&lt;D xsi:type="xsd:double"&gt;11.2725863816918&lt;/D&gt;&lt;D xsi:type="xsd:double"&gt;12.1387908298992&lt;/D&gt;&lt;D xsi:type="xsd:double"&gt;11.4730109352251&lt;/D&gt;&lt;D xsi:type="xsd:double"&gt;11.6264354221517&lt;/D&gt;&lt;D xsi:type="xsd:double"&gt;11.5542724978479&lt;/D&gt;&lt;D xsi:type="xsd:double"&gt;11.788346924954&lt;/D&gt;&lt;D xsi:type="xsd:double"&gt;12.0452662840936&lt;/D&gt;&lt;D xsi:type="xsd:double"&gt;12.7239156212217&lt;/D&gt;&lt;D xsi:type="xsd:double"&gt;12.4334839419803&lt;/D&gt;&lt;D xsi:type="xsd:double"&gt;12.3559832633358&lt;/D&gt;&lt;D xsi:type="xsd:double"&gt;11.8108542326295&lt;/D&gt;&lt;D xsi:type="xsd:double"&gt;13.1066229157814&lt;/D&gt;&lt;D xsi:type="xsd:double"&gt;13.646363235708&lt;/D&gt;&lt;D xsi:type="xsd:double"&gt;14.5714792762929&lt;/D&gt;&lt;D xsi:type="xsd:double"&gt;16.0098532658646&lt;/D&gt;&lt;D xsi:type="xsd:double"&gt;16.7438288220725&lt;/D&gt;&lt;D xsi:type="xsd:double"&gt;15.7005710399067&lt;/D&gt;&lt;D xsi:type="xsd:double"&gt;15.6965338416958&lt;/D&gt;&lt;D xsi:type="xsd:double"&gt;16.6813958468512&lt;/D&gt;&lt;D xsi:type="xsd:double"&gt;17.2096470398303&lt;/D&gt;&lt;D xsi:type="xsd:double"&gt;17.7499986554934&lt;/D&gt;&lt;D xsi:type="xsd:double"&gt;17.513524032602&lt;/D&gt;&lt;D</t>
        </r>
      </text>
    </comment>
    <comment ref="A7" authorId="0" shapeId="0" xr:uid="{AB173ADC-B690-499B-A089-CC53AA171AC0}">
      <text>
        <r>
          <rPr>
            <b/>
            <sz val="9"/>
            <color indexed="81"/>
            <rFont val="Tahoma"/>
            <charset val="1"/>
          </rPr>
          <t xml:space="preserve"> xsi:type="xsd:double"&gt;16.2660438031066&lt;/D&gt;&lt;D xsi:type="xsd:double"&gt;16.2154539307769&lt;/D&gt;&lt;D xsi:type="xsd:double"&gt;16.9985975957102&lt;/D&gt;&lt;D xsi:type="xsd:double"&gt;16.7496067564124&lt;/D&gt;&lt;D xsi:type="xsd:double"&gt;15.0219018965254&lt;/D&gt;&lt;D xsi:type="xsd:double"&gt;15.4183231346115&lt;/D&gt;&lt;D xsi:type="xsd:double"&gt;15.2434250841859&lt;/D&gt;&lt;D xsi:type="xsd:double"&gt;15.2741933531409&lt;/D&gt;&lt;D xsi:type="xsd:double"&gt;15.3720914625465&lt;/D&gt;&lt;D xsi:type="xsd:double"&gt;15.3040327473629&lt;/D&gt;&lt;D xsi:type="xsd:double"&gt;13.7349307734792&lt;/D&gt;&lt;D xsi:type="xsd:double"&gt;13.9945765971634&lt;/D&gt;&lt;D xsi:type="xsd:double"&gt;12.9844489762541&lt;/D&gt;&lt;D xsi:type="xsd:double"&gt;12.3274314361917&lt;/D&gt;&lt;D xsi:type="xsd:double"&gt;12.676346942483&lt;/D&gt;&lt;D xsi:type="xsd:double"&gt;13.8037809064288&lt;/D&gt;&lt;D xsi:type="xsd:double"&gt;12.8482905568609&lt;/D&gt;&lt;D xsi:type="xsd:double"&gt;12.4568109868828&lt;/D&gt;&lt;D xsi:type="xsd:double"&gt;11.6241858149279&lt;/D&gt;&lt;D xsi:type="xsd:double"&gt;11.3239131041037&lt;/D&gt;&lt;D xsi:type="xsd:double"&gt;12.0711182607607&lt;/D&gt;&lt;D xsi:type="xsd:double"&gt;11.7505771579873&lt;/D&gt;&lt;D xsi:type="xsd:double"&gt;12.6844131086004&lt;/D&gt;&lt;D xsi:type="xsd:double"&gt;12.4123282126431&lt;/D&gt;&lt;D xsi:type="xsd:double"&gt;12.2920009742694&lt;/D&gt;&lt;D xsi:type="xsd:double"&gt;12.2528795230633&lt;/D&gt;&lt;D xsi:type="xsd:double"&gt;11.7906293786374&lt;/D&gt;&lt;D xsi:type="xsd:double"&gt;11.7641069963549&lt;/D&gt;&lt;D xsi:type="xsd:double"&gt;12.1779796933998&lt;/D&gt;&lt;D xsi:type="xsd:double"&gt;12.0635230888155&lt;/D&gt;&lt;D xsi:type="xsd:double"&gt;11.6736393569564&lt;/D&gt;&lt;D xsi:type="xsd:double"&gt;11.5056575017773&lt;/D&gt;&lt;D xsi:type="xsd:double"&gt;11.4869928002774&lt;/D&gt;&lt;D xsi:type="xsd:double"&gt;11.3365646793217&lt;/D&gt;&lt;D xsi:type="xsd:double"&gt;10.4642278679653&lt;/D&gt;&lt;D xsi:type="xsd:double"&gt;11.6033406880309&lt;/D&gt;&lt;D xsi:type="xsd:double"&gt;12.3131720538979&lt;/D&gt;&lt;D xsi:type="xsd:double"&gt;12.6726015821412&lt;/D&gt;&lt;D xsi:type="xsd:double"&gt;12.5865316202056&lt;/D&gt;&lt;D xsi:type="xsd:double"&gt;12.046283862559&lt;/D&gt;&lt;D xsi:type="xsd:double"&gt;11.5224315624398&lt;/D&gt;&lt;/FQL&gt;&lt;FQL&gt;&lt;Q&gt;EPHE^FMA_PE(LTMA,-10AY,0,AM,"PORTAGG","MEANR")&lt;/Q&gt;&lt;R&gt;121&lt;/R&gt;&lt;C&gt;1&lt;/C&gt;&lt;D xsi:type="xsd:double"&gt;19.2611512237216&lt;/D&gt;&lt;D xsi:type="xsd:double"&gt;19.4278629560817&lt;/D&gt;&lt;D xsi:type="xsd:double"&gt;19.7511032280004&lt;/D&gt;&lt;D xsi:type="xsd:double"&gt;19.7340288372962&lt;/D&gt;&lt;D xsi:type="xsd:double"&gt;20.1843423767455&lt;/D&gt;&lt;D xsi:type="xsd:double"&gt;20.0241863631354&lt;/D&gt;&lt;D xsi:type="xsd:double"&gt;20.9852807941917&lt;/D&gt;&lt;D xsi:type="xsd:double"&gt;21.071678921874&lt;/D&gt;&lt;D xsi:type="xsd:double"&gt;20.9641800721826&lt;/D&gt;&lt;D xsi:type="xsd:double"&gt;20.5255328665324&lt;/D&gt;&lt;D xsi:type="xsd:double"&gt;20.3806242856634&lt;/D&gt;&lt;D xsi:type="xsd:double"&gt;20.1611419286882&lt;/D&gt;&lt;D xsi:type="xsd:double"&gt;20.1133501425121&lt;/D&gt;&lt;D xsi:type="xsd:double"&gt;19.1589362794594&lt;/D&gt;&lt;D xsi:type="xsd:double"&gt;18.7123102801355&lt;/D&gt;&lt;D xsi:type="xsd:double"&gt;19.183487775844&lt;/D&gt;&lt;D xsi:type="xsd:double"&gt;18.6439522340827&lt;/D&gt;&lt;D xsi:type="xsd:double"&gt;18.142042241953&lt;/D&gt;&lt;D xsi:type="xsd:double"&gt;17.2687304950248&lt;/D&gt;&lt;D xsi:type="xsd:double"&gt;16.6291737809625&lt;/D&gt;&lt;D xsi:type="xsd:double"&gt;16.9642169375309&lt;/D&gt;&lt;D xsi:type="xsd:double"&gt;16.8067676935845&lt;/D&gt;&lt;D xsi:type="xsd:double"&gt;17.1201688472374&lt;/D&gt;&lt;D xsi:type="xsd:double"&gt;17.6914312231362&lt;/D&gt;&lt;D xsi:type="xsd:double"&gt;18.1644257998847&lt;/D&gt;&lt;D xsi:type="xsd:double"&gt;18.5221114293989&lt;/D&gt;&lt;D xsi:type="xsd:double"&gt;17.836613122091&lt;/D&gt;&lt;D xsi:type="xsd:double"&gt;17.4539120404093&lt;/D&gt;&lt;D xsi:type="xsd:double"&gt;16.7963517411673&lt;/D&gt;&lt;D xsi:type="xsd:double"&gt;17.1109679659271&lt;/D&gt;&lt;D xsi:type="xsd:double"&gt;18.00020433427&lt;/D&gt;&lt;D xsi:type="xsd:double"&gt;17.7578896289171&lt;/D&gt;&lt;D xsi:type="xsd:double"&gt;17.8039464614051&lt;/D&gt;&lt;D xsi:type="xsd:double"&gt;18.0573763369797&lt;/D&gt;&lt;D xsi:type="xsd:double"&gt;18.2445159930325&lt;/D&gt;&lt;D xsi:type="xsd:double"&gt;18.0195792896334&lt;/D&gt;&lt;D xsi:type="xsd:double"&gt;17.703114757492&lt;/D&gt;&lt;D xsi:type="xsd:double"&gt;18.1699401194153&lt;/D&gt;&lt;D xsi:type="xsd:double"&gt;18.7303568906654&lt;/D&gt;&lt;D xsi:type="xsd:double"&gt;19.4712059263464&lt;/D&gt;&lt;D xsi:type="xsd:double"&gt;18.7543247671556&lt;/D&gt;&lt;D xsi:type="xsd:double"&gt;19.8700298102616&lt;/D&gt;&lt;D xsi:type="xsd:double"&gt;19.8491078666143&lt;/D&gt;&lt;D xsi:type="xsd:double"&gt;19.3967927981527&lt;/D&gt;&lt;D xsi:type="xsd:double"&gt;19.0005830900233&lt;/D&gt;&lt;D xsi:type="xsd:double"&gt;18.6556920775305&lt;/D&gt;&lt;D xsi:type="xsd:double"&gt;18.5165303056261&lt;/D&gt;&lt;D xsi:type="xsd:double"&gt;17.8278441355109&lt;/D&gt;&lt;D xsi:type="xsd:double"&gt;18.1350016512334&lt;/D&gt;&lt;D xsi:type="xsd:double"&gt;17.793900238958&lt;/D&gt;&lt;D xsi:type="xsd:double"&gt;16.307777701009&lt;/D&gt;&lt;D xsi:type="xsd:double"&gt;16.0628510998519&lt;/D&gt;&lt;D xsi:type="xsd:double"&gt;16.3280083743768&lt;/D&gt;&lt;D xsi:type="xsd:double"&gt;16.7779472587432&lt;/D&gt;&lt;D xsi:type="xsd:double"&gt;17.8319447538422&lt;/D&gt;&lt;D xsi:type="xsd:double"&gt;16.7854021367801&lt;/D&gt;&lt;D xsi:type="xsd:double"&gt;16.7253354052195&lt;/D&gt;&lt;D xsi:type="xsd:double"&gt;16.7339598587217&lt;/D&gt;&lt;D xsi:type="xsd:double"&gt;16.6976569960061&lt;/D&gt;&lt;D xsi:type="xsd:double"&gt;16.7108936515759&lt;/D&gt;&lt;D xsi:type="xsd:double"&gt;16.6441572030384&lt;/D&gt;&lt;D xsi:type="xsd:double"&gt;16.0361267004535&lt;/D&gt;&lt;D xsi:type="xsd:double"&gt;15.0753774373626&lt;/D&gt;&lt;D xsi:type="xsd:double"&gt;15.2004762929221&lt;/D&gt;&lt;D xsi:type="xsd:double"&gt;14.5018461694144&lt;/D&gt;&lt;D xsi:type="xsd:double"&gt;14.9862445257315&lt;/D&gt;&lt;D xsi:type="xsd:double"&gt;13.7463122241436&lt;/D&gt;&lt;D xsi:type="xsd:double"&gt;12.9360984827224&lt;/D&gt;&lt;D xsi:type="xsd:double"&gt;12.3750405539697&lt;/D&gt;&lt;D xsi:type="xsd:double"&gt;12.9048602366871&lt;/D&gt;&lt;D xsi:type="xsd:double"&gt;14.3041955627076&lt;/D&gt;&lt;D xsi:type="xsd:double"&gt;15.4887373280664&lt;/D&gt;&lt;D xsi:type="xsd:double"&gt;15.9784193599581&lt;/D&gt;&lt;D xsi:type="xsd:double"&gt;17.7308963991359&lt;/D&gt;&lt;D xsi:type="xsd:double"&gt;19.2350846220282&lt;/D&gt;&lt;D xsi:type="xsd:double"&gt;21.282092890191&lt;/D&gt;&lt;D xsi:type="xsd:double"&gt;23.5344120192486&lt;/D&gt;&lt;D xsi:type="xsd:double"&gt;25.0144084001138&lt;/D&gt;&lt;D xsi:type="xsd:double"&gt;24.1982289463406&lt;/D&gt;&lt;D xsi:type="xsd:double"&gt;22.9677376749672&lt;/D&gt;&lt;D xsi:type="xsd:double"&gt;22.1093773601493&lt;/D&gt;&lt;D xsi:type="xsd:double"&gt;21.4917655566284&lt;/D&gt;&lt;D xsi:type="xsd:double"&gt;21.545056944416&lt;/D&gt;&lt;D xsi:type="xsd:double"&gt;21.4451401493365&lt;/D&gt;&lt;D xsi:type="xsd:double"&gt;19.9176236892982&lt;/D&gt;&lt;D xsi:type="xsd:double"&gt;20.3414046641198&lt;/D&gt;&lt;D xsi:type="xsd:double"&gt;20.3409901543125&lt;/D&gt;&lt;D xsi:type="xsd:double"&gt;20.4941377294824&lt;/D&gt;&lt;D xsi:type="xsd:double"&gt;19.5248980741514&lt;/D&gt;&lt;D xsi:type="xsd:double"&gt;19.4838920352563&lt;/D&gt;&lt;D xsi:type="xsd:double"&gt;19.6970946612891&lt;/D&gt;&lt;D xsi:type="xsd:double"&gt;19.332828269756&lt;/D&gt;&lt;D xsi:type="xsd:double"&gt;18.9122202634992&lt;/D&gt;&lt;D xsi:type="xsd:double"&gt;18.2148372794627&lt;/D&gt;&lt;D xsi:type="xsd:double"&gt;17.6994731078698&lt;/D&gt;&lt;D xsi:type="xsd:double"&gt;16.7469332645158&lt;/D&gt;&lt;D xsi:type="xsd:double"&gt;16.3509672551011&lt;/D&gt;&lt;D xsi:type="xsd:double"&gt;16.0756284352788&lt;/D&gt;&lt;D xsi:type="xsd:double"&gt;14.1708086323388&lt;/D&gt;&lt;D xsi:type="xsd:double"&gt;14.0815362822532&lt;/D&gt;&lt;D xsi:type="xsd:double"&gt;14.4907483226572&lt;/D&gt;&lt;D xsi:type="xsd:double"&gt;13.7520201255203&lt;/D&gt;&lt;D xsi:type="xsd:double"&gt;14.5538315457583&lt;/D&gt;&lt;D xsi:type="xsd:double"&gt;13.2643809723661&lt;/D&gt;&lt;D xsi:type="xsd:double"&gt;13.1290820223171&lt;/D&gt;&lt;D xsi:type="xsd:double"&gt;13.0092035200427&lt;/D&gt;&lt;D xsi:type="xsd:double"&gt;12.2205627336593&lt;/D&gt;&lt;D xsi:type="xsd:double"&gt;12.0089492714119&lt;/D&gt;&lt;D xsi:type="xsd:double"&gt;11.8531478607152&lt;/D&gt;&lt;D xsi:type="xsd:double"&gt;11.0585362332457&lt;/D&gt;&lt;D xsi:type="xsd:double"&gt;11.2264624933819&lt;/D&gt;&lt;D xsi:type="xsd:double"&gt;10.5420449838316&lt;/D&gt;&lt;D xsi:type="xsd:double"&gt;10.2611854630227&lt;/D&gt;&lt;D xsi:type="xsd:double"&gt;9.91050175933607&lt;/D&gt;&lt;D xsi:type="xsd:double"&gt;10.083267653566&lt;/D&gt;&lt;D xsi:type="xsd:double"&gt;10.6897254018438&lt;/D&gt;&lt;D xsi:type="xsd:double"&gt;10.5652277650421&lt;/D&gt;&lt;D xsi:type="xsd:double"&gt;10.3931975056183&lt;/D&gt;&lt;D xsi:type="xsd:double"&gt;9.9878541475214&lt;/D&gt;&lt;D xsi:type="xsd:double"&gt;10.093603602256&lt;/D&gt;&lt;D xsi:type="xsd:double"&gt;10.1217781424502&lt;/D&gt;&lt;/FQL&gt;&lt;FQL&gt;&lt;Q&gt;WL-FDS^FG_PRICE_MAVG(0,,,,30)&lt;/Q&gt;&lt;R&gt;1&lt;/R&gt;&lt;C&gt;1&lt;/C&gt;&lt;D xsi:type="xsd:double"&gt;555.06&lt;/D&gt;&lt;/FQL&gt;&lt;FQL&gt;&lt;Q&gt;TIOS-FDS^MAX(FG_PRICE(0,-5AY))&lt;/Q&gt;&lt;R&gt;1&lt;/R&gt;&lt;C&gt;1&lt;/C&gt;&lt;D xsi:type="xsd:double"&gt;219.77&lt;/D&gt;&lt;/FQL&gt;&lt;FQL&gt;&lt;Q&gt;FC0000IN^FG_PRICE(0)&lt;/Q&gt;&lt;R&gt;1&lt;/R&gt;&lt;C&gt;1&lt;/C&gt;&lt;D xsi:type="xsd:double"&gt;1487.4816&lt;/D&gt;&lt;/FQL&gt;&lt;FQL&gt;&lt;Q&gt;FC0000KR^FG_PRICE(0)&lt;/Q&gt;&lt;R&gt;1&lt;/R&gt;&lt;C&gt;1&lt;/C&gt;&lt;D xsi:type="xsd:double"&gt;475.76657&lt;/D&gt;&lt;/FQL&gt;&lt;FQL&gt;&lt;Q&gt;SET-BKK^FG_PRICE_MAVG(0,,,,60)&lt;/Q&gt;&lt;R&gt;1&lt;/R&gt;&lt;C&gt;1&lt;/C&gt;&lt;D xsi:type="xsd:double"&gt;1330.9402&lt;/D&gt;&lt;/FQL&gt;&lt;FQL&gt;&lt;Q&gt;EWT^FG_PRICE_MAVG(0,,,,200)&lt;/Q&gt;&lt;R&gt;1&lt;/R&gt;&lt;C&gt;1&lt;/C&gt;&lt;D xsi:type="xsd:double"&gt;48.452&lt;/D&gt;&lt;/FQL&gt;&lt;FQL&gt;&lt;Q&gt;EPHE^FG_PRICE_MAVG(0,,,,60)&lt;/Q&gt;&lt;R&gt;1&lt;/R&gt;&lt;C&gt;1&lt;/C&gt;&lt;D xsi:type="xsd:double"&gt;24.877167&lt;/D&gt;&lt;/FQL&gt;&lt;FQL&gt;&lt;Q&gt;KSA^P_PRICE(0)/P_PRICE_HIGH_PR(0,,,,,,"PRICE","INTRA","52W")&lt;/Q&gt;&lt;R&gt;1&lt;/R&gt;&lt;C&gt;1&lt;/C&gt;&lt;D xsi:type="xsd:double"&gt;0.91761833&lt;/D&gt;&lt;/FQL&gt;&lt;FQL&gt;&lt;Q&gt;UAE^P_PRICE(0)/P_PRICE_LOW_PR(0,,,,,,"PRICE","INTRA","52W")-1&lt;/Q&gt;&lt;R&gt;1&lt;/R&gt;&lt;C&gt;1&lt;/C&gt;&lt;D xsi:type="xsd:double"&gt;0.09550774&lt;/D&gt;&lt;/FQL&gt;&lt;FQL&gt;&lt;Q&gt;SET-BKK^FG_TOTAL_RETURNC(0,-12AM)&lt;/Q&gt;&lt;R&gt;1&lt;/R&gt;&lt;C&gt;1&lt;/C&gt;&lt;D xsi:type="xsd:double"&gt;-14.993644&lt;/D&gt;&lt;/FQL&gt;&lt;FQL&gt;&lt;Q&gt;QAT^FMA_PCT_ABOVE_MAVG(200,0,,,,"PORTAGG")&lt;/Q&gt;&lt;R&gt;1&lt;/R&gt;&lt;C&gt;1&lt;/C&gt;&lt;D xsi:type="xsd:double"&gt;40&lt;/D&gt;&lt;/FQL&gt;&lt;FQL&gt;&lt;Q&gt;INDA^PERCENT_CHANGE(FMA_EPS(+1,0,,,,"PORTAGG","MEAN"),FMA_EPS(+1,-1AM,,,,"PORTAGG","MEAN"))&lt;/Q&gt;&lt;R&gt;1&lt;/R&gt;&lt;C&gt;1&lt;/C&gt;&lt;D xsi:type="xsd:double"&gt;-2.29624885465714&lt;/D&gt;&lt;/FQL&gt;&lt;FQL&gt;&lt;Q&gt;EZA^PERCENT_CHANGE(FMA_EPS(+1,0,,,,"PORTAGG","MEAN"),FMA_EPS(+1,-3AM,,,,"PORTAGG","MEAN"))&lt;/Q&gt;&lt;R&gt;1&lt;/R&gt;&lt;C&gt;1&lt;/C&gt;&lt;D xsi:type="xsd:double"&gt;-1.15138617604105&lt;/D&gt;&lt;/FQL&gt;&lt;FQL&gt;&lt;Q&gt;EWY^FG_TOTAL_RETURNC(0,-1AM)&lt;/Q&gt;&lt;R&gt;1&lt;/R&gt;&lt;C&gt;1&lt;/C&gt;&lt;D xsi:type="xsd:double"&gt;-1.2099266&lt;/D&gt;&lt;/FQL&gt;&lt;FQL&gt;&lt;Q&gt;EWT^FG_TOTAL_RETURNC(0,-1AM)&lt;/Q&gt;&lt;R&gt;1&lt;/R&gt;&lt;C&gt;1&lt;/C&gt;&lt;D xsi:type="xsd:double"&gt;-4.273814&lt;/D&gt;&lt;/FQL&gt;&lt;FQL&gt;&lt;Q&gt;EPU^FG_TOTAL_RETURNC(0,-3AM)&lt;/Q&gt;&lt;R&gt;1&lt;/R&gt;&lt;C&gt;1&lt;/C&gt;&lt;D xsi:type="xsd:double"&gt;1.3220191&lt;/D&gt;&lt;/FQL&gt;&lt;FQL&gt;&lt;Q&gt;EPHE^FG_TOTAL_RETURNC(0,-6AM)&lt;/Q&gt;&lt;R&gt;1&lt;/R&gt;&lt;C&gt;1&lt;/C&gt;&lt;D xsi:type="xsd:double"&gt;-3.5434783&lt;/D&gt;&lt;/FQL&gt;&lt;FQL&gt;&lt;Q&gt;ECH^P_PRICE(0)/P_PRICE_HIGH_PR(0,,,,,,"PRICE","INTRA","52W")&lt;/Q&gt;&lt;R&gt;1&lt;/R&gt;&lt;C&gt;1&lt;/C&gt;&lt;D xsi:type="xsd:double"&gt;0.8198052&lt;/D&gt;&lt;/FQL&gt;&lt;FQL&gt;&lt;Q&gt;SPY^P_PRICE(0)/P_PRICE_HIGH_PR(0,,,,,,"PRICE","INTRA","52W")&lt;/Q&gt;&lt;R&gt;1&lt;/R&gt;&lt;C&gt;1&lt;/C&gt;&lt;D xsi:type="xsd:double"&gt;0.9608076&lt;/D&gt;&lt;/FQL&gt;&lt;FQL&gt;&lt;Q&gt;VGK^FG_TOTAL_RETURNC(0,-6AM)&lt;/Q&gt;&lt;R&gt;1&lt;/R&gt;&lt;C&gt;1&lt;/C&gt;&lt;D xsi:type="xsd:double"&gt;6.420195&lt;/D&gt;&lt;/FQL&gt;&lt;FQL&gt;&lt;Q&gt;SPY^SIZE(FG_CONSTITUENTS)&lt;/Q&gt;&lt;R&gt;1&lt;/R&gt;&lt;C&gt;1&lt;/C&gt;&lt;D xsi:type="xsd:long"&gt;503&lt;/D&gt;&lt;/FQL&gt;&lt;FQL&gt;&lt;Q&gt;KSA^FMA_COS_UP("EPS","1M",+1,NOW,,,"PORTAGG","MEANR")&lt;/Q&gt;&lt;R&gt;1&lt;/R&gt;&lt;C&gt;1&lt;/C&gt;&lt;D xsi:type="xsd:double"&gt;31&lt;/D&gt;&lt;/FQL&gt;&lt;FQL&gt;&lt;Q&gt;MCHI^FMA_COS_DOWN("EPS","1M",+1,NOW,,,"PORTAGG","MEANR")&lt;/Q&gt;&lt;R&gt;1&lt;/R&gt;&lt;C&gt;1&lt;/C&gt;&lt;D xsi:type="xsd:double"&gt;243&lt;/D&gt;&lt;/FQL&gt;&lt;FQL&gt;&lt;Q&gt;EWW^SIZE(FG_CONSTITUENTS)&lt;/Q&gt;&lt;R&gt;1&lt;/R&gt;&lt;C&gt;1&lt;/C&gt;&lt;D xsi:type="xsd:long"&gt;44&lt;/D&gt;&lt;/FQL&gt;&lt;FQL&gt;&lt;Q&gt;EPHE^FMA_COS_UP("EPS","1M",+1,NOW,,,"PORTAGG","MEANR")&lt;/Q&gt;&lt;R&gt;1&lt;/R&gt;&lt;C&gt;1&lt;/C&gt;&lt;D xsi:type="xsd:double"&gt;10&lt;/D&gt;&lt;/FQL&gt;&lt;FQL&gt;&lt;Q&gt;INDA^FMA_RBICS_REV_CURRENT(30, LOC, "PORTAGG")&lt;/Q&gt;&lt;R&gt;1&lt;/R&gt;&lt;C&gt;1&lt;/C&gt;&lt;D xsi:type="xsd:double"&gt;29.5919232588796&lt;/D&gt;&lt;/FQL&gt;&lt;FQL&gt;&lt;Q&gt;TUR^FG_ROE(0)&lt;/Q&gt;&lt;R&gt;1&lt;/R&gt;&lt;C&gt;1&lt;/C&gt;&lt;D xsi:type="xsd:double"&gt;17.7472689393825&lt;/D&gt;&lt;/FQL&gt;&lt;FQL&gt;&lt;Q&gt;CNYA^FG_ROE(0)&lt;/Q&gt;&lt;R&gt;1&lt;/R&gt;&lt;C&gt;1&lt;/C&gt;&lt;D xsi:type="xsd:double"&gt;10.0086699038008&lt;/D&gt;&lt;/FQL&gt;&lt;FQL&gt;&lt;Q&gt;TRYPL10Y-FDS^FG_YIELD_NAME&lt;/Q&gt;&lt;R&gt;1&lt;/R&gt;&lt;C&gt;1&lt;/C&gt;&lt;D xsi:type="xsd:string"&gt;Treasury - Poland Benchmark Bond 10Y&lt;/D&gt;&lt;/FQL&gt;&lt;FQL&gt;&lt;Q&gt;REFTHREPO-FDS^FG_YIELD(NOW,,,0)&lt;/Q&gt;&lt;R&gt;1&lt;/R&gt;&lt;C&gt;1&lt;/C&gt;&lt;D xsi:type="xsd:double"&gt;2.5&lt;/D&gt;&lt;/FQL&gt;&lt;FQL&gt;&lt;Q&gt;REFBRSELIC-FDS^(SUBARRAY(NOT_NA(NO_REPEAT_F(FG_YIELD(NOW,-10AY,D))),0,1)-SUBARRAY(NOT_NA(NO_REPEAT_F(FG_YIELD(NOW,-10AY,D))),1,1))*100&lt;/Q&gt;&lt;R&gt;1&lt;/R&gt;&lt;C&gt;1&lt;/C&gt;&lt;D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xsi:type="xsd:double"&gt;-25&lt;/D&gt;&lt;/FQL&gt;&lt;FQL&gt;&lt;Q&gt;REFPEMPR-FDS^PROPER_NAME(0,,,"SECURITY","NAME")&lt;/Q&gt;&lt;R&gt;1&lt;/R&gt;&lt;C&gt;1&lt;/C&gt;&lt;D xsi:type="xsd:string"&gt;Peru Policy Rate&lt;/D&gt;&lt;/FQL&gt;&lt;FQL&gt;&lt;Q&gt;TRYSA10Y-FDS^PCTCHG(FG_YIELD(0,,,,"YTM"),FG_YIELD(-1AM,,,,"YTM"))&lt;/Q&gt;&lt;R&gt;1&lt;/R&gt;&lt;C&gt;1&lt;/C&gt;&lt;D xsi:type="xsd:double"&gt;-6.270952&lt;/D&gt;&lt;/FQL&gt;&lt;FQL&gt;&lt;Q&gt;TRYZA10Y-FDS^PCTCHG(FG_YIELD(0,,,,"YTM"),FG_YIELD(-3AM,,,,"YTM"))&lt;/Q&gt;&lt;R&gt;1&lt;/R&gt;&lt;C&gt;1&lt;/C&gt;&lt;D xsi:type="xsd:double"&gt;-11.001887&lt;/D&gt;&lt;/FQL&gt;&lt;FQL&gt;&lt;Q&gt;TRYPH10Y-FDS^PCTCHG(FG_YIELD(0,,,,"YTM"),FG_YIELD(-1AM,,,,"YTM"))&lt;/Q&gt;&lt;R&gt;1&lt;/R&gt;&lt;C&gt;1&lt;/C&gt;&lt;D xsi:type="xsd:double"&gt;-7.235418&lt;/D&gt;&lt;/FQL&gt;&lt;FQL&gt;&lt;Q&gt;TRYTH10Y-FDS^FG_YIELD(0,,,,"YTM")&lt;/Q&gt;&lt;R&gt;1&lt;/R&gt;&lt;C&gt;1&lt;/C&gt;&lt;D xsi:type="xsd:double"&gt;2.567696&lt;/D&gt;&lt;/FQL&gt;&lt;FQL&gt;&lt;Q&gt;TRYMX10Y-FDS^FG_YIELD_NAME&lt;/Q&gt;&lt;R&gt;1&lt;/R&gt;&lt;C&gt;1&lt;/C&gt;&lt;D xsi:type="xsd:string"&gt;Treasury - Mexico Benchmark Bond 10Y&lt;/D&gt;&lt;/FQL&gt;&lt;FQL&gt;&lt;Q&gt;CC_SA^IMF_IFS_RCPI_Q(0)&lt;/Q&gt;&lt;R&gt;0&lt;/R&gt;&lt;C&gt;0&lt;/C&gt;&lt;/FQL&gt;&lt;FQL&gt;&lt;Q&gt;CC_PH^IMF_IFS_RCPI_Q(0)&lt;/Q&gt;&lt;R&gt;0&lt;/R&gt;&lt;C&gt;0&lt;/C&gt;&lt;/FQL&gt;&lt;FQL&gt;&lt;Q&gt;UAE^FMA_EVAL_EBITDA(NTMA,0,,,"PORTAGG","MEANR")&lt;/Q&gt;&lt;R&gt;1&lt;/R&gt;&lt;C&gt;1&lt;/C&gt;&lt;D xsi:type="xsd:double"&gt;6.2549952776577&lt;/D&gt;&lt;/FQL&gt;&lt;FQL&gt;&lt;Q&gt;MCHI^JULIAN(FMA_DIV_YLD(NTMA,NOW,NOW,M,"PORTAGG","MEANR").DATES)&lt;/Q&gt;&lt;R&gt;1&lt;/R&gt;&lt;C&gt;1&lt;/C&gt;&lt;D xsi:type="xsd:long"&gt;45503&lt;/D&gt;&lt;/FQL&gt;&lt;FQL&gt;&lt;Q&gt;EWY^FMA_PE(NTMA,0,,,"PORTAGG","MEANR")&lt;/Q&gt;&lt;R&gt;1&lt;/R&gt;&lt;C&gt;1&lt;/C&gt;&lt;D xsi:type="xsd:double"&gt;9.15401703464856&lt;/D&gt;&lt;/FQL&gt;&lt;FQL&gt;&lt;Q&gt;EPOL^FG_FCF_YIELD_NTM(0)&lt;/Q&gt;&lt;R&gt;0&lt;/R&gt;&lt;C&gt;0&lt;/C&gt;&lt;/FQL&gt;&lt;FQL&gt;&lt;Q&gt;CC_US^IMF_IFS_RCPI_Q(0)&lt;/Q&gt;&lt;R&gt;1&lt;/R&gt;&lt;C&gt;1&lt;/C&gt;&lt;D xsi:type="xsd:double"&gt;3.19889&lt;/D&gt;&lt;/FQL&gt;&lt;FQL&gt;&lt;Q&gt;EPU^FG_COMPANY_NAME&lt;/Q&gt;&lt;R&gt;1&lt;/R&gt;&lt;C&gt;1&lt;/C&gt;&lt;D xsi:type="xsd:string"&gt;iShares MSCI Peru and Global Exposure ETF&lt;/D&gt;&lt;/FQL&gt;&lt;FQL&gt;&lt;Q&gt;W-FDS^FG_PRICE_MAVG(0,,,,30)&lt;/Q&gt;&lt;R&gt;1&lt;/R&gt;&lt;C&gt;1&lt;/C&gt;&lt;D xsi:type="xsd:double"&gt;5.4590836&lt;/D&gt;&lt;/FQL&gt;&lt;FQL&gt;&lt;Q&gt;KSA^FG_PRICE_MAVG(0,,,,200)&lt;/Q&gt;&lt;R&gt;1&lt;/R&gt;&lt;C&gt;1&lt;/C&gt;&lt;D xsi:type="xsd:double"&gt;41.8503&lt;/D&gt;&lt;/FQL&gt;&lt;FQL&gt;&lt;Q&gt;GREK^FG_PRICE(0)&lt;/Q&gt;&lt;R&gt;1&lt;/R&gt;&lt;C&gt;1&lt;/C&gt;&lt;D xsi:type="xsd:double"&gt;42.18&lt;/D&gt;&lt;/FQL&gt;&lt;FQL&gt;&lt;Q&gt;TRYTR7Y-FDS^FG_YIELD(-10AY,0,Y,,"YTM")&lt;/Q&gt;&lt;R&gt;10&lt;/R&gt;&lt;C&gt;1&lt;/C&gt;&lt;D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xsi:type="xsd:double"&gt;21.984322&lt;/D&gt;&lt;/FQL&gt;&lt;FQL&gt;&lt;Q&gt;CAGDPY@PL^EE_ACTUAL_ANNUAL(MED,0)&lt;/Q&gt;&lt;R&gt;1&lt;/R&gt;&lt;C&gt;1&lt;/C&gt;&lt;D xsi:type="xsd:double"&gt;1.56254742295506&lt;/D&gt;&lt;/FQL&gt;&lt;FQL&gt;&lt;Q&gt;CC_MX^FG_COMPANY_NAME&lt;/Q&gt;&lt;R&gt;1&lt;/R&gt;&lt;C&gt;1&lt;/C&gt;&lt;D xsi:type="xsd:string"&gt;Mexico&lt;/D&gt;&lt;/FQL&gt;&lt;FQL&gt;&lt;Q&gt;USDTHB^FG_PRICE_CHANGE(0,-3AM)&lt;/Q&gt;&lt;R&gt;1&lt;/R&gt;&lt;C&gt;1&lt;/C&gt;&lt;D xsi:type="xsd:double"&gt;-3.9193273&lt;/D&gt;&lt;/FQL&gt;&lt;FQL&gt;&lt;Q&gt;QAT^FMA_ROE(NTMA,-20AY,NOW,FY,"PORTAGG","MEANR")&lt;/Q&gt;&lt;R&gt;20&lt;/R&gt;&lt;C&gt;1&lt;/C&gt;&lt;D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xsi:type="xsd:double"&gt;6.498571&lt;/D&gt;&lt;/FQL&gt;&lt;FQL&gt;&lt;Q&gt;CAGDPY@TH^EE_ACTUAL_ANNUAL(MED,0)&lt;/Q&gt;&lt;R&gt;1&lt;/R&gt;&lt;C&gt;1&lt;/C&gt;&lt;D xsi:type="xsd:double"&gt;1.22282398910213&lt;/D&gt;&lt;/FQL&gt;&lt;FQL&gt;&lt;Q&gt;CAGDPY@PH^EE_ACTUAL_ANNUAL(MED,+1)&lt;/Q&gt;&lt;R&gt;1&lt;/R&gt;&lt;C&gt;1&lt;/C&gt;&lt;D xsi:type="xsd:double"&gt;-2.4&lt;/D&gt;&lt;/FQL&gt;&lt;FQL&gt;&lt;Q&gt;CC_TW^FG_COMPANY_NAME&lt;/Q&gt;&lt;R&gt;1&lt;/R&gt;&lt;C&gt;1&lt;/C&gt;&lt;D xsi:type="xsd:string"&gt;Taiwan, China&lt;/D&gt;&lt;/FQL&gt;&lt;FQL&gt;&lt;Q&gt;USDTHB^FG_PRICE_CHANGE(0,-1AM)&lt;/Q&gt;&lt;R&gt;1&lt;/R&gt;&lt;C&gt;1&lt;/C&gt;&lt;D xsi:type="xsd:double"&gt;-3.0032694&lt;/D&gt;&lt;/FQL&gt;&lt;FQL&gt;&lt;Q&gt;W-FDS^FG_PRICE(0)&lt;/Q&gt;&lt;R&gt;1&lt;/R&gt;&lt;C&gt;1&lt;/C&gt;&lt;D xsi:type="xsd:double"&gt;5.32&lt;/D&gt;&lt;/FQL&gt;&lt;FQL&gt;&lt;Q&gt;FC0000TR^FG_PRICE(0)&lt;/Q&gt;&lt;R&gt;1&lt;/R&gt;&lt;C&gt;1&lt;/C&gt;&lt;D xsi:type="xsd:double"&gt;252.22585&lt;/D&gt;&lt;/FQL&gt;&lt;FQL&gt;&lt;Q&gt;KSA^FG_PRICE_MAVG(0,,,,60)&lt;/Q&gt;&lt;R&gt;1&lt;/R&gt;&lt;C&gt;1&lt;/C&gt;&lt;D xsi:type="xsd:double"&gt;41.324165&lt;/D&gt;&lt;/FQL&gt;&lt;FQL&gt;&lt;Q&gt;MCHI^FMA_ROE(NTMA,-20AY,NOW,FY,"PORTAGG","MEANR")&lt;/Q&gt;&lt;R&gt;20&lt;/R&gt;&lt;C&gt;1&lt;/C&gt;&lt;D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xsi:type="xsd:double"&gt;12.8854511835079&lt;/D&gt;&lt;D xsi:type="xsd:double"&gt;12.3572373302297&lt;/D&gt;&lt;D xsi:type="xsd:double"&gt;11.9739138732182&lt;/D&gt;&lt;D xsi:type="xsd:double"&gt;11.5505724490176&lt;/D&gt;&lt;D xsi:type="xsd:double"&gt;11.5632234426771&lt;/D&gt;&lt;/FQL&gt;&lt;FQL&gt;&lt;Q&gt;TRYAE10Y-FDS^FG_YIELD(-10AY,0,Y,,"YTM")&lt;/Q&gt;&lt;R&gt;10&lt;/R&gt;&lt;C&gt;1&lt;/C&gt;&lt;D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xsi:type="xsd:string"&gt;@NA&lt;/D&gt;&lt;/FQL&gt;&lt;FQL&gt;&lt;Q&gt;CAGDPY@QA^EE_ACTUAL_ANNUAL(MED,+1)&lt;/Q&gt;&lt;R&gt;1&lt;/R&gt;&lt;C&gt;1&lt;/C&gt;&lt;D xsi:type="xsd:double"&gt;14.1&lt;/D&gt;&lt;/FQL&gt;&lt;FQL&gt;&lt;Q&gt;USDINR^STD(FG_PRICE_CHANGE(0,-1AY,AM))&lt;/Q&gt;&lt;R&gt;1&lt;/R&gt;&lt;C&gt;1&lt;/C&gt;&lt;D xsi:type="xsd:double"&gt;0.270138611696659&lt;/D&gt;&lt;/FQL&gt;&lt;FQL&gt;&lt;Q&gt;USDMXN^FG_PRICE_CHANGE(0,-1AM)&lt;/Q&gt;&lt;R&gt;1&lt;/R&gt;&lt;C&gt;1&lt;/C&gt;&lt;D xsi:type="xsd:double"&gt;0.9310365&lt;/D&gt;&lt;/FQL&gt;&lt;FQL&gt;&lt;Q&gt;USDPEN^STD(FG_PRICE_CHANGE(0,-3AY,M))&lt;/Q&gt;&lt;R&gt;1&lt;/R&gt;&lt;C&gt;1&lt;/C&gt;&lt;D xsi:type="xsd:double"&gt;2.2394750659784&lt;/D&gt;&lt;/FQL&gt;&lt;FQL&gt;&lt;Q&gt;USDPHP^FG_PRICE_CHANGE(0,-3AM)&lt;/Q&gt;&lt;R&gt;1&lt;/R&gt;&lt;C&gt;1&lt;/C&gt;&lt;D xsi:type="xsd:double"&gt;0.98496675&lt;/D&gt;&lt;/FQL&gt;&lt;FQL&gt;&lt;Q&gt;USDCNH^STD(FG_PRICE_CHANGE(0,-1AY,AM))&lt;/Q&gt;&lt;R&gt;1&lt;/R&gt;&lt;C&gt;1&lt;/C&gt;&lt;D xsi:type="xsd:double"&gt;1.0370418839023&lt;/D&gt;&lt;/FQL&gt;&lt;FQL&gt;&lt;Q&gt;FC0000MX^FMA_EPS(NTMA,-20AY,0,CY,,"PORTAGG","MEANR")&lt;/Q&gt;&lt;R&gt;20&lt;/R&gt;&lt;C&gt;1&lt;/C&gt;&lt;D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xsi:type="xsd:double"&gt;39.4423843156453&lt;/D&gt;&lt;/FQL&gt;&lt;FQL&gt;&lt;Q&gt;EZA^P_PRICE_RETURNS_PR('52W',2,-10AY,0,AM)&lt;/Q&gt;&lt;R&gt;121&lt;/R&gt;&lt;C&gt;1&lt;/C&gt;&lt;D xsi:type="xsd:double"&gt;17.487156&lt;/D&gt;&lt;D xsi:type="xsd:double"&gt;26.121258&lt;/D&gt;&lt;D xsi:type="xsd:double"&gt;1.8804908&lt;/D&gt;&lt;D xsi:type="xsd:double"&gt;6.7352176&lt;/D&gt;&lt;D xsi:type="xsd:double"&gt;7.199216&lt;/D&gt;&lt;D xsi:type="xsd:double"&gt;2.746594&lt;/D&gt;&lt;D xsi:type="xsd:double"&gt;21.304024&lt;/D&gt;&lt;D xsi:type="xsd:double"&gt;11.100494&lt;/D&gt;&lt;D xsi:type="xsd:double"&gt;4.1106224&lt;/D&gt;&lt;D xsi:type="xsd:double"&gt;7.3460817&lt;/D&gt;&lt;D xsi:type="xsd:double"&gt;-3.0652344&lt;/D&gt;&lt;D xsi:type="xsd:double"&gt;-3.9936602&lt;/D&gt;&lt;D xsi:type="xsd:double"&gt;-7.9780874&lt;/D&gt;&lt;D xsi:type="xsd:double"&gt;-21.46352&lt;/D&gt;&lt;D xsi:type="xsd:double"&gt;-12.416488&lt;/D&gt;&lt;D xsi:type="xsd:double"&gt;-15.102023&lt;/D&gt;&lt;D xsi:type="xsd:double"&gt;-19.484632&lt;/D&gt;&lt;D xsi:type="xsd:double"&gt;-26.030678&lt;/D&gt;&lt;D xsi:type="xsd:double"&gt;-31.755287&lt;/D&gt;&lt;D xsi:type="xsd:double"&gt;-28.914034&lt;/D&gt;&lt;D xsi:type="xsd:double"&gt;-20.669443&lt;/D&gt;&lt;D xsi:type="xsd:double"&gt;-20.402372&lt;/D&gt;&lt;D xsi:type="xsd:double"&gt;-18.473589&lt;/D&gt;&lt;D xsi:type="xsd:double"&gt;-14.453136&lt;/D&gt;&lt;D xsi:type="xsd:double"&gt;-3.4341037&lt;/D&gt;&lt;D xsi:type="xsd:double"&gt;2.9536724&lt;/D&gt;&lt;D xsi:type="xsd:double"&gt;9.536028&lt;/D&gt;&lt;D xsi:type="xsd:double"&gt;0.52211285&lt;/D&gt;&lt;D xsi:type="xsd:double"&gt;-0.9171009&lt;/D&gt;&lt;D xsi:type="xsd:double"&gt;16.252481&lt;/D&gt;&lt;D xsi:type="xsd:double"&gt;27.008545&lt;/D&gt;&lt;D xsi:type="xsd:double"&gt;23.37445&lt;/D&gt;&lt;D xsi:type="xsd:double"&gt;8.435286&lt;/D&gt;&lt;D xsi:type="xsd:double"&gt;9.425139&lt;/D&gt;&lt;D xsi:type="xsd:double"&gt;23.715115&lt;/D&gt;&lt;D xsi:type="xsd:double"&gt;9.304166&lt;/D&gt;&lt;D xsi:type="xsd:double"&gt;6.721914&lt;/D&gt;&lt;D xsi:type="xsd:double"&gt;20.884598&lt;/D&gt;&lt;D xsi:type="xsd:double"&gt;8.3605175&lt;/D&gt;&lt;D xsi:type="xsd:double"&gt;11.91045&lt;/D&gt;&lt;D xsi:type="xsd:double"&gt;29.390991&lt;/D&gt;&lt;D xsi:type="xsd:double"&gt;32.451214&lt;/D&gt;&lt;D xsi:type="xsd:double"&gt;32.46156&lt;/D&gt;&lt;D xsi:type="xsd:double"&gt;29.067135&lt;/D&gt;&lt;D xsi:type="xsd:double"&gt;20.384586&lt;/D&gt;&lt;D xsi:type="xsd:double"&gt;13.061989&lt;/D&gt;&lt;D xsi:type="xsd:double"&gt;7.576704&lt;/D&gt;&lt;D xsi:type="xsd:double"&gt;4.6560526&lt;/D&gt;&lt;D xsi:type="xsd:double"&gt;2.8678894&lt;/D&gt;&lt;D xsi:type="xsd:double"&gt;-10.04867&lt;/D&gt;&lt;D xsi:type="xsd:double"&gt;-6.631613&lt;/D&gt;&lt;D xsi:type="xsd:double"&gt;-11.936903&lt;/D&gt;&lt;D xsi:type="xsd:double"&gt;-15.40615&lt;/D&gt;&lt;D xsi:type="xsd:double"&gt;-25.22586&lt;/D&gt;&lt;D xsi:type="xsd:double"&gt;-17.779911&lt;/D&gt;&lt;D xsi:type="xsd:double"&gt;-22.846746&lt;/D&gt;&lt;D xsi:type="xsd:double"&gt;-17.84231&lt;/D&gt;&lt;D xsi:type="xsd:double"&gt;-11.280144&lt;/D&gt;&lt;D xsi:type="xsd:double"&gt;-11.884242&lt;/D&gt;&lt;D xsi:type="xsd:double"&gt;-0.15655756&lt;/D&gt;&lt;D xsi:type="xsd:double"&gt;-12.344485&lt;/D&gt;&lt;D xsi:type="xsd:double"&gt;-7.6281366&lt;/D&gt;&lt;D xsi:type="xsd:double"&gt;-7.5712204&lt;/D&gt;&lt;D xsi:type="xsd:double"&gt;1.68823&lt;/D&gt;&lt;D xsi:type="xsd:double"&gt;-5.4340243&lt;/D&gt;&lt;D xsi:type="xsd:double"&gt;9.6224785&lt;/D&gt;&lt;D xsi:type="xsd:double"&gt;-12.578541&lt;/D&gt;&lt;D xsi:type="xsd:double"&gt;-15.410227&lt;/D&gt;&lt;D xsi:type="xsd:double"&gt;-43.4689&lt;/D&gt;&lt;D xsi:type="xsd:double"&gt;-38.331497&lt;/D&gt;&lt;D xsi:type="xsd:double"&gt;-27.157413&lt;/D&gt;&lt;D xsi:type="xsd:double"&gt;-26.808035&lt;/D&gt;&lt;D xsi:type="xsd:double"&gt;-18.671244&lt;/D&gt;&lt;D xsi:type="xsd:double"&gt;-10.275179&lt;/D&gt;&lt;D xsi:type="xsd:double"&gt;-10.700202&lt;/D&gt;&lt;D xsi:type="xsd:double"&gt;-16.969692&lt;/D&gt;&lt;D xsi:type="xsd:double"&gt;-3.8516283&lt;/D&gt;&lt;D xsi:type="xsd:double"&gt;-5.1910696&lt;/D&gt;&lt;D xsi:type="xsd:double"&gt;6.574917&lt;/D&gt;&lt;D xsi:type="xsd:double"&gt;26.459194&lt;/D&gt;&lt;D xsi:type="xsd:double"&gt;95.62649&lt;/D&gt;&lt;D xsi:type="xsd:double"&gt;67.01999&lt;/D&gt;&lt;D xsi:type="xsd:double"&gt;68.85208&lt;/D&gt;&lt;D xsi:type="xsd:double"&gt;42.561485&lt;/D&gt;&lt;D xsi:type="xsd:double"&gt;31.842686&lt;/D&gt;&lt;D xsi:type="xsd:double"&gt;35.901344&lt;/D&gt;&lt;D xsi:type="xsd:double"&gt;31.64419&lt;/D&gt;&lt;D xsi:type="xsd:double"&gt;33.563934&lt;/D&gt;&lt;D xsi:type="xsd:double"&gt;10.488081&lt;/D&gt;&lt;D xsi:type="xsd:double"&gt;7.9168916&lt;/D&gt;&lt;D xsi:type="xsd:double"&gt;15.301884&lt;/D&gt;&lt;D xsi:type="xsd:double"&gt;11.963785&lt;/D&gt;&lt;D xsi:type="xsd:double"&gt;14.467537&lt;/D&gt;&lt;D xsi:type="xsd:double"&gt;-4.323763&lt;/D&gt;&lt;D xsi:type="xsd:double"&gt;-10.754376&lt;/D&gt;&lt;D xsi:type="xsd:double"&gt;-10.00194&lt;/D&gt;&lt;D xsi:type="xsd:double"&gt;-9.720957&lt;/D&gt;&lt;D xsi:type="xsd:double"&gt;-17.3474&lt;/D&gt;&lt;D xsi:type="xsd:double"&gt;-20.843094&lt;/D&gt;&lt;D xsi:type="xsd:double"&gt;-15.757352&lt;/D&gt;&lt;D xsi:type="xsd:double"&gt;-2.1112502&lt;/D&gt;&lt;D xsi:type="xsd:double"&gt;-6.335914&lt;/D&gt;&lt;D xsi:type="xsd:double"&gt;-5.240941&lt;/D&gt;&lt;D xsi:type="xsd:double"&gt;-16.789686&lt;/D&gt;&lt;D xsi:type="xsd:double"&gt;-21.078878&lt;/D&gt;&lt;D xsi:type="xsd:double"&gt;-7.631153&lt;/D&gt;&lt;D xsi:type="xsd:double"&gt;-16.924072&lt;/D&gt;&lt;D xsi:type="xsd:double"&gt;-3.2981575&lt;/D&gt;&lt;D xsi:type="xsd:double"&gt;5.291462&lt;/D&gt;&lt;D xsi:type="xsd:double"&gt;2.5607944&lt;/D&gt;&lt;D xsi:type="xsd:double"&gt;6.5466404&lt;/D&gt;&lt;D xsi:type="xsd:double"&gt;1.8363714&lt;/D&gt;&lt;D xsi:type="xsd:double"&gt;-0.53771734&lt;/D&gt;&lt;D xsi:type="xsd:double"&gt;-1.3390064&lt;/D&gt;&lt;D xsi:type="xsd:double"&gt;-11.182648&lt;/D&gt;&lt;D xsi:type="xsd:double"&gt;-7.278448&lt;/D&gt;&lt;D xsi:type="xsd:double"&gt;-4.777712&lt;/D&gt;&lt;D xsi:type="xsd:double"&gt;-2.1862984&lt;/D&gt;&lt;D xsi:type="xsd:double"&gt;12.877237&lt;/D&gt;&lt;D xsi:type="xsd:double"&gt;11.627173&lt;/D&gt;&lt;D xsi:type="xsd:double"&gt;6.104207&lt;/D&gt;&lt;/FQL&gt;&lt;FQL&gt;&lt;Q&gt;MCHI^FG_TOTAL_RETURNC(-10AY,0,AM)&lt;/Q&gt;&lt;R&gt;121&lt;/R&gt;&lt;C&gt;1&lt;/C&gt;&lt;D xsi:type="xsd:double"&gt;6.937897&lt;/D&gt;&lt;D xsi:type="xsd:double"&gt;0.38045645&lt;/D&gt;&lt;D xsi:type="xsd:double"&gt;-7.2611213&lt;/D&gt;&lt;D xsi:type="xsd:double"&gt;5.8507204&lt;/D&gt;&lt;D xsi:type="xsd:double"&gt;-1.4021516&lt;/D&gt;&lt;D xsi:type="xsd:double"&gt;4.4854164&lt;/D&gt;&lt;D xsi:type="xsd:double"&gt;0.3384471&lt;/D&gt;&lt;D xsi:type="xsd:double"&gt;5.2777767&lt;/D&gt;&lt;D xsi:type="xsd:double"&gt;4.391253&lt;/D&gt;&lt;D xsi:type="xsd:double"&gt;14.208341&lt;/D&gt;&lt;D xsi:type="xsd:double"&gt;-4.3471394&lt;/D&gt;&lt;D xsi:type="xsd:double"&gt;-7.0935545&lt;/D&gt;&lt;D xsi:type="xsd:double"&gt;-10.064697&lt;/D&gt;&lt;D xsi:type="xsd:double"&gt;-15.927261&lt;/D&gt;&lt;D xsi:type="xsd:double"&gt;4.8490644&lt;/D&gt;&lt;D xsi:type="xsd:double"&gt;7.231915&lt;/D&gt;&lt;D xsi:type="xsd:double"&gt;-0.7399559&lt;/D&gt;&lt;D xsi:type="xsd:double"&gt;-3.6344767&lt;/D&gt;&lt;D xsi:type="xsd:double"&gt;-13.424468&lt;/D&gt;&lt;D xsi:type="xsd:double"&gt;2.718091&lt;/D&gt;&lt;D xsi:type="xsd:double"&gt;6.754029&lt;/D&gt;&lt;D xsi:type="xsd:double"&gt;-0.21246672&lt;/D&gt;&lt;D xsi:type="xsd:double"&gt;-1.1592209&lt;/D&gt;&lt;D xsi:type="xsd:double"&gt;2.9462218&lt;/D&gt;&lt;D xsi:type="xsd:double"&gt;3.1381726&lt;/D&gt;&lt;D xsi:type="xsd:double"&gt;6.9482207&lt;/D&gt;&lt;D xsi:type="xsd:double"&gt;2.9724002&lt;/D&gt;&lt;D xsi:type="xsd:double"&gt;-2.948457&lt;/D&gt;&lt;D xsi:type="xsd:double"&gt;-1.8058181&lt;/D&gt;&lt;D xsi:type="xsd:double"&gt;-4.46887&lt;/D&gt;&lt;D xsi:type="xsd:double"&gt;7.5234413&lt;/D&gt;&lt;D xsi:type="xsd:double"&gt;4.785192&lt;/D&gt;&lt;D xsi:type="xsd:double"&gt;1.3395548&lt;/D&gt;&lt;D xsi:type="xsd:double"&gt;2.864015&lt;/D&gt;&lt;D xsi:type="xsd:double"&gt;5.977416&lt;/D&gt;&lt;D xsi:type="xsd:double"&gt;0.83266497&lt;/D&gt;&lt;D xsi:type="xsd:double"&gt;9.361863&lt;/D&gt;&lt;D xsi:type="xsd:double"&gt;3.862226&lt;/D&gt;&lt;D xsi:type="xsd:double"&gt;1.5614986&lt;/D&gt;&lt;D xsi:type="xsd:double"&gt;4.216194&lt;/D&gt;&lt;D xsi:type="xsd:double"&gt;-0.6692052&lt;/D&gt;&lt;D xsi:type="xsd:double"&gt;3.2064438&lt;/D&gt;&lt;D xsi:type="xsd:double"&gt;9.87376&lt;/D&gt;&lt;D xsi:type="xsd:double"&gt;-5.6490183&lt;/D&gt;&lt;D xsi:type="xsd:double"&gt;-0.5943775&lt;/D&gt;&lt;D xsi:type="xsd:double"&gt;-2.3042202&lt;/D&gt;&lt;D xsi:type="xsd:double"&gt;4.299152&lt;/D&gt;&lt;D xsi:type="xsd:double"&gt;-7.112998&lt;/D&gt;&lt;D xsi:type="xsd:double"&gt;-2.972132&lt;/D&gt;&lt;D xsi:type="xsd:double"&gt;-3.0950844&lt;/D&gt;&lt;D xsi:type="xsd:double"&gt;-1.382941&lt;/D&gt;&lt;D xsi:type="xsd:double"&gt;-6.5442443&lt;/D&gt;&lt;D xsi:type="xsd:double"&gt;2.6795268&lt;/D&gt;&lt;D xsi:type="xsd:double"&gt;-7.558817&lt;/D&gt;&lt;D xsi:type="xsd:double"&gt;12.029648&lt;/D&gt;&lt;D xsi:type="xsd:double"&gt;3.8337588&lt;/D&gt;&lt;D xsi:type="xsd:double"&gt;3.4961581&lt;/D&gt;&lt;D xsi:type="xsd:double"&gt;0.09471178&lt;/D&gt;&lt;D xsi:type="xsd:double"&gt;-12.742466&lt;/D&gt;&lt;D xsi:type="xsd:double"&gt;10.294115&lt;/D&gt;&lt;D xsi:type="xsd:double"&gt;-6.563324&lt;/D&gt;&lt;D xsi:type="xsd:double"&gt;-0.4235804&lt;/D&gt;&lt;D xsi:type="xsd:double"&gt;-1.1343479&lt;/D&gt;&lt;D xsi:type="xsd:double"&gt;6.4360023&lt;/D&gt;&lt;D xsi:type="xsd:double"&gt;0.48846006&lt;/D&gt;&lt;D xsi:type="xsd:double"&gt;8.413744&lt;/D&gt;&lt;D xsi:type="xsd:double"&gt;-6.2100115&lt;/D&gt;&lt;D xsi:type="xsd:double"&gt;3.3605099&lt;/D&gt;&lt;D xsi:type="xsd:double"&gt;-11.1379385&lt;/D&gt;&lt;D xsi:type="xsd:double"&gt;4.491937&lt;/D&gt;&lt;D xsi:type="xsd:double"&gt;7.5923085&lt;/D&gt;&lt;D xsi:type="xsd:double"&gt;6.776464&lt;/D&gt;&lt;D xsi:type="xsd:double"&gt;8.299267&lt;/D&gt;&lt;D xsi:type="xsd:double"&gt;8.152699&lt;/D&gt;&lt;D xsi:type="xsd:double"&gt;-3.219545&lt;/D&gt;&lt;D xsi:type="xsd:double"&gt;3.834343&lt;/D&gt;&lt;D xsi:type="xsd:double"&gt;3.4997463&lt;/D&gt;&lt;D xsi:type="xsd:double"&gt;1.4327168&lt;/D&gt;&lt;D xsi:type="xsd:double"&gt;11.26343&lt;/D&gt;&lt;D xsi:type="xsd:double"&gt;-0.3107965&lt;/D&gt;&lt;D xsi:type="xsd:double"&gt;-7.6717496&lt;/D&gt;&lt;D xsi:type="xsd:double"&gt;-1.1336148&lt;/D&gt;&lt;D xsi:type="xsd:double"&gt;2.561593&lt;/D&gt;&lt;D xsi:type="xsd:double"&gt;-2.5363803&lt;/D&gt;&lt;D xsi:type="xsd:double"&gt;-12.840897&lt;/D&gt;&lt;D xsi:type="xsd:double"&gt;1.8661499&lt;/D&gt;&lt;D xsi:type="xsd:double"&gt;-7.892555&lt;/D&gt;&lt;D xsi:type="xsd:double"&gt;5.159259&lt;/D&gt;&lt;D xsi:type="xsd:double"&gt;-7.920933&lt;/D&gt;&lt;D xsi:type="xsd:double"&gt;-2.3385942&lt;/D&gt;&lt;D xsi:type="xsd:double"&gt;0.35048723&lt;/D&gt;&lt;D xsi:type="xsd:double"&gt;-6.985235&lt;/D&gt;&lt;D xsi:type="xsd:double"&gt;-6.5540195&lt;/D&gt;&lt;D xsi:type="xsd:double"&gt;-7.835621&lt;/D&gt;&lt;D xsi:type="xsd:double"&gt;1.6448736&lt;/D&gt;&lt;D xsi:type="xsd:double"&gt;9.488546&lt;/D&gt;&lt;D xsi:type="xsd:double"&gt;-12.036544&lt;/D&gt;&lt;D xsi:type="xsd:double"&gt;0.22398233&lt;/D&gt;&lt;D xsi:type="xsd:double"&gt;-13.531083&lt;/D&gt;&lt;D xsi:type="xsd:double"&gt;-12.78196&lt;/D&gt;&lt;D xsi:type="xsd:double"&gt;25.592672&lt;/D&gt;&lt;D xsi:type="xsd:double"&gt;3.397274&lt;/D&gt;&lt;D xsi:type="xsd:double"&gt;15.41053&lt;/D&gt;&lt;D xsi:type="xsd:double"&gt;-9.321415&lt;/D&gt;&lt;D xsi:type="xsd:double"&gt;0.36209822&lt;/D&gt;&lt;D xsi:type="xsd:double"&gt;-4.7304096&lt;/D&gt;&lt;D xsi:type="xsd:double"&gt;-6.711549&lt;/D&gt;&lt;D xsi:type="xsd:double"&gt;1.8640518&lt;/D&gt;&lt;D xsi:type="xsd:double"&gt;8.8734865&lt;/D&gt;&lt;D xsi:type="xsd:double"&gt;-5.7893634&lt;/D&gt;&lt;D xsi:type="xsd:double"&gt;-5.6657195&lt;/D&gt;&lt;D xsi:type="xsd:double"&gt;-3.441906&lt;/D&gt;&lt;D xsi:type="xsd:double"&gt;1.2200952&lt;/D&gt;&lt;D xsi:type="xsd:double"&gt;-1.2737393&lt;/D&gt;&lt;D xsi:type="xsd:double"&gt;-9.941095&lt;/D&gt;&lt;D xsi:type="xsd:double"&gt;8.013094&lt;/D&gt;&lt;D xsi:type="xsd:double"&gt;1.8925071&lt;/D&gt;&lt;D xsi:type="xsd:double"&gt;4.432881&lt;/D&gt;&lt;D xsi:type="xsd:double"&gt;3.912735&lt;/D&gt;&lt;D xsi:type="xsd:double"&gt;-2.86057&lt;/D&gt;&lt;D xsi:type="xsd:double"&gt;-3.3506393&lt;/D&gt;&lt;/FQL&gt;&lt;FQL&gt;&lt;Q&gt;MCHI^FMA_DIV_YLD(NTMA,-10AY,0,AM,"PORTAGG","MEANR")&lt;/Q&gt;&lt;R&gt;121&lt;/R&gt;&lt;C&gt;1&lt;/C&gt;&lt;D xsi:type="xsd:double"&gt;3.50692273597153&lt;/D&gt;&lt;D xsi:type="xsd:double"&gt;3.52233457096904&lt;/D&gt;&lt;D xsi:type="xsd:double"&gt;3.78966041215712&lt;/D&gt;&lt;D xsi:type="xsd:double"&gt;3.63311366630133&lt;/D&gt;&lt;D xsi:type="xsd:double"&gt;3.61508583936605&lt;/D&gt;&lt;D xsi:type="xsd:double"&gt;3.37350926763832&lt;/D&gt;&lt;D xsi:type="xsd:double"&gt;3.17707726639519&lt;/D&gt;&lt;D xsi:type="xsd:double"&gt;3.07096692409337&lt;/D&gt;&lt;D xsi:type="xsd:double"&gt;2.89371270859729&lt;/D&gt;&lt;D xsi:type="xsd:double"&gt;2.48935278507068&lt;/D&gt;&lt;D xsi:type="xsd:double"&gt;2.59839894588445&lt;/D&gt;&lt;D xsi:type="xsd:double"&gt;2.8605868440584&lt;/D&gt;&lt;D xsi:type="xsd:double"&gt;3.22624936577778&lt;/D&gt;&lt;D xsi:type="xsd:double"&gt;3.60576603110426&lt;/D&gt;&lt;D xsi:type="xsd:double"&gt;3.53796081018819&lt;/D&gt;&lt;D xsi:type="xsd:double"&gt;3.2236206483408&lt;/D&gt;&lt;D xsi:type="xsd:double"&gt;3.24731205618716&lt;/D&gt;&lt;D xsi:type="xsd:double"&gt;2.89559747592139&lt;/D&gt;&lt;D xsi:type="xsd:double"&gt;3.21547647283237&lt;/D&gt;&lt;D xsi:type="xsd:double"&gt;3.22880477233624&lt;/D&gt;&lt;D xsi:type="xsd:double"&gt;2.94787216929807&lt;/D&gt;&lt;D xsi:type="xsd:double"&gt;2.90342302433804&lt;/D&gt;&lt;D xsi:type="xsd:double"&gt;2.60966211238685&lt;/D&gt;&lt;D xsi:type="xsd:double"&gt;2.57807331184569&lt;/D&gt;&lt;D xsi:type="xsd:double"&gt;2.4667482246695&lt;/D&gt;&lt;D xsi:type="xsd:double"&gt;2.29484737160961&lt;/D&gt;&lt;D xsi:type="xsd:double"&gt;2.28032246386542&lt;/D&gt;&lt;D xsi:type="xsd:double"&gt;2.31217686216935&lt;/D&gt;&lt;D xsi:type="xsd:double"&gt;2.30755962740124&lt;/D&gt;&lt;D xsi:type="xsd:double"&gt;2.40706552849267&lt;/D&gt;&lt;D xsi:type="xsd:double"&gt;2.31475054706602&lt;/D&gt;&lt;D xsi:type="xsd:double"&gt;2.26303664685576&lt;/D&gt;&lt;D xsi:type="xsd:double"&gt;2.27961923309958&lt;/D&gt;&lt;D xsi:type="xsd:double"&gt;2.25934404413902&lt;/D&gt;&lt;D xsi:type="xsd:double"&gt;2.18445923606255&lt;/D&gt;&lt;D xsi:type="xsd:double"&gt;2.18625655478941&lt;/D&gt;&lt;D xsi:type="xsd:double"&gt;2.05360199246698&lt;/D&gt;&lt;D xsi:type="xsd:double"&gt;2.12140474426229&lt;/D&gt;&lt;D xsi:type="xsd:double"&gt;2.12496082560987&lt;/D&gt;&lt;D xsi:type="xsd:double"&gt;2.05380687824304&lt;/D&gt;&lt;D xsi:type="xsd:double"&gt;2.09298913781257&lt;/D&gt;&lt;D xsi:type="xsd:double"&gt;2.08673965973812&lt;/D&gt;&lt;D xsi:type="xsd:double"&gt;1.99682637328196&lt;/D&gt;&lt;D xsi:type="xsd:double"&gt;2.10522642021331&lt;/D&gt;&lt;D xsi:type="xsd:double"&gt;2.26455668943963&lt;/D&gt;&lt;D xsi:type="xsd:double"&gt;2.29607022677095&lt;/D&gt;&lt;D xsi:type="xsd:double"&gt;2.28342453407685&lt;/D&gt;&lt;D xsi:type="xsd:double"&gt;2.39922198064523&lt;/D&gt;&lt;D xsi:type="xsd:double"&gt;2.4468812071299&lt;/D&gt;&lt;D xsi:type="xsd:double"&gt;2.5464429282394&lt;/D&gt;&lt;D xsi:type="xsd:double"&gt;2.59758354673517&lt;/D&gt;&lt;D xsi:type="xsd:double"&gt;2.81245744771725&lt;/D&gt;&lt;D xsi:type="xsd:double"&gt;2.71878808922551&lt;/D&gt;&lt;D xsi:type="xsd:double"&gt;2.84243597706864&lt;/D&gt;&lt;D xsi:type="xsd:double"&gt;2.55642789506655&lt;/D&gt;&lt;D xsi:type="xsd:double"&gt;2.44808791466676&lt;/D&gt;&lt;D xsi:type="xsd:double"&gt;2.37981873722557&lt;/D&gt;&lt;D xsi:type="xsd:double"&gt;2.36342933418948&lt;/D&gt;&lt;D xsi:type="xsd:double"&gt;2.64080339201614&lt;/D&gt;&lt;D xsi:type="xsd:double"&gt;2.47295928903754&lt;/D&gt;&lt;D xsi:type="xsd:double"&gt;2.53240706959649&lt;/D&gt;&lt;D xsi:type="xsd:double"&gt;2.55802017699408&lt;/D&gt;&lt;D xsi:type="xsd:double"&gt;2.56693643659722&lt;/D&gt;&lt;D xsi:type="xsd:double"&gt;2.49357794479179&lt;/D&gt;&lt;D xsi:type="xsd:double"&gt;2.41489097176779&lt;/D&gt;&lt;D xsi:type="xsd:double"&gt;2.27180228018061&lt;/D&gt;&lt;D xsi:type="xsd:double"&gt;2.41326761060271&lt;/D&gt;&lt;D xsi:type="xsd:double"&gt;2.33875384795983&lt;/D&gt;&lt;D xsi:type="xsd:double"&gt;2.37242481497753&lt;/D&gt;&lt;D xsi:type="xsd:double"&gt;2.18030210683765&lt;/D&gt;&lt;D xsi:type="xsd:double"&gt;2.02179781558496&lt;/D&gt;&lt;D xsi:type="xsd:double"&gt;1.92258426065387&lt;/D&gt;&lt;D xsi:type="xsd:double"&gt;1.80739849082449&lt;/D&gt;&lt;D xsi:type="xsd:double"&gt;1.69841260490812&lt;/D&gt;&lt;D xsi:type="xsd:double"&gt;1.78220890758645&lt;/D&gt;&lt;D xsi:type="xsd:double"&gt;1.73458683750724&lt;/D&gt;&lt;D xsi:type="xsd:double"&gt;1.66109545598532&lt;/D&gt;&lt;D xsi:type="xsd:double"&gt;1.64312596957984&lt;/D&gt;&lt;D xsi:type="xsd:double"&gt;1.39713941432881&lt;/D&gt;&lt;D xsi:type="xsd:double"&gt;1.4025718353212&lt;/D&gt;&lt;D xsi:type="xsd:double"&gt;1.55607819962913&lt;/D&gt;&lt;D xsi:type="xsd:double"&gt;1.62593296479899&lt;/D&gt;&lt;D xsi:type="xsd:double"&gt;1.58296302339847&lt;/D&gt;&lt;D xsi:type="xsd:double"&gt;1.60562763038966&lt;/D&gt;&lt;D xsi:type="xsd:double"&gt;1.86546862763538&lt;/D&gt;&lt;D xsi:type="xsd:double"&gt;1.83440029828338&lt;/D&gt;&lt;D xsi:type="xsd:double"&gt;1.97863666485593&lt;/D&gt;&lt;D xsi:type="xsd:double"&gt;1.94125923923964&lt;/D&gt;&lt;D xsi:type="xsd:double"&gt;2.08232386590624&lt;/D&gt;&lt;D xsi:type="xsd:double"&gt;2.15007449575321&lt;/D&gt;&lt;D xsi:type="xsd:double"&gt;2.18107902668572&lt;/D&gt;&lt;D xsi:type="xsd:double"&gt;2.32685211214219&lt;/D&gt;&lt;D xsi:type="xsd:double"&gt;2.50993553386058&lt;/D&gt;&lt;D xsi:type="xsd:double"&gt;2.57031472822287&lt;/D&gt;&lt;D xsi:type="xsd:double"&gt;2.50096229250683&lt;/D&gt;&lt;D xsi:type="xsd:double"&gt;2.32656893349528&lt;/D&gt;&lt;D xsi:type="xsd:double"&gt;2.59704518956332&lt;/D&gt;&lt;D xsi:type="xsd:double"&gt;2.51181981882153&lt;/D&gt;&lt;D xsi:type="xsd:double"&gt;2.80022064759344&lt;/D&gt;&lt;D xsi:type="xsd:double"&gt;3.11006997742674&lt;/D&gt;&lt;D xsi:type="xsd:double"&gt;2.55388415489679&lt;/D&gt;&lt;D xsi:type="xsd:double"&gt;2.46187645608635&lt;/D&gt;&lt;D xsi:type="xsd:double"&gt;2.19387094786784&lt;/D&gt;&lt;D xsi:type="xsd:double"&gt;2.36187652329673&lt;/D&gt;&lt;D xsi:type="xsd:double"&gt;2.38548656812552&lt;/D&gt;&lt;D xsi:type="xsd:double"&gt;2.50954124470878&lt;/D&gt;&lt;D xsi:type="xsd:double"&gt;2.62809873997594&lt;/D&gt;&lt;D xsi:type="xsd:double"&gt;2.54663615618924&lt;/D&gt;&lt;D xsi:type="xsd:double"&gt;2.32672432622623&lt;/</t>
        </r>
      </text>
    </comment>
    <comment ref="A8" authorId="0" shapeId="0" xr:uid="{8A4A1F14-CD6B-49EE-B96A-78BA5985083C}">
      <text>
        <r>
          <rPr>
            <b/>
            <sz val="9"/>
            <color indexed="81"/>
            <rFont val="Tahoma"/>
            <charset val="1"/>
          </rPr>
          <t>D&gt;&lt;D xsi:type="xsd:double"&gt;2.45089572244452&lt;/D&gt;&lt;D xsi:type="xsd:double"&gt;2.55272909349912&lt;/D&gt;&lt;D xsi:type="xsd:double"&gt;2.65086448110127&lt;/D&gt;&lt;D xsi:type="xsd:double"&gt;2.6748181330718&lt;/D&gt;&lt;D xsi:type="xsd:double"&gt;2.68984045391999&lt;/D&gt;&lt;D xsi:type="xsd:double"&gt;2.96870632270469&lt;/D&gt;&lt;D xsi:type="xsd:double"&gt;2.87046900965896&lt;/D&gt;&lt;D xsi:type="xsd:double"&gt;3.01589824184739&lt;/D&gt;&lt;D xsi:type="xsd:double"&gt;2.87326805427908&lt;/D&gt;&lt;D xsi:type="xsd:double"&gt;2.85598372393538&lt;/D&gt;&lt;D xsi:type="xsd:double"&gt;2.95614985394311&lt;/D&gt;&lt;D xsi:type="xsd:double"&gt;3.09899497824226&lt;/D&gt;&lt;/FQL&gt;&lt;FQL&gt;&lt;Q&gt;TUR^FMA_PE(NTMA,-10AY,0,AM,"PORTAGG","MEANR")&lt;/Q&gt;&lt;R&gt;121&lt;/R&gt;&lt;C&gt;1&lt;/C&gt;&lt;D xsi:type="xsd:double"&gt;10.7522020594711&lt;/D&gt;&lt;D xsi:type="xsd:double"&gt;10.2833506059879&lt;/D&gt;&lt;D xsi:type="xsd:double"&gt;9.34803904623259&lt;/D&gt;&lt;D xsi:type="xsd:double"&gt;10.1167870813805&lt;/D&gt;&lt;D xsi:type="xsd:double"&gt;10.7143747041088&lt;/D&gt;&lt;D xsi:type="xsd:double"&gt;10.5626220118323&lt;/D&gt;&lt;D xsi:type="xsd:double"&gt;10.8679614996667&lt;/D&gt;&lt;D xsi:type="xsd:double"&gt;10.3363972114981&lt;/D&gt;&lt;D xsi:type="xsd:double"&gt;9.92035985442241&lt;/D&gt;&lt;D xsi:type="xsd:double"&gt;10.2645954655684&lt;/D&gt;&lt;D xsi:type="xsd:double"&gt;9.78694587875202&lt;/D&gt;&lt;D xsi:type="xsd:double"&gt;9.90171955148793&lt;/D&gt;&lt;D xsi:type="xsd:double"&gt;9.6058427394701&lt;/D&gt;&lt;D xsi:type="xsd:double"&gt;8.72678919905698&lt;/D&gt;&lt;D xsi:type="xsd:double"&gt;8.83494984905993&lt;/D&gt;&lt;D xsi:type="xsd:double"&gt;9.344680749791&lt;/D&gt;&lt;D xsi:type="xsd:double"&gt;8.8565545412209&lt;/D&gt;&lt;D xsi:type="xsd:double"&gt;8.08488497142791&lt;/D&gt;&lt;D xsi:type="xsd:double"&gt;8.30447112607512&lt;/D&gt;&lt;D xsi:type="xsd:double"&gt;8.4980060206463&lt;/D&gt;&lt;D xsi:type="xsd:double"&gt;9.07695517445099&lt;/D&gt;&lt;D xsi:type="xsd:double"&gt;9.37118535680232&lt;/D&gt;&lt;D xsi:type="xsd:double"&gt;8.34891334079606&lt;/D&gt;&lt;D xsi:type="xsd:double"&gt;8.42250630233103&lt;/D&gt;&lt;D xsi:type="xsd:double"&gt;8.187351780247&lt;/D&gt;&lt;D xsi:type="xsd:double"&gt;8.28157091397365&lt;/D&gt;&lt;D xsi:type="xsd:double"&gt;8.19119804834441&lt;/D&gt;&lt;D xsi:type="xsd:double"&gt;8.04877513761613&lt;/D&gt;&lt;D xsi:type="xsd:double"&gt;7.28994914183859&lt;/D&gt;&lt;D xsi:type="xsd:double"&gt;7.75317453331839&lt;/D&gt;&lt;D xsi:type="xsd:double"&gt;8.49464095903202&lt;/D&gt;&lt;D xsi:type="xsd:double"&gt;8.59349911312512&lt;/D&gt;&lt;D xsi:type="xsd:double"&gt;8.30639813831572&lt;/D&gt;&lt;D xsi:type="xsd:double"&gt;8.66534066835797&lt;/D&gt;&lt;D xsi:type="xsd:double"&gt;8.73189396774088&lt;/D&gt;&lt;D xsi:type="xsd:double"&gt;8.62727053273164&lt;/D&gt;&lt;D xsi:type="xsd:double"&gt;8.74461446093917&lt;/D&gt;&lt;D xsi:type="xsd:double"&gt;8.6979712777741&lt;/D&gt;&lt;D xsi:type="xsd:double"&gt;7.99568406642145&lt;/D&gt;&lt;D xsi:type="xsd:double"&gt;8.592544775499&lt;/D&gt;&lt;D xsi:type="xsd:double"&gt;7.71408950103083&lt;/D&gt;&lt;D xsi:type="xsd:double"&gt;8.24588902889989&lt;/D&gt;&lt;D xsi:type="xsd:double"&gt;8.29622744049429&lt;/D&gt;&lt;D xsi:type="xsd:double"&gt;8.05537851864995&lt;/D&gt;&lt;D xsi:type="xsd:double"&gt;7.70897205486291&lt;/D&gt;&lt;D xsi:type="xsd:double"&gt;6.878123093436&lt;/D&gt;&lt;D xsi:type="xsd:double"&gt;6.48504798308039&lt;/D&gt;&lt;D xsi:type="xsd:double"&gt;6.3073003822411&lt;/D&gt;&lt;D xsi:type="xsd:double"&gt;6.26449455761749&lt;/D&gt;&lt;D xsi:type="xsd:double"&gt;5.97889292954489&lt;/D&gt;&lt;D xsi:type="xsd:double"&gt;6.13845549234985&lt;/D&gt;&lt;D xsi:type="xsd:double"&gt;5.70699099874842&lt;/D&gt;&lt;D xsi:type="xsd:double"&gt;6.01152595428667&lt;/D&gt;&lt;D xsi:type="xsd:double"&gt;5.99016666503115&lt;/D&gt;&lt;D xsi:type="xsd:double"&gt;7.17987641059261&lt;/D&gt;&lt;D xsi:type="xsd:double"&gt;6.98993353104583&lt;/D&gt;&lt;D xsi:type="xsd:double"&gt;6.21311559303615&lt;/D&gt;&lt;D xsi:type="xsd:double"&gt;6.16338714266522&lt;/D&gt;&lt;D xsi:type="xsd:double"&gt;6.00016605575127&lt;/D&gt;&lt;D xsi:type="xsd:double"&gt;6.46842246212377&lt;/D&gt;&lt;D xsi:type="xsd:double"&gt;6.52070675011168&lt;/D&gt;&lt;D xsi:type="xsd:double"&gt;6.18266924202161&lt;/D&gt;&lt;D xsi:type="xsd:double"&gt;6.47761275249005&lt;/D&gt;&lt;D xsi:type="xsd:double"&gt;6.02325463188229&lt;/D&gt;&lt;D xsi:type="xsd:double"&gt;6.23158455379967&lt;/D&gt;&lt;D xsi:type="xsd:double"&gt;6.47995191642475&lt;/D&gt;&lt;D xsi:type="xsd:double"&gt;6.60222597163998&lt;/D&gt;&lt;D xsi:type="xsd:double"&gt;5.864058413138&lt;/D&gt;&lt;D xsi:type="xsd:double"&gt;5.00905518898592&lt;/D&gt;&lt;D xsi:type="xsd:double"&gt;6.35543484747059&lt;/D&gt;&lt;D xsi:type="xsd:double"&gt;7.78356011569647&lt;/D&gt;&lt;D xsi:type="xsd:double"&gt;8.40914825508158&lt;/D&gt;&lt;D xsi:type="xsd:double"&gt;7.97252938856464&lt;/D&gt;&lt;D xsi:type="xsd:double"&gt;7.48521447105633&lt;/D&gt;&lt;D xsi:type="xsd:double"&gt;7.64858716880541&lt;/D&gt;&lt;D xsi:type="xsd:double"&gt;7.33835494947825&lt;/D&gt;&lt;D xsi:type="xsd:double"&gt;7.75149100455641&lt;/D&gt;&lt;D xsi:type="xsd:double"&gt;7.80610182644631&lt;/D&gt;&lt;D xsi:type="xsd:double"&gt;7.4429779012497&lt;/D&gt;&lt;D xsi:type="xsd:double"&gt;7.16488089278369&lt;/D&gt;&lt;D xsi:type="xsd:double"&gt;6.54919321024645&lt;/D&gt;&lt;D xsi:type="xsd:double"&gt;6.15381381337402&lt;/D&gt;&lt;D xsi:type="xsd:double"&gt;6.0690373777683&lt;/D&gt;&lt;D xsi:type="xsd:double"&gt;5.66616122465167&lt;/D&gt;&lt;D xsi:type="xsd:double"&gt;5.539098619766&lt;/D&gt;&lt;D xsi:type="xsd:double"&gt;5.50422655687851&lt;/D&gt;&lt;D xsi:type="xsd:double"&gt;5.12876600607555&lt;/D&gt;&lt;D xsi:type="xsd:double"&gt;5.34426712252863&lt;/D&gt;&lt;D xsi:type="xsd:double"&gt;6.02826811217223&lt;/D&gt;&lt;D xsi:type="xsd:double"&gt;5.44518466495623&lt;/D&gt;&lt;D xsi:type="xsd:double"&gt;4.69486040037233&lt;/D&gt;&lt;D xsi:type="xsd:double"&gt;4.35356686519753&lt;/D&gt;&lt;D xsi:type="xsd:double"&gt;4.79212106457386&lt;/D&gt;&lt;D xsi:type="xsd:double"&gt;4.59633248706212&lt;/D&gt;&lt;D xsi:type="xsd:double"&gt;4.95255799491991&lt;/D&gt;&lt;D xsi:type="xsd:double"&gt;4.31466650367191&lt;/D&gt;&lt;D xsi:type="xsd:double"&gt;4.19738822909174&lt;/D&gt;&lt;D xsi:type="xsd:double"&gt;4.52859875396102&lt;/D&gt;&lt;D xsi:type="xsd:double"&gt;4.21730884441919&lt;/D&gt;&lt;D xsi:type="xsd:double"&gt;4.91713713151569&lt;/D&gt;&lt;D xsi:type="xsd:double"&gt;5.54354187548583&lt;/D&gt;&lt;D xsi:type="xsd:double"&gt;5.98286117993137&lt;/D&gt;&lt;D xsi:type="xsd:double"&gt;4.70662352217955&lt;/D&gt;&lt;D xsi:type="xsd:double"&gt;5.18026378177484&lt;/D&gt;&lt;D xsi:type="xsd:double"&gt;4.63892350805846&lt;/D&gt;&lt;D xsi:type="xsd:double"&gt;4.21907711300027&lt;/D&gt;&lt;D xsi:type="xsd:double"&gt;4.35086315629684&lt;/D&gt;&lt;D xsi:type="xsd:double"&gt;5.03042292064596&lt;/D&gt;&lt;D xsi:type="xsd:double"&gt;5.71139278398472&lt;/D&gt;&lt;D xsi:type="xsd:double"&gt;6.11207002027567&lt;/D&gt;&lt;D xsi:type="xsd:double"&gt;5.99196138968879&lt;/D&gt;&lt;D xsi:type="xsd:double"&gt;4.8215942582749&lt;/D&gt;&lt;D xsi:type="xsd:double"&gt;4.79818128971939&lt;/D&gt;&lt;D xsi:type="xsd:double"&gt;4.37532287753736&lt;/D&gt;&lt;D xsi:type="xsd:double"&gt;5.0596225728816&lt;/D&gt;&lt;D xsi:type="xsd:double"&gt;5.08216285031913&lt;/D&gt;&lt;D xsi:type="xsd:double"&gt;5.16556895784723&lt;/D&gt;&lt;D xsi:type="xsd:double"&gt;5.52535835545321&lt;/D&gt;&lt;D xsi:type="xsd:double"&gt;5.8396184852487&lt;/D&gt;&lt;D xsi:type="xsd:double"&gt;5.80564653285013&lt;/D&gt;&lt;D xsi:type="xsd:double"&gt;6.12106878471949&lt;/D&gt;&lt;/FQL&gt;&lt;FQL&gt;&lt;Q&gt;KSA^FMA_PE(LTMA,-10AY,0,AM,"PORTAGG","MEANR")&lt;/Q&gt;&lt;R&gt;121&lt;/R&gt;&lt;C&gt;1&lt;/C&gt;&lt;D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xsi:type="xsd:double"&gt;11.153372731822&lt;/D&gt;&lt;D xsi:type="xsd:double"&gt;11.5895054306679&lt;/D&gt;&lt;D xsi:type="xsd:double"&gt;11.7921429947058&lt;/D&gt;&lt;D xsi:type="xsd:double"&gt;12.284922826862&lt;/D&gt;&lt;D xsi:type="xsd:double"&gt;12.5622659198451&lt;/D&gt;&lt;D xsi:type="xsd:double"&gt;12.6969718236264&lt;/D&gt;&lt;D xsi:type="xsd:double"&gt;12.9225103646729&lt;/D&gt;&lt;D xsi:type="xsd:double"&gt;12.6264527634352&lt;/D&gt;&lt;D xsi:type="xsd:double"&gt;12.3324154587804&lt;/D&gt;&lt;D xsi:type="xsd:double"&gt;13.0028833687305&lt;/D&gt;&lt;D xsi:type="xsd:double"&gt;14.6356012830066&lt;/D&gt;&lt;D xsi:type="xsd:double"&gt;15.3494051938608&lt;/D&gt;&lt;D xsi:type="xsd:double"&gt;15.2062418563792&lt;/D&gt;&lt;D xsi:type="xsd:double"&gt;15.3568472019674&lt;/D&gt;&lt;D xsi:type="xsd:double"&gt;15.2825982401225&lt;/D&gt;&lt;D xsi:type="xsd:double"&gt;15.0932443581871&lt;/D&gt;&lt;D xsi:type="xsd:double"&gt;15.0836582249204&lt;/D&gt;&lt;D xsi:type="xsd:double"&gt;15.6285165927144&lt;/D&gt;&lt;D xsi:type="xsd:double"&gt;15.3295820949248&lt;/D&gt;&lt;D xsi:type="xsd:double"&gt;15.1379268948438&lt;/D&gt;&lt;D xsi:type="xsd:double"&gt;14.8931782237395&lt;/D&gt;&lt;D xsi:type="xsd:double"&gt;14.3913170551832&lt;/D&gt;&lt;D xsi:type="xsd:double"&gt;14.3724773503696&lt;/D&gt;&lt;D xsi:type="xsd:double"&gt;14.3666253866703&lt;/D&gt;&lt;D xsi:type="xsd:double"&gt;15.3033734223727&lt;/D&gt;&lt;D xsi:type="xsd:double"&gt;15.0476151971828&lt;/D&gt;&lt;D xsi:type="xsd:double"&gt;15.2530924047834&lt;/D&gt;&lt;D xsi:type="xsd:double"&gt;15.3017904962763&lt;/D&gt;&lt;D xsi:type="xsd:double"&gt;15.4539781690943&lt;/D&gt;&lt;D xsi:type="xsd:double"&gt;15.5079890356203&lt;/D&gt;&lt;D xsi:type="xsd:double"&gt;15.2829495359004&lt;/D&gt;&lt;D xsi:type="xsd:double"&gt;15.0946463360281&lt;/D&gt;&lt;D xsi:type="xsd:double"&gt;15.058521595973&lt;/D&gt;&lt;D xsi:type="xsd:double"&gt;15.0379834388927&lt;/D&gt;&lt;D xsi:type="xsd:double"&gt;14.9759830659114&lt;/D&gt;&lt;D xsi:type="xsd:double"&gt;15.43215553857&lt;/D&gt;&lt;D xsi:type="xsd:double"&gt;17.3361521189686&lt;/D&gt;&lt;D xsi:type="xsd:double"&gt;17.2190034549643&lt;/D&gt;&lt;D xsi:type="xsd:double"&gt;17.336648184672&lt;/D&gt;&lt;D xsi:type="xsd:double"&gt;17.6556572685608&lt;/D&gt;&lt;D xsi:type="xsd:double"&gt;17.0771197431188&lt;/D&gt;&lt;D xsi:type="xsd:double"&gt;17.4076444927418&lt;/D&gt;&lt;D xsi:type="xsd:double"&gt;17.3837637943175&lt;/D&gt;&lt;D xsi:type="xsd:double"&gt;17.790099627469&lt;/D&gt;&lt;D xsi:type="xsd:double"&gt;18.3621427375149&lt;/D&gt;&lt;D xsi:type="xsd:double"&gt;18.1182078918873&lt;/D&gt;&lt;D xsi:type="xsd:double"&gt;18.2648774634018&lt;/D&gt;&lt;D xsi:type="xsd:double"&gt;20.0203261578274&lt;/D&gt;&lt;D xsi:type="xsd:double"&gt;19.367883974725&lt;/D&gt;&lt;D xsi:type="xsd:double"&gt;17.5833686504967&lt;/D&gt;&lt;D xsi:type="xsd:double"&gt;17.1781863839576&lt;/D&gt;&lt;D xsi:type="xsd:double"&gt;18.2456989822789&lt;/D&gt;&lt;D xsi:type="xsd:double"&gt;19.1799342611588&lt;/D&gt;&lt;D xsi:type="xsd:double"&gt;19.3219425757124&lt;/D&gt;&lt;D xsi:type="xsd:double"&gt;19.8509982552601&lt;/D&gt;&lt;D xsi:type="xsd:double"&gt;21.4594376046016&lt;/D&gt;&lt;D xsi:type="xsd:double"&gt;24.4177445962423&lt;/D&gt;&lt;D xsi:type="xsd:double"&gt;24.7816329152976&lt;/D&gt;&lt;D xsi:type="xsd:double"&gt;27.7228535773894&lt;/D&gt;&lt;D xsi:type="xsd:double"&gt;28.969691237436&lt;/D&gt;&lt;D xsi:type="xsd:double"&gt;26.3144471928257&lt;/D&gt;&lt;D xsi:type="xsd:double"&gt;26.5447357049575&lt;/D&gt;&lt;D xsi:type="xsd:double"&gt;26.0355511962657&lt;/D&gt;&lt;D xsi:type="xsd:double"&gt;25.6336056331118&lt;/D&gt;&lt;D xsi:type="xsd:double"&gt;24.7373730984811&lt;/D&gt;&lt;D xsi:type="xsd:double"&gt;24.268108006049&lt;/D&gt;&lt;D xsi:type="xsd:double"&gt;23.401920730983&lt;/D&gt;&lt;D xsi:type="xsd:double"&gt;23.0100159182424&lt;/D&gt;&lt;D xsi:type="xsd:double"&gt;22.156409152283&lt;/D&gt;&lt;D xsi:type="xsd:double"&gt;21.5783376952464&lt;/D&gt;&lt;D xsi:type="xsd:double"&gt;19.5271569937741&lt;/D&gt;&lt;D xsi:type="xsd:double"&gt;19.5881950851565&lt;/D&gt;&lt;D xsi:type="xsd:double"&gt;21.1399589839638&lt;/D&gt;&lt;D xsi:type="xsd:double"&gt;21.5051260391595&lt;/D&gt;&lt;D xsi:type="xsd:double"&gt;21.2167641635179&lt;/D&gt;&lt;D xsi:type="xsd:double"&gt;21.2297996386798&lt;/D&gt;&lt;D xsi:type="xsd:double"&gt;20.1468902867512&lt;/D&gt;&lt;D xsi:type="xsd:double"&gt;18.9506323506226&lt;/D&gt;&lt;D xsi:type="xsd:double"&gt;19.1572620857234&lt;/D&gt;&lt;D xsi:type="xsd:double"&gt;18.5328092407324&lt;/D&gt;&lt;D xsi:type="xsd:double"&gt;17.4913414325431&lt;/D&gt;&lt;D xsi:type="xsd:double"&gt;17.2584203494369&lt;/D&gt;&lt;D xsi:type="xsd:double"&gt;16.2841686126753&lt;/D&gt;&lt;D xsi:type="xsd:double"&gt;15.5048894968471&lt;/D&gt;&lt;D xsi:type="xsd:double"&gt;16.0496460182925&lt;/D&gt;&lt;D xsi:type="xsd:double"&gt;15.2310784737162&lt;/D&gt;&lt;D xsi:type="xsd:double"&gt;15.4379695967875&lt;/D&gt;&lt;D xsi:type="xsd:double"&gt;15.9422287304178&lt;/D&gt;&lt;D xsi:type="xsd:double"&gt;16.1476424477987&lt;/D&gt;&lt;D xsi:type="xsd:double"&gt;16.8404052322592&lt;/D&gt;&lt;D xsi:type="xsd:double"&gt;17.4763833193445&lt;/D&gt;&lt;D xsi:type="xsd:double"&gt;17.8632254252097&lt;/D&gt;&lt;D xsi:type="xsd:double"&gt;17.5646093752129&lt;/D&gt;&lt;D xsi:type="xsd:double"&gt;17.8737337302749&lt;/D&gt;&lt;D xsi:type="xsd:double"&gt;18.8441828643336&lt;/D&gt;&lt;D xsi:type="xsd:double"&gt;20.9590487275873&lt;/D&gt;&lt;D xsi:type="xsd:double"&gt;20.8863956396048&lt;/D&gt;&lt;D xsi:type="xsd:double"&gt;21.866877142276&lt;/D&gt;&lt;D xsi:type="xsd:double"&gt;21.4163347925356&lt;/D&gt;&lt;D xsi:type="xsd:double"&gt;21.0465487034157&lt;/D&gt;&lt;D xsi:type="xsd:double"&gt;20.2910359014603&lt;/D&gt;&lt;D xsi:type="xsd:double"&gt;20.1120104403552&lt;/D&gt;&lt;D xsi:type="xsd:double"&gt;20.3127111656818&lt;/D&gt;&lt;/FQL&gt;&lt;FQL&gt;&lt;Q&gt;ECH^FMA_PE(LTMA,-10AY,0,AM,"PORTAGG","MEANR")&lt;/Q&gt;&lt;R&gt;121&lt;/R&gt;&lt;C&gt;1&lt;/C&gt;&lt;D xsi:type="xsd:double"&gt;16.1842851954612&lt;/D&gt;&lt;D xsi:type="xsd:double"&gt;16.486985337027&lt;/D&gt;&lt;D xsi:type="xsd:double"&gt;16.1046634273022&lt;/D&gt;&lt;D xsi:type="xsd:double"&gt;15.8876126238002&lt;/D&gt;&lt;D xsi:type="xsd:double"&gt;17.1027794998931&lt;/D&gt;&lt;D xsi:type="xsd:double"&gt;16.8107890456438&lt;/D&gt;&lt;D xsi:type="xsd:double"&gt;16.0736760409805&lt;/D&gt;&lt;D xsi:type="xsd:double"&gt;16.6968574794238&lt;/D&gt;&lt;D xsi:type="xsd:double"&gt;16.4214126680892&lt;/D&gt;&lt;D xsi:type="xsd:double"&gt;16.4114703652763&lt;/D&gt;&lt;D xsi:type="xsd:double"&gt;16.1748115936807&lt;/D&gt;&lt;D xsi:type="xsd:double"&gt;15.5462194746612&lt;/D&gt;&lt;D xsi:type="xsd:double"&gt;15.192993839075&lt;/D&gt;&lt;D xsi:type="xsd:double"&gt;15.2359928766995&lt;/D&gt;&lt;D xsi:type="xsd:double"&gt;14.8270084545536&lt;/D&gt;&lt;D xsi:type="xsd:double"&gt;15.8103375677081&lt;/D&gt;&lt;D xsi:type="xsd:double"&gt;15.8766480969124&lt;/D&gt;&lt;D xsi:type="xsd:double"&gt;16.1858936774957&lt;/D&gt;&lt;D xsi:type="xsd:double"&gt;15.7956703537094&lt;/D&gt;&lt;D xsi:type="xsd:double"&gt;15.4918029597268&lt;/D&gt;&lt;D xsi:type="xsd:double"&gt;15.4744589343551&lt;/D&gt;&lt;D xsi:type="xsd:double"&gt;15.4844714214855&lt;/D&gt;&lt;D xsi:type="xsd:double"&gt;15.1551979238238&lt;/D&gt;&lt;D xsi:type="xsd:double"&gt;15.4055470707204&lt;/D&gt;&lt;D xsi:type="xsd:double"&gt;15.9715892782809&lt;/D&gt;&lt;D xsi:type="xsd:double"&gt;15.8568595474079&lt;/D&gt;&lt;D xsi:type="xsd:double"&gt;15.723153374729&lt;/D&gt;&lt;D xsi:type="xsd:double"&gt;17.2509273024592&lt;/D&gt;&lt;D xsi:type="xsd:double"&gt;16.4056347223317&lt;/D&gt;&lt;D xsi:type="xsd:double"&gt;15.6070899008466&lt;/D&gt;&lt;D xsi:type="xsd:double"&gt;15.9994418627122&lt;/D&gt;&lt;D xsi:type="xsd:double"&gt;16.8130122402457&lt;/D&gt;&lt;D xsi:type="xsd:double"&gt;17.028303624603&lt;/D&gt;&lt;D xsi:type="xsd:double"&gt;17.1671178884181&lt;/D&gt;&lt;D xsi:type="xsd:double"&gt;17.2152463057214&lt;/D&gt;&lt;D xsi:type="xsd:double"&gt;17.4160395837586&lt;/D&gt;&lt;D xsi:type="xsd:double"&gt;18.1728172014727&lt;/D&gt;&lt;D xsi:type="xsd:double"&gt;19.6135053247665&lt;/D&gt;&lt;D xsi:type="xsd:double"&gt;20.3601106362792&lt;/D&gt;&lt;D xsi:type="xsd:double"&gt;18.7603675217518&lt;/D&gt;&lt;D xsi:type="xsd:double"&gt;16.3316770861987&lt;/D&gt;&lt;D xsi:type="xsd:double"&gt;18.064818032942&lt;/D&gt;&lt;D xsi:type="xsd:double"&gt;18.4262637588319&lt;/D&gt;&lt;D xsi:type="xsd:double"&gt;17.5311281732667&lt;/D&gt;&lt;D xsi:type="xsd:double"&gt;17.2349654178835&lt;/D&gt;&lt;D xsi:type="xsd:double"&gt;17.0118180325397&lt;/D&gt;&lt;D xsi:type="xsd:double"&gt;16.0539801524426&lt;/D&gt;&lt;D xsi:type="xsd:double"&gt;15.4499601345616&lt;/D&gt;&lt;D xsi:type="xsd:double"&gt;15.4830916994325&lt;/D&gt;&lt;D xsi:type="xsd:double"&gt;15.3959908761267&lt;/D&gt;&lt;D xsi:type="xsd:double"&gt;14.9850279857211&lt;/D&gt;&lt;D xsi:type="xsd:double"&gt;16.9190065737447&lt;/D&gt;&lt;D xsi:type="xsd:double"&gt;17.2025502208991&lt;/D&gt;&lt;D xsi:type="xsd:double"&gt;12.022110128137&lt;/D&gt;&lt;D xsi:type="xsd:double"&gt;12.5336219003895&lt;/D&gt;&lt;D xsi:type="xsd:double"&gt;11.2943954376111&lt;/D&gt;&lt;D xsi:type="xsd:double"&gt;11.0035408093893&lt;/D&gt;&lt;D xsi:type="xsd:double"&gt;11.0589826691046&lt;/D&gt;&lt;D xsi:type="xsd:double"&gt;10.6830503397593&lt;/D&gt;&lt;D xsi:type="xsd:double"&gt;10.8603534793647&lt;/D&gt;&lt;D xsi:type="xsd:double"&gt;11.2583260629237&lt;/D&gt;&lt;D xsi:type="xsd:double"&gt;11.3245430716808&lt;/D&gt;&lt;D xsi:type="xsd:double"&gt;12.2260090829451&lt;/D&gt;&lt;D xsi:type="xsd:double"&gt;11.1644990122428&lt;/D&gt;&lt;D xsi:type="xsd:double"&gt;11.3354220216965&lt;/D&gt;&lt;D xsi:type="xsd:double"&gt;11.3565945358205&lt;/D&gt;&lt;D xsi:type="xsd:double"&gt;11.6345248026349&lt;/D&gt;&lt;D xsi:type="xsd:double"&gt;11.8147611249733&lt;/D&gt;&lt;D xsi:type="xsd:double"&gt;11.1410037333118&lt;/D&gt;&lt;D xsi:type="xsd:double"&gt;-6.40578431239325&lt;/D&gt;&lt;D xsi:type="xsd:double"&gt;13.1818763376483&lt;/D&gt;&lt;D xsi:type="xsd:double"&gt;15.0141665804678&lt;/D&gt;&lt;D xsi:type="xsd:double"&gt;17.3504100418736&lt;/D&gt;&lt;D xsi:type="xsd:double"&gt;18.2014918343951&lt;/D&gt;&lt;D xsi:type="xsd:double"&gt;18.1845542293454&lt;/D&gt;&lt;D xsi:type="xsd:double"&gt;18.7636313922339&lt;/D&gt;&lt;D xsi:type="xsd:double"&gt;22.668444712116&lt;/D&gt;&lt;D xsi:type="xsd:double"&gt;24.725864918163&lt;/D&gt;&lt;D xsi:type="xsd:double"&gt;26.2856595689344&lt;/D&gt;&lt;D xsi:type="xsd:double"&gt;32.4766620136078&lt;/D&gt;&lt;D xsi:type="xsd:double"&gt;30.5823235138167&lt;/D&gt;&lt;D xsi:type="xsd:double"&gt;28.2965467998714&lt;/D&gt;&lt;D xsi:type="xsd:double"&gt;25.8706187937065&lt;/D&gt;&lt;D xsi:type="xsd:double"&gt;23.6296026408035&lt;/D&gt;&lt;D xsi:type="xsd:double"&gt;21.264082621144&lt;/D&gt;&lt;D xsi:type="xsd:double"&gt;18.9474327115023&lt;/D&gt;&lt;D xsi:type="xsd:double"&gt;16.5801618219216&lt;/D&gt;&lt;D xsi:type="xsd:double"&gt;13.7335001931142&lt;/D&gt;&lt;D xsi:type="xsd:double"&gt;11.1929802918094&lt;/D&gt;&lt;D xsi:type="xsd:double"&gt;9.78791376164992&lt;/D&gt;&lt;D xsi:type="xsd:double"&gt;9.9349212144133&lt;/D&gt;&lt;D xsi:type="xsd:double"&gt;9.897877758885&lt;/D&gt;&lt;D xsi:type="xsd:double"&gt;9.84611256208757&lt;/D&gt;&lt;D xsi:type="xsd:double"&gt;9.51444766220492&lt;/D&gt;&lt;D xsi:type="xsd:double"&gt;8.65805673653407&lt;/D&gt;&lt;D xsi:type="xsd:double"&gt;7.89712834941114&lt;/D&gt;&lt;D xsi:type="xsd:double"&gt;7.65265521332852&lt;/D&gt;&lt;D xsi:type="xsd:double"&gt;7.13664891309985&lt;/D&gt;&lt;D xsi:type="xsd:double"&gt;7.38454365436528&lt;/D&gt;&lt;D xsi:type="xsd:double"&gt;7.20475968972647&lt;/D&gt;&lt;D xsi:type="xsd:double"&gt;5.80534713928625&lt;/D&gt;&lt;D xsi:type="xsd:double"&gt;5.45603489232754&lt;/D&gt;&lt;D xsi:type="xsd:double"&gt;5.86313661978054&lt;/D&gt;&lt;D xsi:type="xsd:double"&gt;5.86371449903853&lt;/D&gt;&lt;D xsi:type="xsd:double"&gt;5.91291025868385&lt;/D&gt;&lt;D xsi:type="xsd:double"&gt;6.23623131646629&lt;/D&gt;&lt;D xsi:type="xsd:double"&gt;6.5049099120584&lt;/D&gt;&lt;D xsi:type="xsd:double"&gt;7.01516012857065&lt;/D&gt;&lt;D xsi:type="xsd:double"&gt;7.86615990135715&lt;/D&gt;&lt;D xsi:type="xsd:double"&gt;7.87752498198457&lt;/D&gt;&lt;D xsi:type="xsd:double"&gt;7.83786880382693&lt;/D&gt;&lt;D xsi:type="xsd:double"&gt;7.7732395306812&lt;/D&gt;&lt;D xsi:type="xsd:double"&gt;1.34688544428624&lt;/D&gt;&lt;D xsi:type="xsd:double"&gt;0.883031485544972&lt;/D&gt;&lt;D xsi:type="xsd:double"&gt;1.04256443186983&lt;/D&gt;&lt;D xsi:type="xsd:double"&gt;0.371577651524339&lt;/D&gt;&lt;D xsi:type="xsd:double"&gt;0.394989748694103&lt;/D&gt;&lt;D xsi:type="xsd:double"&gt;0.421355047251426&lt;/D&gt;&lt;D xsi:type="xsd:double"&gt;4.3916984116667&lt;/D&gt;&lt;D xsi:type="xsd:double"&gt;0.358377562469425&lt;/D&gt;&lt;D xsi:type="xsd:double"&gt;6.29375975814863&lt;/D&gt;&lt;/FQL&gt;&lt;FQL&gt;&lt;Q&gt;CAGDPY@PH^EE_ACTUAL_ANNUAL(MED,0)&lt;/Q&gt;&lt;R&gt;1&lt;/R&gt;&lt;C&gt;1&lt;/C&gt;&lt;D xsi:type="xsd:double"&gt;-2.56663776811855&lt;/D&gt;&lt;/FQL&gt;&lt;FQL&gt;&lt;Q&gt;CC_MY^FG_COMPANY_NAME&lt;/Q&gt;&lt;R&gt;1&lt;/R&gt;&lt;C&gt;1&lt;/C&gt;&lt;D xsi:type="xsd:string"&gt;Malaysia&lt;/D&gt;&lt;/FQL&gt;&lt;FQL&gt;&lt;Q&gt;USDAED^STD(FG_PRICE_CHANGE(0,-1AY,AM))&lt;/Q&gt;&lt;R&gt;1&lt;/R&gt;&lt;C&gt;1&lt;/C&gt;&lt;D xsi:type="xsd:double"&gt;0.00987345759571379&lt;/D&gt;&lt;/FQL&gt;&lt;FQL&gt;&lt;Q&gt;USDTHB^FG_PRICE_CHANGE(0,-1AY)&lt;/Q&gt;&lt;R&gt;1&lt;/R&gt;&lt;C&gt;1&lt;/C&gt;&lt;D xsi:type="xsd:double"&gt;4.028046&lt;/D&gt;&lt;/FQL&gt;&lt;FQL&gt;&lt;Q&gt;USDBRL^STD(FG_PRICE_CHANGE(0,-1AY,AM))&lt;/Q&gt;&lt;R&gt;1&lt;/R&gt;&lt;C&gt;1&lt;/C&gt;&lt;D xsi:type="xsd:double"&gt;2.186270358415&lt;/D&gt;&lt;/FQL&gt;&lt;FQL&gt;&lt;Q&gt;INDA^FMA_ROE(NTMA,-20AY,NOW,FY,"PORTAGG","MEANR")&lt;/Q&gt;&lt;R&gt;20&lt;/R&gt;&lt;C&gt;1&lt;/C&gt;&lt;D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xsi:type="xsd:double"&gt;12.8427903475476&lt;/D&gt;&lt;D xsi:type="xsd:double"&gt;15.1616444519681&lt;/D&gt;&lt;D xsi:type="xsd:double"&gt;14.9257309713779&lt;/D&gt;&lt;D xsi:type="xsd:double"&gt;16.081381364142&lt;/D&gt;&lt;/FQL&gt;&lt;FQL&gt;&lt;Q&gt;TRYMY10Y-FDS^FG_YIELD(-10AY,0,Y,,"YTM")&lt;/Q&gt;&lt;R&gt;10&lt;/R&gt;&lt;C&gt;1&lt;/C&gt;&lt;D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xsi:type="xsd:double"&gt;1.211&lt;/D&gt;&lt;/FQL&gt;&lt;FQL&gt;&lt;Q&gt;USDINR^FG_PRICE_CHANGE(0,-6AM)&lt;/Q&gt;&lt;R&gt;1&lt;/R&gt;&lt;C&gt;1&lt;/C&gt;&lt;D xsi:type="xsd:double"&gt;0.90458393&lt;/D&gt;&lt;/FQL&gt;&lt;FQL&gt;&lt;Q&gt;USDMXN^FG_PRICE_CHANGE(0,-1AY)&lt;/Q&gt;&lt;R&gt;1&lt;/R&gt;&lt;C&gt;1&lt;/C&gt;&lt;D xsi:type="xsd:double"&gt;10.67506&lt;/D&gt;&lt;/FQL&gt;&lt;FQL&gt;&lt;Q&gt;GREK^FMA_ROE(NTMA,-20AY,NOW,FY,"PORTAGG","MEANR")&lt;/Q&gt;&lt;R&gt;20&lt;/R&gt;&lt;C&gt;1&lt;/C&gt;&lt;D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xsi:type="xsd:string"&gt;@NA&lt;/D&gt;&lt;/FQL&gt;&lt;FQL&gt;&lt;Q&gt;CAGDPY@ID^EE_ACTUAL_ANNUAL(MED,+1)&lt;/Q&gt;&lt;R&gt;1&lt;/R&gt;&lt;C&gt;1&lt;/C&gt;&lt;D xsi:type="xsd:double"&gt;-0.68&lt;/D&gt;&lt;/FQL&gt;&lt;FQL&gt;&lt;Q&gt;CC_PE^FG_COMPANY_NAME&lt;/Q&gt;&lt;R&gt;1&lt;/R&gt;&lt;C&gt;1&lt;/C&gt;&lt;D xsi:type="xsd:string"&gt;Peru&lt;/D&gt;&lt;/FQL&gt;&lt;FQL&gt;&lt;Q&gt;USDAED^FG_PRICE_CHANGE(0,-6AM)&lt;/Q&gt;&lt;R&gt;1&lt;/R&gt;&lt;C&gt;1&lt;/C&gt;&lt;D xsi:type="xsd:double"&gt;0.0013589859&lt;/D&gt;&lt;/FQL&gt;&lt;FQL&gt;&lt;Q&gt;USDBRL^FG_PRICE_CHANGE(0,-6AM)&lt;/Q&gt;&lt;R&gt;1&lt;/R&gt;&lt;C&gt;1&lt;/C&gt;&lt;D xsi:type="xsd:double"&gt;15.1845455&lt;/D&gt;&lt;/FQL&gt;&lt;FQL&gt;&lt;Q&gt;PASP-FDS^FG_PRICE_CHANGE(0,-3AM)&lt;/Q&gt;&lt;R&gt;1&lt;/R&gt;&lt;C&gt;1&lt;/C&gt;&lt;D xsi:type="xsd:double"&gt;-2.09424083769634&lt;/D&gt;&lt;/FQL&gt;&lt;FQL&gt;&lt;Q&gt;BRENT-FDS^FG_PRICE(0)/MAX(FG_PRICE(0,-1AY))&lt;/Q&gt;&lt;R&gt;1&lt;/R&gt;&lt;C&gt;1&lt;/C&gt;&lt;D xsi:type="xsd:double"&gt;0.870614479821537&lt;/D&gt;&lt;/FQL&gt;&lt;FQL&gt;&lt;Q&gt;EZA^FMA_ROE(NTMA,-20AY,NOW,FY,"PORTAGG","MEANR")&lt;/Q&gt;&lt;R&gt;20&lt;/R&gt;&lt;C&gt;1&lt;/C&gt;&lt;D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xsi:type="xsd:double"&gt;13.6163542602793&lt;/D&gt;&lt;D xsi:type="xsd:double"&gt;16.7115371927188&lt;/D&gt;&lt;D xsi:type="xsd:double"&gt;16.932589581546&lt;/D&gt;&lt;D xsi:type="xsd:double"&gt;16.8118349535848&lt;/D&gt;&lt;D xsi:type="xsd:double"&gt;14.5722752976358&lt;/D&gt;&lt;/FQL&gt;&lt;FQL&gt;&lt;Q&gt;CC_PL^FG_COMPANY_NAME&lt;/Q&gt;&lt;R&gt;1&lt;/R&gt;&lt;C&gt;1&lt;/C&gt;&lt;D xsi:type="xsd:string"&gt;Poland&lt;/D&gt;&lt;/FQL&gt;&lt;FQL&gt;&lt;Q&gt;USDAED^FG_PRICE_CHANGE(0,-3AM)&lt;/Q&gt;&lt;R&gt;1&lt;/R&gt;&lt;C&gt;1&lt;/C&gt;&lt;D xsi:type="xsd:double"&gt;0.0013589859&lt;/D&gt;&lt;/FQL&gt;&lt;FQL&gt;&lt;Q&gt;USDBRL^FG_PRICE_CHANGE(0,-3AM)&lt;/Q&gt;&lt;R&gt;1&lt;/R&gt;&lt;C&gt;1&lt;/C&gt;&lt;D xsi:type="xsd:double"&gt;9.052753&lt;/D&gt;&lt;/FQL&gt;&lt;FQL&gt;&lt;Q&gt;USDMXN^FG_COMPANY_NAME&lt;/Q&gt;&lt;R&gt;1&lt;/R&gt;&lt;C&gt;1&lt;/C&gt;&lt;D xsi:type="xsd:string"&gt;Mexican Peso per U.S. Dollar&lt;/D&gt;&lt;/FQL&gt;&lt;FQL&gt;&lt;Q&gt;PASP-FDS^FG_PRICE_CHANGE(0,-1AM)&lt;/Q&gt;&lt;R&gt;1&lt;/R&gt;&lt;C&gt;1&lt;/C&gt;&lt;D xsi:type="xsd:double"&gt;-6.40640640640641&lt;/D&gt;&lt;/FQL&gt;&lt;FQL&gt;&lt;Q&gt;BRENT-FDS^FG_PRICE_CHANGE(0,-1AY)&lt;/Q&gt;&lt;R&gt;1&lt;/R&gt;&lt;C&gt;1&lt;/C&gt;&lt;D xsi:type="xsd:double"&gt;0.32717924748773&lt;/D&gt;&lt;/FQL&gt;&lt;FQL&gt;&lt;Q&gt;FC0000TW^FG_PRICE(0)&lt;/Q&gt;&lt;R&gt;1&lt;/R&gt;&lt;C&gt;1&lt;/C&gt;&lt;D xsi:type="xsd:double"&gt;372.71054&lt;/D&gt;&lt;/FQL&gt;&lt;FQL&gt;&lt;Q&gt;VNM^FG_PRICE_MAVG(0,,,,200)&lt;/Q&gt;&lt;R&gt;1&lt;/R&gt;&lt;C&gt;1&lt;/C&gt;&lt;D xsi:type="xsd:double"&gt;12.855675&lt;/D&gt;&lt;/FQL&gt;&lt;FQL&gt;&lt;Q&gt;TRYKR10Y-FDS^FG_YIELD(-10AY,0,Y,,"YTM")&lt;/Q&gt;&lt;R&gt;10&lt;/R&gt;&lt;C&gt;1&lt;/C&gt;&lt;D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xsi:type="xsd:double"&gt;3.1928&lt;/D&gt;&lt;/FQL&gt;&lt;FQL&gt;&lt;Q&gt;CAGDPY@GR^EE_ACTUAL_ANNUAL(MED,0)&lt;/Q&gt;&lt;R&gt;1&lt;/R&gt;&lt;C&gt;1&lt;/C&gt;&lt;D xsi:type="xsd:double"&gt;-6.34900481476264&lt;/D&gt;&lt;/FQL&gt;&lt;FQL&gt;&lt;Q&gt;CAGDPY@CL^EE_ACTUAL_ANNUAL(MED,+1)&lt;/Q&gt;&lt;R&gt;1&lt;/R&gt;&lt;C&gt;1&lt;/C&gt;&lt;D xsi:type="xsd:double"&gt;-3.25&lt;/D&gt;&lt;/FQL&gt;&lt;FQL&gt;&lt;Q&gt;EWZ^FMA_ROE(NTMA,-20AY,NOW,FY,"PORTAGG","MEANR")&lt;/Q&gt;&lt;R&gt;20&lt;/R&gt;&lt;C&gt;1&lt;/C&gt;&lt;D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xsi:type="xsd:double"&gt;14.5227361624787&lt;/D&gt;&lt;D xsi:type="xsd:double"&gt;16.6192198246595&lt;/D&gt;&lt;D xsi:type="xsd:double"&gt;20.4560772312918&lt;/D&gt;&lt;D xsi:type="xsd:double"&gt;19.4075515808801&lt;/D&gt;&lt;D xsi:type="xsd:double"&gt;18.608684275209&lt;/D&gt;&lt;/FQL&gt;&lt;FQL&gt;&lt;Q&gt;TRYPH10Y-FDS^FG_YIELD(-10AY,0,Y,,"YTM")&lt;/Q&gt;&lt;R&gt;10&lt;/R&gt;&lt;C&gt;1&lt;/C&gt;&lt;D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xsi:type="xsd:double"&gt;8.90596194393433&lt;/D&gt;&lt;/FQL&gt;&lt;FQL&gt;&lt;Q&gt;TRYZA10Y-FDS^FG_YIELD(-10AY,0,Y,,"YTM")&lt;/Q&gt;&lt;R&gt;10&lt;/R&gt;&lt;C&gt;1&lt;/C&gt;&lt;D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xsi:type="xsd:double"&gt;11.358896&lt;/D&gt;&lt;/FQL&gt;&lt;FQL&gt;&lt;Q&gt;CAGDPY@ZA^EE_ACTUAL_ANNUAL(MED,0)&lt;/Q&gt;&lt;R&gt;1&lt;/R&gt;&lt;C&gt;1&lt;/C&gt;&lt;D xsi:type="xsd:double"&gt;-1.6&lt;/D&gt;&lt;/FQL&gt;&lt;FQL&gt;&lt;Q&gt;USDQAR^FG_PRICE_CHANGE(0,-6AM)&lt;/Q&gt;&lt;R&gt;1&lt;/R&gt;&lt;C&gt;1&lt;/C&gt;&lt;D xsi:type="xsd:double"&gt;0&lt;/D&gt;&lt;/FQL&gt;&lt;FQL&gt;&lt;Q&gt;USDPLN^STD(FG_PRICE_CHANGE(0,-3AY,M))&lt;/Q&gt;&lt;R&gt;1&lt;/R&gt;&lt;C&gt;1&lt;/C&gt;&lt;D xsi:type="xsd:double"&gt;3.25340416701805&lt;/D&gt;&lt;/FQL&gt;&lt;FQL&gt;&lt;Q&gt;USDIDR^FG_PRICE_CHANGE(0,-3AM)&lt;/Q&gt;&lt;R&gt;1&lt;/R&gt;&lt;C&gt;1&lt;/C&gt;&lt;D xsi:type="xsd:double"&gt;-0.15375018&lt;/D&gt;&lt;/FQL&gt;&lt;FQL&gt;&lt;Q&gt;FC0000PH^FMA_EPS(NTMA,-20AY,0,CY,,"PORTAGG","MEANR")&lt;/Q&gt;&lt;R&gt;20&lt;/R&gt;&lt;C&gt;1&lt;/C&gt;&lt;D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xsi:type="xsd:double"&gt;30.8315679687197&lt;/D&gt;&lt;/FQL&gt;&lt;FQL&gt;&lt;Q&gt;EWM^FG_TOTAL_RETURNC(-10AY,0,AM)&lt;/Q&gt;&lt;R&gt;121&lt;/R&gt;&lt;C&gt;1&lt;/C&gt;&lt;D xsi:type="xsd:double"&gt;-0.7509351&lt;/D&gt;&lt;D xsi:type="xsd:double"&gt;1.1979818&lt;/D&gt;&lt;D xsi:type="xsd:double"&gt;-4.7975063&lt;/D&gt;&lt;D xsi:type="xsd:double"&gt;0.5890012&lt;/D&gt;&lt;D xsi:type="xsd:double"&gt;-7.8724804&lt;/D&gt;&lt;D xsi:type="xsd:double"&gt;-2.7911365&lt;/D&gt;&lt;D xsi:type="xsd:double"&gt;-3.783375&lt;/D&gt;&lt;D xsi:type="xsd:double"&gt;4.6260595&lt;/D&gt;&lt;D xsi:type="xsd:double"&gt;-1.5475333&lt;/D&gt;&lt;D xsi:type="xsd:double"&gt;2.3952127&lt;/D&gt;&lt;D xsi:type="xsd:double"&gt;-7.090646&lt;/D&gt;&lt;D xsi:type="xsd:double"&gt;-2.039194&lt;/D&gt;&lt;D xsi:type="xsd:double"&gt;-1.1391401&lt;/D&gt;&lt;D xsi:type="xsd:double"&gt;-17.695469&lt;/D&gt;&lt;D xsi:type="xsd:double"&gt;-1.8000007&lt;/D&gt;&lt;D xsi:type="xsd:double"&gt;4.7861576&lt;/D&gt;&lt;D xsi:type="xsd:double"&gt;4.7618985&lt;/D&gt;&lt;D xsi:type="xsd:double"&gt;-2.0794272&lt;/D&gt;&lt;D xsi:type="xsd:double"&gt;3.3591747&lt;/D&gt;&lt;D xsi:type="xsd:double"&gt;1.3749957&lt;/D&gt;&lt;D xsi:type="xsd:double"&gt;9.741056&lt;/D&gt;&lt;D xsi:type="xsd:double"&gt;-3.9325774&lt;/D&gt;&lt;D xsi:type="xsd:double"&gt;-8.070177&lt;/D&gt;&lt;D xsi:type="xsd:double"&gt;6.7093134&lt;/D&gt;&lt;D xsi:type="xsd:double"&gt;-0.96618533&lt;/D&gt;&lt;D xsi:type="xsd:double"&gt;-0.24389625&lt;/D&gt;&lt;D xsi:type="xsd:double"&gt;-0.8557558&lt;/D&gt;&lt;D xsi:type="xsd:double"&gt;-1.7262638&lt;/D&gt;&lt;D xsi:type="xsd:double"&gt;-8.092851&lt;/D&gt;&lt;D xsi:type="xsd:double"&gt;0.103890896&lt;/D&gt;&lt;D xsi:type="xsd:double"&gt;3.8831472&lt;/D&gt;&lt;D xsi:type="xsd:double"&gt;1.9890308&lt;/D&gt;&lt;D xsi:type="xsd:double"&gt;2.4882317&lt;/D&gt;&lt;D xsi:type="xsd:double"&gt;4.363513&lt;/D&gt;&lt;D xsi:type="xsd:double"&gt;1.0059834&lt;/D&gt;&lt;D xsi:type="xsd:double"&gt;-0.22171736&lt;/D&gt;&lt;D xsi:type="xsd:double"&gt;0.031530857&lt;/D&gt;&lt;D xsi:type="xsd:double"&gt;1.3240814&lt;/D&gt;&lt;D xsi:type="xsd:double"&gt;0.77785254&lt;/D&gt;&lt;D xsi:type="xsd:double"&gt;-1.0188282&lt;/D&gt;&lt;D xsi:type="xsd:double"&gt;1.715529&lt;/D&gt;&lt;D xsi:type="xsd:double"&gt;5.845475&lt;/D&gt;&lt;D xsi:type="xsd:double"&gt;7.85563&lt;/D&gt;&lt;D xsi:type="xsd:double"&gt;-2.0528674&lt;/D&gt;&lt;D xsi:type="xsd:double"&gt;3.7611127&lt;/D&gt;&lt;D xsi:type="xsd:double"&gt;-3.9014935&lt;/D&gt;&lt;D xsi:type="xsd:double"&gt;-5.0388694&lt;/D&gt;&lt;D xsi:type="xsd:double"&gt;-3.5655022&lt;/D&gt;&lt;D xsi:type="xsd:double"&gt;5.035281&lt;/D&gt;&lt;D xsi:type="xsd:double"&gt;-0.7328272&lt;/D&gt;&lt;D xsi:type="xsd:double"&gt;-0.73822737&lt;/D&gt;&lt;D xsi:type="xsd:double"&gt;-4.7722397&lt;/D&gt;&lt;D xsi:type="xsd:double"&gt;-2.1802783&lt;/D&gt;&lt;D xsi:type="xsd:double"&gt;0.7869959&lt;/D&gt;&lt;D xsi:type="xsd:double"&gt;2.620089&lt;/D&gt;&lt;D xsi:type="xsd:double"&gt;-0.29460192&lt;/D&gt;&lt;D xsi:type="xsd:double"&gt;-2.4950683&lt;/D&gt;&lt;D xsi:type="xsd:double"&gt;-0.57238936&lt;/D&gt;&lt;D xsi:type="xsd:double"&gt;0.30477047&lt;/D&gt;&lt;D xsi:type="xsd:double"&gt;3.5491943&lt;/D&gt;&lt;D xsi:type="xsd:double"&gt;-4.9120483&lt;/D&gt;&lt;D xsi:type="xsd:double"&gt;-2.5479913&lt;/D&gt;&lt;D xsi:type="xsd:double"&gt;-0.28653145&lt;/D&gt;&lt;D xsi:type="xsd:double"&gt;2.0474076&lt;/D&gt;&lt;D xsi:type="xsd:double"&gt;-3.062296&lt;/D&gt;&lt;D xsi:type="xsd:double"&gt;4.6858907&lt;/D&gt;&lt;D xsi:type="xsd:double"&gt;-5.89267&lt;/D&gt;&lt;D xsi:type="xsd:double"&gt;-5.068958&lt;/D&gt;&lt;D xsi:type="xsd:double"&gt;-13.309776&lt;/D&gt;&lt;D xsi:type="xsd:double"&gt;4.25725&lt;/D&gt;&lt;D xsi:type="xsd:double"&gt;12.7715&lt;/D&gt;&lt;D xsi:type="xsd:double"&gt;1.1440277&lt;/D&gt;&lt;D xsi:type="xsd:double"&gt;6.2232614&lt;/D&gt;&lt;D xsi:type="xsd:double"&gt;-2.8194726&lt;/D&gt;&lt;D xsi:type="xsd:double"&gt;-1.3941228&lt;/D&gt;&lt;D xsi:type="xsd:double"&gt;-3.095144&lt;/D&gt;&lt;D xsi:type="xsd:double"&gt;11.159301&lt;/D&gt;&lt;D xsi:type="xsd:double"&gt;2.163887&lt;/D&gt;&lt;D xsi:type="xsd:double"&gt;-4.6874943&lt;/D&gt;&lt;D xsi:type="xsd:double"&gt;-0.6557405&lt;/D&gt;&lt;D xsi:type="xsd:double"&gt;-0.11001229&lt;/D&gt;&lt;D xsi:type="xsd:double"&gt;2.0558&lt;/D&gt;&lt;D xsi:type="xsd:double"&gt;-1.0431647&lt;/D&gt;&lt;D xsi:type="xsd:double"&gt;-4.5367956&lt;/D&gt;&lt;D xsi:type="xsd:double"&gt;-3.0243456&lt;/D&gt;&lt;D xsi:type="xsd:double"&gt;7.168889&lt;/D&gt;&lt;D xsi:type="xsd:double"&gt;-4.535145&lt;/D&gt;&lt;D xsi:type="xsd:double"&gt;1.6627073&lt;/D&gt;&lt;D xsi:type="xsd:double"&gt;-4.5950174&lt;/D&gt;&lt;D xsi:type="xsd:double"&gt;5.5213094&lt;/D&gt;&lt;D xsi:type="xsd:double"&gt;-1.837796&lt;/D&gt;&lt;D xsi:type="xsd:double"&gt;3.6630034&lt;/D&gt;&lt;D xsi:type="xsd:double"&gt;1.8453121&lt;/D&gt;&lt;D xsi:type="xsd:double"&gt;-4.3562117&lt;/D&gt;&lt;D xsi:type="xsd:double"&gt;-3.1841934&lt;/D&gt;&lt;D xsi:type="xsd:double"&gt;-6.409502&lt;/D&gt;&lt;D xsi:type="xsd:double"&gt;2.8597355&lt;/D&gt;&lt;D xsi:type="xsd:double"&gt;-2.162397&lt;/D&gt;&lt;D xsi:type="xsd:double"&gt;-8.930987&lt;/D&gt;&lt;D xsi:type="xsd:double"&gt;2.8727055&lt;/D&gt;&lt;D xsi:type="xsd:double"&gt;10.54405&lt;/D&gt;&lt;D xsi:type="xsd:double"&gt;0.44033527&lt;/D&gt;&lt;D xsi:type="xsd:double"&gt;4.816115&lt;/D&gt;&lt;D xsi:type="xsd:double"&gt;-9.1061&lt;/D&gt;&lt;D xsi:type="xsd:double"&gt;1.8841863&lt;/D&gt;&lt;D xsi:type="xsd:double"&gt;-1.8042386&lt;/D&gt;&lt;D xsi:type="xsd:double"&gt;-5.09876&lt;/D&gt;&lt;D xsi:type="xsd:double"&gt;-1.394105&lt;/D&gt;&lt;D xsi:type="xsd:double"&gt;7.995999&lt;/D&gt;&lt;D xsi:type="xsd:double"&gt;-1.7584503&lt;/D&gt;&lt;D xsi:type="xsd:double"&gt;-3.0146003&lt;/D&gt;&lt;D xsi:type="xsd:double"&gt;0.09713173&lt;/D&gt;&lt;D xsi:type="xsd:double"&gt;3.6390066&lt;/D&gt;&lt;D xsi:type="xsd:double"&gt;1.2</t>
        </r>
      </text>
    </comment>
    <comment ref="A9" authorId="0" shapeId="0" xr:uid="{20259281-AEB0-4E57-83EC-CB198054FB1F}">
      <text>
        <r>
          <rPr>
            <b/>
            <sz val="9"/>
            <color indexed="81"/>
            <rFont val="Tahoma"/>
            <charset val="1"/>
          </rPr>
          <t>434244&lt;/D&gt;&lt;D xsi:type="xsd:double"&gt;0.094115734&lt;/D&gt;&lt;D xsi:type="xsd:double"&gt;1.7395377&lt;/D&gt;&lt;D xsi:type="xsd:double"&gt;1.0628581&lt;/D&gt;&lt;D xsi:type="xsd:double"&gt;1.1888385&lt;/D&gt;&lt;D xsi:type="xsd:double"&gt;3.795755&lt;/D&gt;&lt;D xsi:type="xsd:double"&gt;-0.43296218&lt;/D&gt;&lt;D xsi:type="xsd:double"&gt;5.197692&lt;/D&gt;&lt;/FQL&gt;&lt;FQL&gt;&lt;Q&gt;EWW^FMA_ROE(NTMA,-20AY,NOW,FY,"PORTAGG","MEANR")&lt;/Q&gt;&lt;R&gt;20&lt;/R&gt;&lt;C&gt;1&lt;/C&gt;&lt;D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xsi:type="xsd:double"&gt;13.7129718327555&lt;/D&gt;&lt;/FQL&gt;&lt;FQL&gt;&lt;Q&gt;USDSAR^FG_PRICE_CHANGE(0,-6AM)&lt;/Q&gt;&lt;R&gt;1&lt;/R&gt;&lt;C&gt;1&lt;/C&gt;&lt;D xsi:type="xsd:double"&gt;0.06133318&lt;/D&gt;&lt;/FQL&gt;&lt;FQL&gt;&lt;Q&gt;USDEUR^FG_PRICE_CHANGE(0,-6AM)&lt;/Q&gt;&lt;R&gt;1&lt;/R&gt;&lt;C&gt;1&lt;/C&gt;&lt;D xsi:type="xsd:double"&gt;0.33819675&lt;/D&gt;&lt;/FQL&gt;&lt;FQL&gt;&lt;Q&gt;USDTWD^FG_PRICE_CHANGE(0,-6AM)&lt;/Q&gt;&lt;R&gt;1&lt;/R&gt;&lt;C&gt;1&lt;/C&gt;&lt;D xsi:type="xsd:double"&gt;4.5928836&lt;/D&gt;&lt;/FQL&gt;&lt;FQL&gt;&lt;Q&gt;NI-FDS^MAX(FG_PRICE(0,-5AY))&lt;/Q&gt;&lt;R&gt;1&lt;/R&gt;&lt;C&gt;1&lt;/C&gt;&lt;D xsi:type="xsd:double"&gt;48241&lt;/D&gt;&lt;/FQL&gt;&lt;FQL&gt;&lt;Q&gt;BRENT-FDS^FG_PRICE_CHANGE(0,-1AM)&lt;/Q&gt;&lt;R&gt;1&lt;/R&gt;&lt;C&gt;1&lt;/C&gt;&lt;D xsi:type="xsd:double"&gt;0&lt;/D&gt;&lt;/FQL&gt;&lt;FQL&gt;&lt;Q&gt;FC0000MY^FG_PRICE(0)&lt;/Q&gt;&lt;R&gt;1&lt;/R&gt;&lt;C&gt;1&lt;/C&gt;&lt;D xsi:type="xsd:double"&gt;262.1564&lt;/D&gt;&lt;/FQL&gt;&lt;FQL&gt;&lt;Q&gt;VNM^FG_PRICE(0)&lt;/Q&gt;&lt;R&gt;1&lt;/R&gt;&lt;C&gt;1&lt;/C&gt;&lt;D xsi:type="xsd:double"&gt;11.71&lt;/D&gt;&lt;/FQL&gt;&lt;FQL&gt;&lt;Q&gt;EWZ^FG_PRICE_MAVG(0,,,,30)&lt;/Q&gt;&lt;R&gt;1&lt;/R&gt;&lt;C&gt;1&lt;/C&gt;&lt;D xsi:type="xsd:double"&gt;28.006666&lt;/D&gt;&lt;/FQL&gt;&lt;FQL&gt;&lt;Q&gt;ECH^FG_PRICE_MAVG(0,,,,60)&lt;/Q&gt;&lt;R&gt;1&lt;/R&gt;&lt;C&gt;1&lt;/C&gt;&lt;D xsi:type="xsd:double"&gt;27.188667&lt;/D&gt;&lt;/FQL&gt;&lt;FQL&gt;&lt;Q&gt;TUR^FMA_COS_DOWN("EPS","1M",+1,NOW,,,"PORTAGG","MEANR")&lt;/Q&gt;&lt;R&gt;1&lt;/R&gt;&lt;C&gt;1&lt;/C&gt;&lt;D xsi:type="xsd:double"&gt;19&lt;/D&gt;&lt;/FQL&gt;&lt;FQL&gt;&lt;Q&gt;VWO^FG_PE_NTM(0,,,90,0)&lt;/Q&gt;&lt;R&gt;1&lt;/R&gt;&lt;C&gt;1&lt;/C&gt;&lt;D xsi:type="xsd:double"&gt;10.5196011178852&lt;/D&gt;&lt;/FQL&gt;&lt;FQL&gt;&lt;Q&gt;TUR^FG_FCF_YIELD_NTM(0)&lt;/Q&gt;&lt;R&gt;1&lt;/R&gt;&lt;C&gt;1&lt;/C&gt;&lt;D xsi:type="xsd:double"&gt;6.98807078629776&lt;/D&gt;&lt;/FQL&gt;&lt;FQL&gt;&lt;Q&gt;GREK^FMA_EVAL_EBIT(LTMA,NOW,NOW,M,"PORTAGG","MEANR")&lt;/Q&gt;&lt;R&gt;1&lt;/R&gt;&lt;C&gt;1&lt;/C&gt;&lt;D xsi:type="xsd:double"&gt;8.22515132706053&lt;/D&gt;&lt;/FQL&gt;&lt;FQL&gt;&lt;Q&gt;EWW^FMA_PE(LTM,0,,,"PORTAGG","MEANR")&lt;/Q&gt;&lt;R&gt;1&lt;/R&gt;&lt;C&gt;1&lt;/C&gt;&lt;D xsi:type="xsd:double"&gt;13.240443771911&lt;/D&gt;&lt;/FQL&gt;&lt;FQL&gt;&lt;Q&gt;EPHE^FMA_DIV_YLD(NTMA,NOW,NOW,M,"PORTAGG","MEANR")&lt;/Q&gt;&lt;R&gt;1&lt;/R&gt;&lt;C&gt;1&lt;/C&gt;&lt;D xsi:type="xsd:double"&gt;3.31941397566761&lt;/D&gt;&lt;/FQL&gt;&lt;FQL&gt;&lt;Q&gt;MCHI^FMA_PCT_ABOVE_MAVG(200,0,,,,"PORTAGG")&lt;/Q&gt;&lt;R&gt;1&lt;/R&gt;&lt;C&gt;1&lt;/C&gt;&lt;D xsi:type="xsd:double"&gt;32.3574730354391&lt;/D&gt;&lt;/FQL&gt;&lt;FQL&gt;&lt;Q&gt;EWZ^PERCENT_CHANGE(FMA_EPS(+1,0,,,,"PORTAGG","MEAN"),FMA_EPS(+1,-3AM,,,,"PORTAGG","MEAN"))&lt;/Q&gt;&lt;R&gt;1&lt;/R&gt;&lt;C&gt;1&lt;/C&gt;&lt;D xsi:type="xsd:double"&gt;-8.46604664184353&lt;/D&gt;&lt;/FQL&gt;&lt;FQL&gt;&lt;Q&gt;EWW^FG_TOTAL_RETURNC(0,-1AM)&lt;/Q&gt;&lt;R&gt;1&lt;/R&gt;&lt;C&gt;1&lt;/C&gt;&lt;D xsi:type="xsd:double"&gt;-3.2105267&lt;/D&gt;&lt;/FQL&gt;&lt;FQL&gt;&lt;Q&gt;EWM^FG_TOTAL_RETURNC(0,-3AM)&lt;/Q&gt;&lt;R&gt;1&lt;/R&gt;&lt;C&gt;1&lt;/C&gt;&lt;D xsi:type="xsd:double"&gt;8.71799&lt;/D&gt;&lt;/FQL&gt;&lt;FQL&gt;&lt;Q&gt;EPOL^FG_TOTAL_RETURNC(0,-6AM)&lt;/Q&gt;&lt;R&gt;1&lt;/R&gt;&lt;C&gt;1&lt;/C&gt;&lt;D xsi:type="xsd:double"&gt;5.0934315&lt;/D&gt;&lt;/FQL&gt;&lt;FQL&gt;&lt;Q&gt;EIDO^P_PRICE(0)/P_PRICE_HIGH_PR(0,,,,,,"PRICE","INTRA","52W")&lt;/Q&gt;&lt;R&gt;1&lt;/R&gt;&lt;C&gt;1&lt;/C&gt;&lt;D xsi:type="xsd:double"&gt;0.8606139&lt;/D&gt;&lt;/FQL&gt;&lt;FQL&gt;&lt;Q&gt;URTH^PERCENT_CHANGE(FMA_EPS(+1,0,,,,"PORTAGG","MEAN"),FMA_EPS(+1,-3AM,,,,"PORTAGG","MEAN"))&lt;/Q&gt;&lt;R&gt;1&lt;/R&gt;&lt;C&gt;1&lt;/C&gt;&lt;D xsi:type="xsd:double"&gt;0.0599564227040829&lt;/D&gt;&lt;/FQL&gt;&lt;FQL&gt;&lt;Q&gt;URTH^FMA_COS_UP("EPS","1M",+1,NOW,,,"PORTAGG","MEANR")&lt;/Q&gt;&lt;R&gt;1&lt;/R&gt;&lt;C&gt;1&lt;/C&gt;&lt;D xsi:type="xsd:double"&gt;567&lt;/D&gt;&lt;/FQL&gt;&lt;FQL&gt;&lt;Q&gt;EZA^FMA_COS_DOWN("EPS","1M",+1,NOW,,,"PORTAGG","MEANR")&lt;/Q&gt;&lt;R&gt;1&lt;/R&gt;&lt;C&gt;1&lt;/C&gt;&lt;D xsi:type="xsd:double"&gt;16&lt;/D&gt;&lt;/FQL&gt;&lt;FQL&gt;&lt;Q&gt;EPU^SIZE(FG_CONSTITUENTS)&lt;/Q&gt;&lt;R&gt;1&lt;/R&gt;&lt;C&gt;1&lt;/C&gt;&lt;D xsi:type="xsd:long"&gt;26&lt;/D&gt;&lt;/FQL&gt;&lt;FQL&gt;&lt;Q&gt;EPOL^FMA_RBICS_REV_CURRENT(30, LOC, "PORTAGG")&lt;/Q&gt;&lt;R&gt;1&lt;/R&gt;&lt;C&gt;1&lt;/C&gt;&lt;D xsi:type="xsd:double"&gt;48.6443878282371&lt;/D&gt;&lt;/FQL&gt;&lt;FQL&gt;&lt;Q&gt;EWW^FG_ROE(0)&lt;/Q&gt;&lt;R&gt;1&lt;/R&gt;&lt;C&gt;1&lt;/C&gt;&lt;D xsi:type="xsd:double"&gt;10.7324781958836&lt;/D&gt;&lt;/FQL&gt;&lt;FQL&gt;&lt;Q&gt;REFVNDISC-FDS^FG_YIELD(NOW,,,0)&lt;/Q&gt;&lt;R&gt;1&lt;/R&gt;&lt;C&gt;1&lt;/C&gt;&lt;D xsi:type="xsd:double"&gt;3&lt;/D&gt;&lt;/FQL&gt;&lt;FQL&gt;&lt;Q&gt;REFINREPO-FDS^(SUBARRAY(NOT_NA(NO_REPEAT_F(FG_YIELD(NOW,-10AY,D))),0,1)-SUBARRAY(NOT_NA(NO_REPEAT_F(FG_YIELD(NOW,-10AY,D))),1,1))*100&lt;/Q&gt;&lt;R&gt;1&lt;/R&gt;&lt;C&gt;1&lt;/C&gt;&lt;D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Overnight&lt;/D&gt;&lt;/FQL&gt;&lt;FQL&gt;&lt;Q&gt;REFIDRREPO-FDS^FG_YIELD(NOW,,,0)&lt;/Q&gt;&lt;R&gt;1&lt;/R&gt;&lt;C&gt;1&lt;/C&gt;&lt;D xsi:type="xsd:double"&gt;6.25&lt;/D&gt;&lt;/FQL&gt;&lt;FQL&gt;&lt;Q&gt;TRYTH10Y-FDS^PCTCHG(FG_YIELD(0,,,,"YTM"),FG_YIELD(-1AM,,,,"YTM"))&lt;/Q&gt;&lt;R&gt;1&lt;/R&gt;&lt;C&gt;1&lt;/C&gt;&lt;D xsi:type="xsd:double"&gt;-3.361334&lt;/D&gt;&lt;/FQL&gt;&lt;FQL&gt;&lt;Q&gt;TRYTW10Y-FDS^PCTCHG(FG_YIELD(0,,,,"YTM"),FG_YIELD(-3AM,,,,"YTM"))&lt;/Q&gt;&lt;R&gt;1&lt;/R&gt;&lt;C&gt;1&lt;/C&gt;&lt;D xsi:type="xsd:double"&gt;-3.6930437&lt;/D&gt;&lt;/FQL&gt;&lt;FQL&gt;&lt;Q&gt;TRYUS10Y-FDS^FG_YIELD_NAME&lt;/Q&gt;&lt;R&gt;1&lt;/R&gt;&lt;C&gt;1&lt;/C&gt;&lt;D xsi:type="xsd:string"&gt;US Benchmark Bond - 10 Year&lt;/D&gt;&lt;/FQL&gt;&lt;FQL&gt;&lt;Q&gt;TRYGR10Y-FDS^FG_YIELD(0,,,,"YTM")&lt;/Q&gt;&lt;R&gt;1&lt;/R&gt;&lt;C&gt;1&lt;/C&gt;&lt;D xsi:type="xsd:double"&gt;3.317&lt;/D&gt;&lt;/FQL&gt;&lt;FQL&gt;&lt;Q&gt;TRYPH10Y-FDS^FG_YIELD(0,,,,"YTM")&lt;/Q&gt;&lt;R&gt;1&lt;/R&gt;&lt;C&gt;1&lt;/C&gt;&lt;D xsi:type="xsd:double"&gt;6.106464&lt;/D&gt;&lt;/FQL&gt;&lt;FQL&gt;&lt;Q&gt;CC_ZA^IMF_IFS_RCPI_Q(0)&lt;/Q&gt;&lt;R&gt;0&lt;/R&gt;&lt;C&gt;0&lt;/C&gt;&lt;/FQL&gt;&lt;FQL&gt;&lt;Q&gt;CAGDPY@BR^EE_ACTUAL_ANNUAL(MED,+1)&lt;/Q&gt;&lt;R&gt;1&lt;/R&gt;&lt;C&gt;1&lt;/C&gt;&lt;D xsi:type="xsd:double"&gt;-1.6&lt;/D&gt;&lt;/FQL&gt;&lt;FQL&gt;&lt;Q&gt;USDAED^FG_COMPANY_NAME&lt;/Q&gt;&lt;R&gt;1&lt;/R&gt;&lt;C&gt;1&lt;/C&gt;&lt;D xsi:type="xsd:string"&gt;UAE Dirham per U.S. Dollar&lt;/D&gt;&lt;/FQL&gt;&lt;FQL&gt;&lt;Q&gt;USDQAR^FG_PRICE_CHANGE(0,-3AM)&lt;/Q&gt;&lt;R&gt;1&lt;/R&gt;&lt;C&gt;1&lt;/C&gt;&lt;D xsi:type="xsd:double"&gt;0&lt;/D&gt;&lt;/FQL&gt;&lt;FQL&gt;&lt;Q&gt;USDBRL^FG_COMPANY_NAME&lt;/Q&gt;&lt;R&gt;1&lt;/R&gt;&lt;C&gt;1&lt;/C&gt;&lt;D xsi:type="xsd:string"&gt;Brazilian Real per U.S. Dollar&lt;/D&gt;&lt;/FQL&gt;&lt;FQL&gt;&lt;Q&gt;USDPLN^STD(FG_PRICE_CHANGE(0,-1AY,AM))&lt;/Q&gt;&lt;R&gt;1&lt;/R&gt;&lt;C&gt;1&lt;/C&gt;&lt;D xsi:type="xsd:double"&gt;2.82661618570717&lt;/D&gt;&lt;/FQL&gt;&lt;FQL&gt;&lt;Q&gt;USDIDR^FG_PRICE_CHANGE(0,-1AM)&lt;/Q&gt;&lt;R&gt;1&lt;/R&gt;&lt;C&gt;1&lt;/C&gt;&lt;D xsi:type="xsd:double"&gt;-0.5330205&lt;/D&gt;&lt;/FQL&gt;&lt;FQL&gt;&lt;Q&gt;FC0000ID^FMA_EPS(NTMA,-20AY,0,CY,,"PORTAGG","MEANR")&lt;/Q&gt;&lt;R&gt;20&lt;/R&gt;&lt;C&gt;1&lt;/C&gt;&lt;D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xsi:type="xsd:double"&gt;63.7324767601859&lt;/D&gt;&lt;D xsi:type="xsd:double"&gt;51.5269226366261&lt;/D&gt;&lt;D xsi:type="xsd:double"&gt;58.7717056261205&lt;/D&gt;&lt;D xsi:type="xsd:double"&gt;64.972794174405&lt;/D&gt;&lt;D xsi:type="xsd:double"&gt;67.9891570247354&lt;/D&gt;&lt;/FQL&gt;&lt;FQL&gt;&lt;Q&gt;EIDO^P_PRICE_RETURNS_PR('52W',2,-10AY,0,AM)&lt;/Q&gt;&lt;R&gt;121&lt;/R&gt;&lt;C&gt;1&lt;/C&gt;&lt;D xsi:type="xsd:double"&gt;-4.5173225&lt;/D&gt;&lt;D xsi:type="xsd:double"&gt;30.409695&lt;/D&gt;&lt;D xsi:type="xsd:double"&gt;9.764374&lt;/D&gt;&lt;D xsi:type="xsd:double"&gt;8.889389&lt;/D&gt;&lt;D xsi:type="xsd:double"&gt;21.262014&lt;/D&gt;&lt;D xsi:type="xsd:double"&gt;21.820915&lt;/D&gt;&lt;D xsi:type="xsd:double"&gt;16.152752&lt;/D&gt;&lt;D xsi:type="xsd:double"&gt;8.81654&lt;/D&gt;&lt;D xsi:type="xsd:double"&gt;-1.7862737&lt;/D&gt;&lt;D xsi:type="xsd:double"&gt;-9.397406&lt;/D&gt;&lt;D xsi:type="xsd:double"&gt;-6.2586126&lt;/D&gt;&lt;D xsi:type="xsd:double"&gt;-11.444002&lt;/D&gt;&lt;D xsi:type="xsd:double"&gt;-17.43341&lt;/D&gt;&lt;D xsi:type="xsd:double"&gt;-31.750214&lt;/D&gt;&lt;D xsi:type="xsd:double"&gt;-33.581406&lt;/D&gt;&lt;D xsi:type="xsd:double"&gt;-25.408464&lt;/D&gt;&lt;D xsi:type="xsd:double"&gt;-22.841908&lt;/D&gt;&lt;D xsi:type="xsd:double"&gt;-22.794891&lt;/D&gt;&lt;D xsi:type="xsd:double"&gt;-17.487585&lt;/D&gt;&lt;D xsi:type="xsd:double"&gt;-14.758325&lt;/D&gt;&lt;D xsi:type="xsd:double"&gt;-13.122296&lt;/D&gt;&lt;D xsi:type="xsd:double"&gt;-7.9395237&lt;/D&gt;&lt;D xsi:type="xsd:double"&gt;-10.307705&lt;/D&gt;&lt;D xsi:type="xsd:double"&gt;6.453669&lt;/D&gt;&lt;D xsi:type="xsd:double"&gt;18.345928&lt;/D&gt;&lt;D xsi:type="xsd:double"&gt;32.58252&lt;/D&gt;&lt;D xsi:type="xsd:double"&gt;51.364864&lt;/D&gt;&lt;D xsi:type="xsd:double"&gt;30.171574&lt;/D&gt;&lt;D xsi:type="xsd:double"&gt;12.954056&lt;/D&gt;&lt;D xsi:type="xsd:double"&gt;16.274584&lt;/D&gt;&lt;D xsi:type="xsd:double"&gt;14.572155&lt;/D&gt;&lt;D xsi:type="xsd:double"&gt;7.3965073&lt;/D&gt;&lt;D xsi:type="xsd:double"&gt;10.770178&lt;/D&gt;&lt;D xsi:type="xsd:double"&gt;15.566778&lt;/D&gt;&lt;D xsi:type="xsd:double"&gt;21.575201&lt;/D&gt;&lt;D xsi:type="xsd:double"&gt;12.728893&lt;/D&gt;&lt;D xsi:type="xsd:double"&gt;3.1825304&lt;/D&gt;&lt;D xsi:type="xsd:double"&gt;8.551228&lt;/D&gt;&lt;D xsi:type="xsd:double"&gt;1.7552376&lt;/D&gt;&lt;D xsi:type="xsd:double"&gt;4.974568&lt;/D&gt;&lt;D xsi:type="xsd:double"&gt;15.150452&lt;/D&gt;&lt;D xsi:type="xsd:double"&gt;17.82999&lt;/D&gt;&lt;D xsi:type="xsd:double"&gt;22.189117&lt;/D&gt;&lt;D xsi:type="xsd:double"&gt;17.57785&lt;/D&gt;&lt;D xsi:type="xsd:double"&gt;5.278671&lt;/D&gt;&lt;D xsi:type="xsd:double"&gt;-3.5841644&lt;/D&gt;&lt;D xsi:type="xsd:double"&gt;-3.0728579&lt;/D&gt;&lt;D xsi:type="xsd:double"&gt;-13.68432&lt;/D&gt;&lt;D xsi:type="xsd:double"&gt;-7.9012156&lt;/D&gt;&lt;D xsi:type="xsd:double"&gt;-11.331773&lt;/D&gt;&lt;D xsi:type="xsd:double"&gt;-12.420082&lt;/D&gt;&lt;D xsi:type="xsd:double"&gt;-13.219177&lt;/D&gt;&lt;D xsi:type="xsd:double"&gt;-5.5066643&lt;/D&gt;&lt;D xsi:type="xsd:double"&gt;-10.8912525&lt;/D&gt;&lt;D xsi:type="xsd:double"&gt;-5.0855217&lt;/D&gt;&lt;D xsi:type="xsd:double"&gt;-7.414639&lt;/D&gt;&lt;D xsi:type="xsd:double"&gt;-1.9058883&lt;/D&gt;&lt;D xsi:type="xsd:double"&gt;5.283177&lt;/D&gt;&lt;D xsi:type="xsd:double"&gt;1.2294412&lt;/D&gt;&lt;D xsi:type="xsd:double"&gt;16.72312&lt;/D&gt;&lt;D xsi:type="xsd:double"&gt;6.5772414&lt;/D&gt;&lt;D xsi:type="xsd:double"&gt;9.94091&lt;/D&gt;&lt;D xsi:type="xsd:double"&gt;7.5555444&lt;/D&gt;&lt;D xsi:type="xsd:double"&gt;12.619972&lt;/D&gt;&lt;D xsi:type="xsd:double"&gt;-2.6697516&lt;/D&gt;&lt;D xsi:type="xsd:double"&gt;5.3035617&lt;/D&gt;&lt;D xsi:type="xsd:double"&gt;-11.022878&lt;/D&gt;&lt;D xsi:type="xsd:double"&gt;-14.413733&lt;/D&gt;&lt;D xsi:type="xsd:double"&gt;-46.418278&lt;/D&gt;&lt;D xsi:type="xsd:double"&gt;-38.799595&lt;/D&gt;&lt;D xsi:type="xsd:double"&gt;-28.044575&lt;/D&gt;&lt;D xsi:type="xsd:double"&gt;-29.883135&lt;/D&gt;&lt;D xsi:type="xsd:double"&gt;-26.280546&lt;/D&gt;&lt;D xsi:type="xsd:double"&gt;-21.355564&lt;/D&gt;&lt;D xsi:type="xsd:double"&gt;-25.998348&lt;/D&gt;&lt;D xsi:type="xsd:double"&gt;-27.921946&lt;/D&gt;&lt;D xsi:type="xsd:double"&gt;-5.2646103&lt;/D&gt;&lt;D xsi:type="xsd:double"&gt;-7.1370125&lt;/D&gt;&lt;D xsi:type="xsd:double"&gt;-0.8219242&lt;/D&gt;&lt;D xsi:type="xsd:double"&gt;11.86285&lt;/D&gt;&lt;D xsi:type="xsd:double"&gt;63.702454&lt;/D&gt;&lt;D xsi:type="xsd:double"&gt;35.16011&lt;/D&gt;&lt;D xsi:type="xsd:double"&gt;25.36013&lt;/D&gt;&lt;D xsi:type="xsd:double"&gt;12.832987&lt;/D&gt;&lt;D xsi:type="xsd:double"&gt;8.224403&lt;/D&gt;&lt;D xsi:type="xsd:double"&gt;10.444236&lt;/D&gt;&lt;D xsi:type="xsd:double"&gt;25.268066&lt;/D&gt;&lt;D xsi:type="xsd:double"&gt;31.054628&lt;/D&gt;&lt;D xsi:type="xsd:double"&gt;3.8161278&lt;/D&gt;&lt;D xsi:type="xsd:double"&gt;-0.60136914&lt;/D&gt;&lt;D xsi:type="xsd:double"&gt;-0.2879858&lt;/D&gt;&lt;D xsi:type="xsd:double"&gt;3.9467216&lt;/D&gt;&lt;D xsi:type="xsd:double"&gt;14.609158&lt;/D&gt;&lt;D xsi:type="xsd:double"&gt;16.869879&lt;/D&gt;&lt;D xsi:type="xsd:double"&gt;14.364958&lt;/D&gt;&lt;D xsi:type="xsd:double"&gt;11.132347&lt;/D&gt;&lt;D xsi:type="xsd:double"&gt;18.089163&lt;/D&gt;&lt;D xsi:type="xsd:double"&gt;14.767254&lt;/D&gt;&lt;D xsi:type="xsd:double"&gt;9.801888&lt;/D&gt;&lt;D xsi:type="xsd:double"&gt;2.0406246&lt;/D&gt;&lt;D xsi:type="xsd:double"&gt;6.29369&lt;/D&gt;&lt;D xsi:type="xsd:double"&gt;-0.32576323&lt;/D&gt;&lt;D xsi:type="xsd:double"&gt;4.2453527&lt;/D&gt;&lt;D xsi:type="xsd:double"&gt;-4.204166&lt;/D&gt;&lt;D xsi:type="xsd:double"&gt;-2.614975&lt;/D&gt;&lt;D xsi:type="xsd:double"&gt;0.24102926&lt;/D&gt;&lt;D xsi:type="xsd:double"&gt;-3.2106996&lt;/D&gt;&lt;D xsi:type="xsd:double"&gt;6.1905622&lt;/D&gt;&lt;D xsi:type="xsd:double"&gt;3.1039&lt;/D&gt;&lt;D xsi:type="xsd:double"&gt;-0.12212992&lt;/D&gt;&lt;D xsi:type="xsd:double"&gt;-2.084273&lt;/D&gt;&lt;D xsi:type="xsd:double"&gt;-12.136787&lt;/D&gt;&lt;D xsi:type="xsd:double"&gt;-5.4522634&lt;/D&gt;&lt;D xsi:type="xsd:double"&gt;2.4395823&lt;/D&gt;&lt;D xsi:type="xsd:double"&gt;-3.946823&lt;/D&gt;&lt;D xsi:type="xsd:double"&gt;1.4543533&lt;/D&gt;&lt;D xsi:type="xsd:double"&gt;-3.9234579&lt;/D&gt;&lt;D xsi:type="xsd:double"&gt;-13.153296&lt;/D&gt;&lt;D xsi:type="xsd:double"&gt;-13.033557&lt;/D&gt;&lt;D xsi:type="xsd:double"&gt;-11.990446&lt;/D&gt;&lt;D xsi:type="xsd:double"&gt;-9.303278&lt;/D&gt;&lt;/FQL&gt;&lt;FQL&gt;&lt;Q&gt;EPU^FG_TOTAL_RETURNC(-10AY,0,AM)&lt;/Q&gt;&lt;R&gt;121&lt;/R&gt;&lt;C&gt;1&lt;/C&gt;&lt;D xsi:type="xsd:double"&gt;0.9468317&lt;/D&gt;&lt;D xsi:type="xsd:double"&gt;0.19305944&lt;/D&gt;&lt;D xsi:type="xsd:double"&gt;-6.1485767&lt;/D&gt;&lt;D xsi:type="xsd:double"&gt;-2.8177261&lt;/D&gt;&lt;D xsi:type="xsd:double"&gt;0.9664774&lt;/D&gt;&lt;D xsi:type="xsd:double"&gt;-3.9534569&lt;/D&gt;&lt;D xsi:type="xsd:double"&gt;-6.883603&lt;/D&gt;&lt;D xsi:type="xsd:double"&gt;0.33602715&lt;/D&gt;&lt;D xsi:type="xsd:double"&gt;-2.7796388&lt;/D&gt;&lt;D xsi:type="xsd:double"&gt;6.441605&lt;/D&gt;&lt;D xsi:type="xsd:double"&gt;-4.5307455&lt;/D&gt;&lt;D xsi:type="xsd:double"&gt;-0.14065504&lt;/D&gt;&lt;D xsi:type="xsd:double"&gt;-7.931626&lt;/D&gt;&lt;D xsi:type="xsd:double"&gt;-16.45006&lt;/D&gt;&lt;D xsi:type="xsd:double"&gt;-0.88889&lt;/D&gt;&lt;D xsi:type="xsd:double"&gt;3.049326&lt;/D&gt;&lt;D xsi:type="xsd:double"&gt;-5.6721983&lt;/D&gt;&lt;D xsi:type="xsd:double"&gt;-6.1365485&lt;/D&gt;&lt;D xsi:type="xsd:double"&gt;-2.9236853&lt;/D&gt;&lt;D xsi:type="xsd:double"&gt;13.527309&lt;/D&gt;&lt;D xsi:type="xsd:double"&gt;16.996407&lt;/D&gt;&lt;D xsi:type="xsd:double"&gt;20.330513&lt;/D&gt;&lt;D xsi:type="xsd:double"&gt;-6.515485&lt;/D&gt;&lt;D xsi:type="xsd:double"&gt;6.675446&lt;/D&gt;&lt;D xsi:type="xsd:double"&gt;10.69932&lt;/D&gt;&lt;D xsi:type="xsd:double"&gt;-4.425025&lt;/D&gt;&lt;D xsi:type="xsd:double"&gt;1.1270165&lt;/D&gt;&lt;D xsi:type="xsd:double"&gt;-1.1144519&lt;/D&gt;&lt;D xsi:type="xsd:double"&gt;-2.0712793&lt;/D&gt;&lt;D xsi:type="xsd:double"&gt;2.3079395&lt;/D&gt;&lt;D xsi:type="xsd:double"&gt;7.3146343&lt;/D&gt;&lt;D xsi:type="xsd:double"&gt;-2.1000504&lt;/D&gt;&lt;D xsi:type="xsd:double"&gt;-1.1027217&lt;/D&gt;&lt;D xsi:type="xsd:double"&gt;-2.2593915&lt;/D&gt;&lt;D xsi:type="xsd:double"&gt;2.851987&lt;/D&gt;&lt;D xsi:type="xsd:double"&gt;0.6685734&lt;/D&gt;&lt;D xsi:type="xsd:double"&gt;6.0230374&lt;/D&gt;&lt;D xsi:type="xsd:double"&gt;5.2631617&lt;/D&gt;&lt;D xsi:type="xsd:double"&gt;2.619052&lt;/D&gt;&lt;D xsi:type="xsd:double"&gt;8.404219&lt;/D&gt;&lt;D xsi:type="xsd:double"&gt;-2.4494648&lt;/D&gt;&lt;D xsi:type="xsd:double"&gt;1.8389106&lt;/D&gt;&lt;D xsi:type="xsd:double"&gt;6.3445687&lt;/D&gt;&lt;D xsi:type="xsd:double"&gt;-3.396058&lt;/D&gt;&lt;D xsi:type="xsd:double"&gt;1.116395&lt;/D&gt;&lt;D xsi:type="xsd:double"&gt;1.8087864&lt;/D&gt;&lt;D xsi:type="xsd:double"&gt;-1.8458664&lt;/D&gt;&lt;D xsi:type="xsd:double"&gt;-6.8561735&lt;/D&gt;&lt;D xsi:type="xsd:double"&gt;2.4968147&lt;/D&gt;&lt;D xsi:type="xsd:double"&gt;-8.128262&lt;/D&gt;&lt;D xsi:type="xsd:double"&gt;0.37878752&lt;/D&gt;&lt;D xsi:type="xsd:double"&gt;-3.9353073&lt;/D&gt;&lt;D xsi:type="xsd:double"&gt;-0.98204017&lt;/D&gt;&lt;D xsi:type="xsd:double"&gt;1.0448217&lt;/D&gt;&lt;D xsi:type="xsd:double"&gt;6.9859147&lt;/D&gt;&lt;D xsi:type="xsd:double"&gt;0.816226&lt;/D&gt;&lt;D xsi:type="xsd:double"&gt;3.0033946&lt;/D&gt;&lt;D xsi:type="xsd:double"&gt;-4.817438&lt;/D&gt;&lt;D xsi:type="xsd:double"&gt;-6.7394853&lt;/D&gt;&lt;D xsi:type="xsd:double"&gt;7.849896&lt;/D&gt;&lt;D xsi:type="xsd:double"&gt;-4.3841896&lt;/D&gt;&lt;D xsi:type="xsd:double"&gt;-4.4582367&lt;/D&gt;&lt;D xsi:type="xsd:double"&gt;0.3543973&lt;/D&gt;&lt;D xsi:type="xsd:double"&gt;6.150675&lt;/D&gt;&lt;D xsi:type="xsd:double"&gt;-4.768509&lt;/D&gt;&lt;D xsi:type="xsd:double"&gt;8.866798&lt;/D&gt;&lt;D xsi:type="xsd:double"&gt;-7.0445356&lt;/D&gt;&lt;D xsi:type="xsd:double"&gt;-9.291517&lt;/D&gt;&lt;D xsi:type="xsd:double"&gt;-28.602432&lt;/D&gt;&lt;D xsi:type="xsd:double"&gt;11.50167&lt;/D&gt;&lt;D xsi:type="xsd:double"&gt;11.705673&lt;/D&gt;&lt;D xsi:type="xsd:double"&gt;3.298545&lt;/D&gt;&lt;D xsi:type="xsd:double"&gt;8.093893&lt;/D&gt;&lt;D xsi:type="xsd:double"&gt;3.312087&lt;/D&gt;&lt;D xsi:type="xsd:double"&gt;-7.0114255&lt;/D&gt;&lt;D xsi:type="xsd:double"&gt;-0.049471855&lt;/D&gt;&lt;D xsi:type="xsd:double"&gt;16.024649&lt;/D&gt;&lt;D xsi:type="xsd:double"&gt;2.5888205&lt;/D&gt;&lt;D xsi:type="xsd:double"&gt;3.2295227&lt;/D&gt;&lt;D xsi:type="xsd:double"&gt;3.9944172&lt;/D&gt;&lt;D xsi:type="xsd:double"&gt;-6.956756&lt;/D&gt;&lt;D xsi:type="xsd:double"&gt;-8.40069&lt;/D&gt;&lt;D xsi:type="xsd:double"&gt;4.254651&lt;/D&gt;&lt;D xsi:type="xsd:double"&gt;-11.288971&lt;/D&gt;&lt;D xsi:type="xsd:double"&gt;-7.7319565&lt;/D&gt;&lt;D xsi:type="xsd:double"&gt;-0.7821262&lt;/D&gt;&lt;D xsi:type="xsd:double"&gt;-0.90090036&lt;/D&gt;&lt;D xsi:type="xsd:double"&gt;15.00001&lt;/D&gt;&lt;D xsi:type="xsd:double"&gt;-9.354412&lt;/D&gt;&lt;D xsi:type="xsd:double"&gt;10.185933&lt;/D&gt;&lt;D xsi:type="xsd:double"&gt;8.575285&lt;/D&gt;&lt;D xsi:type="xsd:double"&gt;8.333338&lt;/D&gt;&lt;D xsi:type="xsd:double"&gt;7.921922&lt;/D&gt;&lt;D xsi:type="xsd:double"&gt;-15.026593&lt;/D&gt;&lt;D xsi:type="xsd:double"&gt;-3.630674&lt;/D&gt;&lt;D xsi:type="xsd:double"&gt;-12.67671&lt;/D&gt;&lt;D xsi:type="xsd:double"&gt;-1.1183977&lt;/D&gt;&lt;D xsi:type="xsd:double"&gt;-4.407173&lt;/D&gt;&lt;D xsi:type="xsd:double"&gt;0.1224041&lt;/D&gt;&lt;D xsi:type="xsd:double"&gt;11.369192&lt;/D&gt;&lt;D xsi:type="xsd:double"&gt;9.07427&lt;/D&gt;&lt;D xsi:type="xsd:double"&gt;-2.133119&lt;/D&gt;&lt;D xsi:type="xsd:double"&gt;9.626794&lt;/D&gt;&lt;D xsi:type="xsd:double"&gt;-4.6452465&lt;/D&gt;&lt;D xsi:type="xsd:double"&gt;1.7017007&lt;/D&gt;&lt;D xsi:type="xsd:double"&gt;1.6076088&lt;/D&gt;&lt;D xsi:type="xsd:double"&gt;-2.9118478&lt;/D&gt;&lt;D xsi:type="xsd:double"&gt;4.3649673&lt;/D&gt;&lt;D xsi:type="xsd:double"&gt;9.461665&lt;/D&gt;&lt;D xsi:type="xsd:double"&gt;-3.934425&lt;/D&gt;&lt;D xsi:type="xsd:double"&gt;-6.360531&lt;/D&gt;&lt;D xsi:type="xsd:double"&gt;-3.2140553&lt;/D&gt;&lt;D xsi:type="xsd:double"&gt;7.80555&lt;/D&gt;&lt;D xsi:type="xsd:double"&gt;11.465907&lt;/D&gt;&lt;D xsi:type="xsd:double"&gt;-0.6689906&lt;/D&gt;&lt;D xsi:type="xsd:double"&gt;3.8430333&lt;/D&gt;&lt;D xsi:type="xsd:double"&gt;10.230279&lt;/D&gt;&lt;D xsi:type="xsd:double"&gt;3.8365006&lt;/D&gt;&lt;D xsi:type="xsd:double"&gt;8.031535&lt;/D&gt;&lt;D xsi:type="xsd:double"&gt;-6.3041687&lt;/D&gt;&lt;D xsi:type="xsd:double"&gt;0.09975433&lt;/D&gt;&lt;/FQL&gt;&lt;FQL&gt;&lt;Q&gt;EWW^FMA_DIV_YLD(NTMA,-10AY,0,AM,"PORTAGG","MEANR")&lt;/Q&gt;&lt;R&gt;121&lt;/R&gt;&lt;C&gt;1&lt;/C&gt;&lt;D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xsi:type="xsd:double"&gt;2.09928406723104&lt;/D&gt;&lt;D xsi:type="xsd:double"&gt;2.09107508811399&lt;/D&gt;&lt;D xsi:type="xsd:double"&gt;2.01661715630146&lt;/D&gt;&lt;D xsi:type="xsd:double"&gt;2.02562867069927&lt;/D&gt;&lt;D xsi:type="xsd:double"&gt;2.0937203696278&lt;/D&gt;&lt;D xsi:type="xsd:double"&gt;2.09012463317296&lt;/D&gt;&lt;D xsi:type="xsd:double"&gt;2.08983029827401&lt;/D&gt;&lt;D xsi:type="xsd:double"&gt;2.06161692548624&lt;/D&gt;&lt;D xsi:type="xsd:double"&gt;2.08981311584942&lt;/D&gt;&lt;D xsi:type="xsd:double"&gt;2.13252494860243&lt;/D&gt;&lt;D xsi:type="xsd:double"&gt;2.35917344498434&lt;/D&gt;&lt;D xsi:type="xsd:double"&gt;2.37902352286866&lt;/D&gt;&lt;D xsi:type="xsd:double"&gt;2.39112282431281&lt;/D&gt;&lt;D xsi:type="xsd:double"&gt;2.3657024237615&lt;/D&gt;&lt;D xsi:type="xsd:double"&gt;2.3773351354342&lt;/D&gt;&lt;D xsi:type="xsd:double"&gt;2.37193209781106&lt;/D&gt;&lt;D xsi:type="xsd:double"&gt;2.44911731615384&lt;/D&gt;&lt;D xsi:type="xsd:double"&gt;2.44016143424219&lt;/D&gt;&lt;D xsi:type="xsd:double"&gt;2.39624036409566&lt;/D&gt;&lt;D xsi:type="xsd:double"&gt;2.39950308145103&lt;/D&gt;&lt;D xsi:type="xsd:double"&gt;2.45578973975438&lt;/D&gt;&lt;D xsi:type="xsd:double"&gt;2.56635015239635&lt;/D&gt;&lt;D xsi:type="xsd:double"&gt;2.60388976691114&lt;/D&gt;&lt;D xsi:type="xsd:double"&gt;2.48859983516228&lt;/D&gt;&lt;D xsi:type="xsd:double"&gt;2.46449263488072&lt;/D&gt;&lt;D xsi:type="xsd:double"&gt;2.63053703574943&lt;/D&gt;&lt;D xsi:type="xsd:double"&gt;2.69457731838024&lt;/D&gt;&lt;D xsi:type="xsd:double"&gt;2.67318879258417&lt;/D&gt;&lt;D xsi:type="xsd:double"&gt;2.94119598198058&lt;/D&gt;&lt;D xsi:type="xsd:double"&gt;2.77860526776776&lt;/D&gt;&lt;D xsi:type="xsd:double"&gt;2.71632383170732&lt;/D&gt;&lt;D xsi:type="xsd:double"&gt;2.77277376084093&lt;/D&gt;&lt;D xsi:type="xsd:double"&gt;2.75609963120159&lt;/D&gt;&lt;D xsi:type="xsd:double"&gt;3.15667814053857&lt;/D&gt;&lt;D xsi:type="xsd:double"&gt;3.46795110801709&lt;/D&gt;&lt;D xsi:type="xsd:double"&gt;3.44980560551898&lt;/D&gt;&lt;D xsi:type="xsd:double"&gt;3.28344948427239&lt;/D&gt;&lt;D xsi:type="xsd:double"&gt;3.39140088950174&lt;/D&gt;&lt;D xsi:type="xsd:double"&gt;3.37040613611725&lt;/D&gt;&lt;D xsi:type="xsd:double"&gt;3.3208351871731&lt;/D&gt;&lt;D xsi:type="xsd:double"&gt;3.56244866808181&lt;/D&gt;&lt;D xsi:type="xsd:double"&gt;3.53837908249697&lt;/D&gt;&lt;D xsi:type="xsd:double"&gt;3.84052971481181&lt;/D&gt;&lt;D xsi:type="xsd:double"&gt;3.74480660932941&lt;/D&gt;&lt;D xsi:type="xsd:double"&gt;3.60548480344371&lt;/D&gt;&lt;D xsi:type="xsd:double"&gt;3.49862247343685&lt;/D&gt;&lt;D xsi:type="xsd:double"&gt;3.5545604578883&lt;/D&gt;&lt;D xsi:type="xsd:double"&gt;3.49507828903948&lt;/D&gt;&lt;D xsi:type="xsd:double"&gt;3.48886280769272&lt;/D&gt;&lt;D xsi:type="xsd:double"&gt;3.59606248162547&lt;/D&gt;&lt;D xsi:type="xsd:double"&gt;4.63236208094404&lt;/D&gt;&lt;D xsi:type="xsd:double"&gt;3.87129711381141&lt;/D&gt;&lt;D xsi:type="xsd:double"&gt;3.16996496441359&lt;/D&gt;&lt;D xsi:type="xsd:double"&gt;3.05285885125198&lt;/D&gt;&lt;D xsi:type="xsd:double"&gt;3.06020732647458&lt;/D&gt;&lt;D xsi:type="xsd:double"&gt;3.11890555795456&lt;/D&gt;&lt;D xsi:type="xsd:double"&gt;3.42587351323808&lt;/D&gt;&lt;D xsi:type="xsd:double"&gt;3.47990231562136&lt;/D&gt;&lt;D xsi:type="xsd:double"&gt;3.32232620872932&lt;/D&gt;&lt;D xsi:type="xsd:double"&gt;3.46560078057792&lt;/D&gt;&lt;D xsi:type="xsd:double"&gt;3.64556455722887&lt;/D&gt;&lt;D xsi:type="xsd:double"&gt;3.54645048013075&lt;/D&gt;&lt;D xsi:type="xsd:double"&gt;3.38756467737416&lt;/D&gt;&lt;D xsi:type="xsd:double"&gt;3.16812381400033&lt;/D&gt;&lt;D xsi:type="xsd:double"&gt;3.09053556979532&lt;/D&gt;&lt;D xsi:type="xsd:double"&gt;3.13535068841869&lt;/D&gt;&lt;D xsi:type="xsd:double"&gt;3.11837794315424&lt;/D&gt;&lt;D xsi:type="xsd:double"&gt;3.08442589359468&lt;/D&gt;&lt;D xsi:type="xsd:double"&gt;3.29373761665818&lt;/D&gt;&lt;D xsi:type="xsd:double"&gt;3.46197458950653&lt;/D&gt;&lt;D xsi:type="xsd:double"&gt;3.54075574450546&lt;/D&gt;&lt;D xsi:type="xsd:double"&gt;3.3778505786939&lt;/D&gt;&lt;D xsi:type="xsd:double"&gt;3.65576422559725&lt;/D&gt;&lt;D xsi:type="xsd:double"&gt;3.61418280072347&lt;/D&gt;&lt;D xsi:type="xsd:double"&gt;3.38621151047576&lt;/D&gt;&lt;D xsi:type="xsd:double"&gt;3.74667959591225&lt;/D&gt;&lt;D xsi:type="xsd:double"&gt;3.80502492214494&lt;/D&gt;&lt;D xsi:type="xsd:double"&gt;4.12798647255543&lt;/D&gt;&lt;D xsi:type="xsd:double"&gt;4.07243573958034&lt;/D&gt;&lt;D xsi:type="xsd:double"&gt;4.31511739157868&lt;/D&gt;&lt;D xsi:type="xsd:double"&gt;4.24917015844018&lt;/D&gt;&lt;D xsi:type="xsd:double"&gt;3.74151258826025&lt;/D&gt;&lt;D xsi:type="xsd:double"&gt;3.76176491935521&lt;/D&gt;&lt;D xsi:type="xsd:double"&gt;3.96902277985434&lt;/D&gt;&lt;D xsi:type="xsd:double"&gt;3.52329034216899&lt;/D&gt;&lt;D xsi:type="xsd:double"&gt;3.62524329239907&lt;/D&gt;&lt;D xsi:type="xsd:double"&gt;3.68954523323828&lt;/D&gt;&lt;D xsi:type="xsd:double"&gt;3.57502343316148&lt;/D&gt;&lt;D xsi:type="xsd:double"&gt;3.82914341793191&lt;/D&gt;&lt;D xsi:type="xsd:double"&gt;3.88320741820295&lt;/D&gt;&lt;D xsi:type="xsd:double"&gt;3.85919219796051&lt;/D&gt;&lt;D xsi:type="xsd:double"&gt;4.07508350065854&lt;/D&gt;&lt;D xsi:type="xsd:double"&gt;4.23259359370246&lt;/D&gt;&lt;D xsi:type="xsd:double"&gt;4.36385881178763&lt;/D&gt;&lt;D xsi:type="xsd:double"&gt;3.97843047744322&lt;/D&gt;&lt;D xsi:type="xsd:double"&gt;3.72617985909843&lt;/D&gt;&lt;D xsi:type="xsd:double"&gt;3.72551188776351&lt;/D&gt;&lt;D xsi:type="xsd:double"&gt;4.0175721968475&lt;/D&gt;&lt;D xsi:type="xsd:double"&gt;4.01488206776934&lt;/D&gt;&lt;D xsi:type="xsd:double"&gt;4.18605983986121&lt;/D&gt;&lt;D xsi:type="xsd:double"&gt;4.39125419882374&lt;/D&gt;&lt;D xsi:type="xsd:double"&gt;4.49313718879896&lt;/D&gt;&lt;D xsi:type="xsd:double"&gt;4.5786539885656&lt;/D&gt;&lt;/FQL&gt;&lt;FQL&gt;&lt;Q&gt;EZA^FMA_PE(NTMA,-10AY,0,AM,"PORTAGG","MEANR")&lt;/Q&gt;&lt;R&gt;121&lt;/R&gt;&lt;C&gt;1&lt;/C&gt;&lt;D xsi:type="xsd:double"&gt;14.9318203458069&lt;/D&gt;&lt;D xsi:type="xsd:double"&gt;15.1205545619697&lt;/D&gt;&lt;D xsi:type="xsd:double"&gt;14.3388650465993&lt;/D&gt;&lt;D xsi:type="xsd:double"&gt;15.0744751077704&lt;/D&gt;&lt;D xsi:type="xsd:double"&gt;14.7460994256671&lt;/D&gt;&lt;D xsi:type="xsd:double"&gt;15.7882195566223&lt;/D&gt;&lt;D xsi:type="xsd:double"&gt;16.8432949860645&lt;/D&gt;&lt;D xsi:type="xsd:double"&gt;16.895802477581&lt;/D&gt;&lt;D xsi:type="xsd:double"&gt;17.1535354782236&lt;/D&gt;&lt;D xsi:type="xsd:double"&gt;17.5708928075697&lt;/D&gt;&lt;D xsi:type="xsd:double"&gt;16.2095868987125&lt;/D&gt;&lt;D xsi:type="xsd:double"&gt;16.3771395913574&lt;/D&gt;&lt;D xsi:type="xsd:double"&gt;15.9093290058123&lt;/D&gt;&lt;D xsi:type="xsd:double"&gt;14.7422429758657&lt;/D&gt;&lt;D xsi:type="xsd:double"&gt;15.2119923142947&lt;/D&gt;&lt;D xsi:type="xsd:double"&gt;15.7386291014276&lt;/D&gt;&lt;D xsi:type="xsd:double"&gt;15.1075138968698&lt;/D&gt;&lt;D xsi:type="xsd:double"&gt;14.5667936099609&lt;/D&gt;&lt;D xsi:type="xsd:double"&gt;14.0830966678908&lt;/D&gt;&lt;D xsi:type="xsd:double"&gt;14.3122299886831&lt;/D&gt;&lt;D xsi:type="xsd:double"&gt;14.7663899118334&lt;/D&gt;&lt;D xsi:type="xsd:double"&gt;15.1256848179848&lt;/D&gt;&lt;D xsi:type="xsd:double"&gt;14.881948809692&lt;/D&gt;&lt;D xsi:type="xsd:double"&gt;14.9553923306025&lt;/D&gt;&lt;D xsi:type="xsd:double"&gt;15.462770007191&lt;/D&gt;&lt;D xsi:type="xsd:double"&gt;14.691128587837&lt;/D&gt;&lt;D xsi:type="xsd:double"&gt;14.9531587196649&lt;/D&gt;&lt;D xsi:type="xsd:double"&gt;14.7428231432265&lt;/D&gt;&lt;D xsi:type="xsd:double"&gt;13.9328934979722&lt;/D&gt;&lt;D xsi:type="xsd:double"&gt;14.6250486558175&lt;/D&gt;&lt;D xsi:type="xsd:double"&gt;14.9643777030119&lt;/D&gt;&lt;D xsi:type="xsd:double"&gt;15.3616845902387&lt;/D&gt;&lt;D xsi:type="xsd:double"&gt;15.5934408155983&lt;/D&gt;&lt;D xsi:type="xsd:double"&gt;16.222704757639&lt;/D&gt;&lt;D xsi:type="xsd:double"&gt;15.439913921305&lt;/D&gt;&lt;D xsi:type="xsd:double"&gt;15.0460253124456&lt;/D&gt;&lt;D xsi:type="xsd:double"&gt;15.8424061187499&lt;/D&gt;&lt;D xsi:type="xsd:double"&gt;15.6366160071662&lt;/D&gt;&lt;D xsi:type="xsd:double"&gt;14.8104716991246&lt;/D&gt;&lt;D xsi:type="xsd:double"&gt;15.5666956425374&lt;/D&gt;&lt;D xsi:type="xsd:double"&gt;15.1827531128737&lt;/D&gt;&lt;D xsi:type="xsd:double"&gt;15.2279631503867&lt;/D&gt;&lt;D xsi:type="xsd:double"&gt;14.9688038005325&lt;/D&gt;&lt;D xsi:type="xsd:double"&gt;15.2521231398244&lt;/D&gt;&lt;D xsi:type="xsd:double"&gt;15.0663062964221&lt;/D&gt;&lt;D xsi:type="xsd:double"&gt;15.293683399937&lt;/D&gt;&lt;D xsi:type="xsd:double"&gt;14.5748825238918&lt;/D&gt;&lt;D xsi:type="xsd:double"&gt;14.3238277877556&lt;/D&gt;&lt;D xsi:type="xsd:double"&gt;14.0147500296896&lt;/D&gt;&lt;D xsi:type="xsd:double"&gt;13.813078452242&lt;/D&gt;&lt;D xsi:type="xsd:double"&gt;12.9993437037597&lt;/D&gt;&lt;D xsi:type="xsd:double"&gt;12.2527637206247&lt;/D&gt;&lt;D xsi:type="xsd:double"&gt;12.3528334066442&lt;/D&gt;&lt;D xsi:type="xsd:double"&gt;12.6283225620759&lt;/D&gt;&lt;D xsi:type="xsd:double"&gt;13.1539185593418&lt;/D&gt;&lt;D xsi:type="xsd:double"&gt;13.0055819845081&lt;/D&gt;&lt;D xsi:type="xsd:double"&gt;13.2026784099987&lt;/D&gt;&lt;D xsi:type="xsd:double"&gt;13.5767026922018&lt;/D&gt;&lt;D xsi:type="xsd:double"&gt;12.8673405110606&lt;/D&gt;&lt;D xsi:type="xsd:double"&gt;13.2297530216029&lt;/D&gt;&lt;D xsi:type="xsd:double"&gt;12.784004498778&lt;/D&gt;&lt;D xsi:type="xsd:double"&gt;11.6603120605016&lt;/D&gt;&lt;D xsi:type="xsd:double"&gt;11.442551561722&lt;/D&gt;&lt;D xsi:type="xsd:double"&gt;11.6288801819331&lt;/D&gt;&lt;D xsi:type="xsd:double"&gt;11.9957838897036&lt;/D&gt;&lt;D xsi:type="xsd:double"&gt;12.3110998768791&lt;/D&gt;&lt;D xsi:type="xsd:double"&gt;11.5017420245667&lt;/D&gt;&lt;D xsi:type="xsd:double"&gt;10.4412357933483&lt;/D&gt;&lt;D xsi:type="xsd:double"&gt;8.18680436112887&lt;/D&gt;&lt;D xsi:type="xsd:double"&gt;10.4223668383796&lt;/D&gt;&lt;D xsi:type="xsd:double"&gt;10.4461005470826&lt;/D&gt;&lt;D xsi:type="xsd:double"&gt;11.1345034022123&lt;/D&gt;&lt;D xsi:type="xsd:double"&gt;11.5700011516056&lt;/D&gt;&lt;D xsi:type="xsd:double"&gt;11.2237223175606&lt;/D&gt;&lt;D xsi:type="xsd:double"&gt;10.5237663042918&lt;/D&gt;&lt;D xsi:type="xsd:double"&gt;9.72869239342622&lt;/D&gt;&lt;D xsi:type="xsd:double"&gt;9.771671310822&lt;/D&gt;&lt;D xsi:type="xsd:double"&gt;9.82492495032783&lt;/D&gt;&lt;D xsi:type="xsd:double"&gt;9.88286446565929&lt;/D&gt;&lt;D xsi:type="xsd:double"&gt;10.157140118757&lt;/D&gt;&lt;D xsi:type="xsd:double"&gt;10.1508388508471&lt;/D&gt;&lt;D xsi:type="xsd:double"&gt;9.50745466482223&lt;/D&gt;&lt;D xsi:type="xsd:double"&gt;10.0961747384092&lt;/D&gt;&lt;D xsi:type="xsd:double"&gt;9.46190115230149&lt;/D&gt;&lt;D xsi:type="xsd:double"&gt;9.53894366269423&lt;/D&gt;&lt;D xsi:type="xsd:double"&gt;9.26043497319151&lt;/D&gt;&lt;D xsi:type="xsd:double"&gt;9.26597441161089&lt;/D&gt;&lt;D xsi:type="xsd:double"&gt;9.46475934057977&lt;/D&gt;&lt;D xsi:type="xsd:double"&gt;9.70946314244903&lt;/D&gt;&lt;D xsi:type="xsd:double"&gt;9.7583153417996&lt;/D&gt;&lt;D xsi:type="xsd:double"&gt;9.81802085184113&lt;/D&gt;&lt;D xsi:type="xsd:double"&gt;10.3013447741035&lt;/D&gt;&lt;D xsi:type="xsd:double"&gt;10.0114799335803&lt;/D&gt;&lt;D xsi:type="xsd:double"&gt;9.33723454251009&lt;/D&gt;&lt;D xsi:type="xsd:double"&gt;9.10489874050243&lt;/D&gt;&lt;D xsi:type="xsd:double"&gt;8.49155327851864&lt;/D&gt;&lt;D xsi:type="xsd:double"&gt;8.76358588555988&lt;/D&gt;&lt;D xsi:type="xsd:double"&gt;8.26642725783294&lt;/D&gt;&lt;D xsi:type="xsd:double"&gt;7.82911710543805&lt;/D&gt;&lt;D xsi:type="xsd:double"&gt;8.38367052147912&lt;/D&gt;&lt;D xsi:type="xsd:double"&gt;9.07216129517558&lt;/D&gt;&lt;D xsi:type="xsd:double"&gt;8.79811497294398&lt;/D&gt;&lt;D xsi:type="xsd:double"&gt;9.38603638837862&lt;/D&gt;&lt;D xsi:type="xsd:double"&gt;9.12188004185686&lt;/D&gt;&lt;D xsi:type="xsd:double"&gt;8.9708418708763&lt;/D&gt;&lt;D xsi:type="xsd:double"&gt;9.13144128231822&lt;/D&gt;&lt;D xsi:type="xsd:double"&gt;8.66230253930707&lt;/D&gt;&lt;D xsi:type="xsd:double"&gt;9.41677305453475&lt;/D&gt;&lt;D xsi:type="xsd:double"&gt;10.0457685430088&lt;/D&gt;&lt;D xsi:type="xsd:double"&gt;9.6467962961815&lt;/D&gt;&lt;D xsi:type="xsd:double"&gt;9.27382600722052&lt;/D&gt;&lt;D xsi:type="xsd:double"&gt;9.08812885102985&lt;/D&gt;&lt;D xsi:type="xsd:double"&gt;9.7851641790995&lt;/D&gt;&lt;D xsi:type="xsd:double"&gt;10.064555935841&lt;/D&gt;&lt;D xsi:type="xsd:double"&gt;9.62142044765068&lt;/D&gt;&lt;D xsi:type="xsd:double"&gt;9.31841531258836&lt;/D&gt;&lt;D xsi:type="xsd:double"&gt;9.42796328437223&lt;/D&gt;&lt;D xsi:type="xsd:double"&gt;9.41432712018047&lt;/D&gt;&lt;D xsi:type="xsd:double"&gt;9.29990873725915&lt;/D&gt;&lt;D xsi:type="xsd:double"&gt;9.68197561225165&lt;/D&gt;&lt;D xsi:type="xsd:double"&gt;9.70671620622073&lt;/D&gt;&lt;/FQL&gt;&lt;FQL&gt;&lt;Q&gt;DDR3512M-FDS^FG_PRICE_MAVG(0,,,,30)&lt;/Q&gt;&lt;R&gt;1&lt;/R&gt;&lt;C&gt;1&lt;/C&gt;&lt;D xsi:type="xsd:double"&gt;0.92674845&lt;/D&gt;&lt;/FQL&gt;&lt;FQL&gt;&lt;Q&gt;CPALM-FDS^FG_PRICE_CHANGE(0,-6AM)&lt;/Q&gt;&lt;R&gt;1&lt;/R&gt;&lt;C&gt;1&lt;/C&gt;&lt;D xsi:type="xsd:double"&gt;4.56213948610382&lt;/D&gt;&lt;/FQL&gt;&lt;FQL&gt;&lt;Q&gt;FC0000QA^FG_PRICE(0)&lt;/Q&gt;&lt;R&gt;1&lt;/R&gt;&lt;C&gt;1&lt;/C&gt;&lt;D xsi:type="xsd:double"&gt;102.93377&lt;/D&gt;&lt;/FQL&gt;&lt;FQL&gt;&lt;Q&gt;FC0000ZA^FG_PRICE(0)&lt;/Q&gt;&lt;R&gt;1&lt;/R&gt;&lt;C&gt;1&lt;/C&gt;&lt;D xsi:type="xsd:double"&gt;349.34674&lt;/D&gt;&lt;/FQL&gt;&lt;FQL&gt;&lt;Q&gt;FC0000ID^FG_PRICE(0)&lt;/Q&gt;&lt;R&gt;1&lt;/R&gt;&lt;C&gt;1&lt;/C&gt;&lt;D xsi:type="xsd:double"&gt;1125.999&lt;/D&gt;&lt;/FQL&gt;&lt;FQL&gt;&lt;Q&gt;MCHI^FG_PRICE_MAVG(0,,,,60)&lt;/Q&gt;&lt;R&gt;1&lt;/R&gt;&lt;C&gt;1&lt;/C&gt;&lt;D xsi:type="xsd:double"&gt;43.598835&lt;/D&gt;&lt;/FQL&gt;&lt;FQL&gt;&lt;Q&gt;EPU^FG_PRICE_MAVG(0,,,,200)&lt;/Q&gt;&lt;R&gt;1&lt;/R&gt;&lt;C&gt;1&lt;/C&gt;&lt;D xsi:type="xsd:double"&gt;36.67957&lt;/D&gt;&lt;/FQL&gt;&lt;FQL&gt;&lt;Q&gt;ECH^FG_PRICE_MAVG(0,,,,30)&lt;/Q&gt;&lt;R&gt;1&lt;/R&gt;&lt;C&gt;1&lt;/C&gt;&lt;D xsi:type="xsd:double"&gt;26.192&lt;/D&gt;&lt;/FQL&gt;&lt;FQL&gt;&lt;Q&gt;VNM^P_PRICE(0)/P_PRICE_HIGH_PR(0,,,,,,"PRICE","INTRA","52W")&lt;/Q&gt;&lt;R&gt;1&lt;/R&gt;&lt;C&gt;1&lt;/C&gt;&lt;D xsi:type="xsd:double"&gt;0.7484819&lt;/D&gt;&lt;/FQL&gt;&lt;FQL&gt;&lt;Q&gt;TUR^P_PRICE(0)/P_PRICE_LOW_PR(0,,,,,,"PRICE","INTRA","52W")-1&lt;/Q&gt;&lt;R&gt;1&lt;/R&gt;&lt;C&gt;1&lt;/C&gt;&lt;D xsi:type="xsd:double"&gt;0.33026516&lt;/D&gt;&lt;/FQL&gt;&lt;FQL&gt;&lt;Q&gt;QAT^FG_TOTAL_RETURNC(0,-12AM)&lt;/Q&gt;&lt;R&gt;1&lt;/R&gt;&lt;C&gt;1&lt;/C&gt;&lt;D xsi:type="xsd:double"&gt;-6.4911366&lt;/D&gt;&lt;/FQL&gt;&lt;FQL&gt;&lt;Q&gt;GREK^PERCENT_CHANGE(FMA_EPS(+1,0,,,,"PORTAGG","MEAN"),FMA_EPS(+1,-1AM,,,,"PORTAGG","MEAN"))&lt;/Q&gt;&lt;R&gt;1&lt;/R&gt;&lt;C&gt;1&lt;/C&gt;&lt;D xsi:type="xsd:double"&gt;7.69368568164844&lt;/D&gt;&lt;/FQL&gt;&lt;FQL&gt;&lt;Q&gt;CNYA^P_PRICE(0)/P_PRICE_LOW_PR(0,,,,,,"PRICE","INTRA","52W")-1&lt;/Q&gt;&lt;R&gt;1&lt;/R&gt;&lt;C&gt;1&lt;/C&gt;&lt;D xsi:type="xsd:double"&gt;0.09075117&lt;/D&gt;&lt;/FQL&gt;&lt;FQL&gt;&lt;Q&gt;URTH^P_PRICE(0)/P_PRICE_HIGH_PR(0,,,,,,"PRICE","INTRA","52W")&lt;/Q&gt;&lt;R&gt;1&lt;/R&gt;&lt;C&gt;1&lt;/C&gt;&lt;D xsi:type="xsd:double"&gt;0.9601747&lt;/D&gt;&lt;/FQL&gt;&lt;FQL&gt;&lt;Q&gt;TUR^FMA_COS_UP("EPS","1M",+1,NOW,,,"PORTAGG","MEANR")&lt;/Q&gt;&lt;R&gt;1&lt;/R&gt;&lt;C&gt;1&lt;/C&gt;&lt;D xsi:type="xsd:double"&gt;8&lt;/D&gt;&lt;/FQL&gt;&lt;FQL&gt;&lt;Q&gt;CNYA^FMA_COS_UP("EPS","1M",+1,NOW,,,"PORTAGG","MEANR")&lt;/Q&gt;&lt;R&gt;1&lt;/R&gt;&lt;C&gt;1&lt;/C&gt;&lt;D xsi:type="xsd:double"&gt;124&lt;/D&gt;&lt;/FQL&gt;&lt;FQL&gt;&lt;Q&gt;TRYGR10Y-FDS^FG_YIELD_NAME&lt;/Q&gt;&lt;R&gt;1&lt;/R&gt;&lt;C&gt;1&lt;/C&gt;&lt;D xsi:type="xsd:string"&gt;Greece Benchmark Bond - 10 Year&lt;/D&gt;&lt;/FQL&gt;&lt;FQL&gt;&lt;Q&gt;EWT^FMA_ROE(NTMA,-20AY,NOW,FY,"PORTAGG","MEANR")&lt;/Q&gt;&lt;R&gt;20&lt;/R&gt;&lt;C&gt;1&lt;/C&gt;&lt;D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xsi:type="xsd:double"&gt;10.8980926736339&lt;/D&gt;&lt;D xsi:type="xsd:double"&gt;11.6213360007973&lt;/D&gt;&lt;D xsi:type="xsd:double"&gt;14.7254914343506&lt;/D&gt;&lt;D xsi:type="xsd:double"&gt;12.9416631313265&lt;/D&gt;&lt;D xsi:type="xsd:double"&gt;11.9170149805214&lt;/D&gt;&lt;/FQL&gt;&lt;FQL&gt;&lt;Q&gt;USDSAR^FG_PRICE_CHANGE(0,-3AM)&lt;/Q&gt;&lt;R&gt;1&lt;/R&gt;&lt;C&gt;1&lt;/C&gt;&lt;D xsi:type="xsd:double"&gt;0.050663948&lt;/D&gt;&lt;/FQL&gt;&lt;FQL&gt;&lt;Q&gt;USDEUR^FG_PRICE_CHANGE(0,-3AM)&lt;/Q&gt;&lt;R&gt;1&lt;/R&gt;&lt;C&gt;1&lt;/C&gt;&lt;D xsi:type="xsd:double"&gt;-1.009953&lt;/D&gt;&lt;/FQL&gt;&lt;FQL&gt;&lt;Q&gt;USDTWD^FG_PRICE_CHANGE(0,-3AM)&lt;/Q&gt;&lt;R&gt;1&lt;/R&gt;&lt;C&gt;1&lt;/C&gt;&lt;D xsi:type="xsd:double"&gt;0.6741047&lt;/D&gt;&lt;/FQL&gt;&lt;FQL&gt;&lt;Q&gt;NI-FDS^FG_PRICE(0)/MAX(FG_PRICE(0,-1AY))&lt;/Q&gt;&lt;R&gt;1&lt;/R&gt;&lt;C&gt;1&lt;/C&gt;&lt;D xsi:type="xsd:double"&gt;0.709908297919928&lt;/D&gt;&lt;/FQL&gt;&lt;FQL&gt;&lt;Q&gt;BRENT-FDS^FG_PRICE_MAVG(0,,,,30)&lt;/Q&gt;&lt;R&gt;1&lt;/R&gt;&lt;C&gt;1&lt;/C&gt;&lt;D xsi:type="xsd:double"&gt;85.86&lt;/D&gt;&lt;/FQL&gt;&lt;FQL&gt;&lt;Q&gt;EPOL^FMA_ROE(NTMA,-20AY,NOW,FY,"PORTAGG","MEANR")&lt;/Q&gt;&lt;R&gt;20&lt;/R&gt;&lt;C&gt;1&lt;/C&gt;&lt;D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xsi:type="xsd:double"&gt;7.20768650788902&lt;/D&gt;&lt;D xsi:type="xsd:double"&gt;10.1460102201106&lt;/D&gt;&lt;D xsi:type="xsd:double"&gt;10.9641857238333&lt;/D&gt;&lt;D xsi:type="xsd:double"&gt;12.3945793275799&lt;/D&gt;&lt;/FQL&gt;&lt;FQL&gt;&lt;Q&gt;CC_SA^FG_COMPANY_NAME&lt;/Q&gt;&lt;R&gt;1&lt;/R&gt;&lt;C&gt;1&lt;/C&gt;&lt;D xsi:type="xsd:string"&gt;Saudi Arabia&lt;/D&gt;&lt;/FQL&gt;&lt;FQL&gt;&lt;Q&gt;USDTRY^STD(FG_PRICE_CHANGE(0,-3AY,M))&lt;/Q&gt;&lt;R&gt;1&lt;/R&gt;&lt;C&gt;1&lt;/C&gt;&lt;D xsi:type="xsd:double"&gt;7.50347397001611&lt;/D&gt;&lt;/FQL&gt;&lt;FQL&gt;&lt;Q&gt;USDKRW^STD(FG_PRICE_CHANGE(0,-3AY,M))&lt;/Q&gt;&lt;R&gt;1&lt;/R&gt;&lt;C&gt;1&lt;/C&gt;&lt;D xsi:type="xsd:double"&gt;3.00004529569372&lt;/D&gt;&lt;/FQL&gt;&lt;FQL&gt;&lt;Q&gt;USDPLN^FG_PRICE_CHANGE(0,-6AM)&lt;/Q&gt;&lt;R&gt;1&lt;/R&gt;&lt;C&gt;1&lt;/C&gt;&lt;D xsi:type="xsd:double"&gt;-0.045204163&lt;/D&gt;&lt;/FQL&gt;&lt;FQL&gt;&lt;Q&gt;USDIDR^FG_PRICE_CHANGE(0,-1AY)&lt;/Q&gt;&lt;R&gt;1&lt;/R&gt;&lt;C&gt;1&lt;/C&gt;&lt;D xsi:type="xsd:double"&gt;7.4098587&lt;/D&gt;&lt;/FQL&gt;&lt;FQL&gt;&lt;Q&gt;FC0000SA^FMA_EPS(NTMA,-20AY,0,CY,,"PORTAGG","MEANR")&lt;/Q&gt;&lt;R&gt;20&lt;/R&gt;&lt;C&gt;1&lt;/C&gt;&lt;D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</t>
        </r>
      </text>
    </comment>
    <comment ref="A10" authorId="0" shapeId="0" xr:uid="{1B7C33A4-53CF-44C5-A334-B3E4151B99A1}">
      <text>
        <r>
          <rPr>
            <b/>
            <sz val="9"/>
            <color indexed="81"/>
            <rFont val="Tahoma"/>
            <charset val="1"/>
          </rPr>
          <t>1136102&lt;/D&gt;&lt;D xsi:type="xsd:double"&gt;1.93303149915198&lt;/D&gt;&lt;D xsi:type="xsd:double"&gt;3.07367882792392&lt;/D&gt;&lt;D xsi:type="xsd:double"&gt;3.62922601686806&lt;/D&gt;&lt;D xsi:type="xsd:double"&gt;3.01150373774813&lt;/D&gt;&lt;/FQL&gt;&lt;FQL&gt;&lt;Q&gt;FC0000CL^FMA_EPS(NTMA,-20AY,0,CY,,"PORTAGG","MEANR")&lt;/Q&gt;&lt;R&gt;20&lt;/R&gt;&lt;C&gt;1&lt;/C&gt;&lt;D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xsi:type="xsd:double"&gt;26.7127118876347&lt;/D&gt;&lt;D xsi:type="xsd:double"&gt;-3.89260227614601&lt;/D&gt;&lt;D xsi:type="xsd:double"&gt;7.87399008395419&lt;/D&gt;&lt;D xsi:type="xsd:double"&gt;4.88454059820413&lt;/D&gt;&lt;D xsi:type="xsd:double"&gt;587.066687199439&lt;/D&gt;&lt;/FQL&gt;&lt;FQL&gt;&lt;Q&gt;ECH^P_PRICE_RETURNS_PR('52W',2,-10AY,0,AM)&lt;/Q&gt;&lt;R&gt;121&lt;/R&gt;&lt;C&gt;1&lt;/C&gt;&lt;D xsi:type="xsd:double"&gt;-10.733771&lt;/D&gt;&lt;D xsi:type="xsd:double"&gt;-5.4371&lt;/D&gt;&lt;D xsi:type="xsd:double"&gt;-16.234213&lt;/D&gt;&lt;D xsi:type="xsd:double"&gt;-13.494325&lt;/D&gt;&lt;D xsi:type="xsd:double"&gt;-12.18031&lt;/D&gt;&lt;D xsi:type="xsd:double"&gt;-14.748782&lt;/D&gt;&lt;D xsi:type="xsd:double"&gt;-5.2509665&lt;/D&gt;&lt;D xsi:type="xsd:double"&gt;-4.0387273&lt;/D&gt;&lt;D xsi:type="xsd:double"&gt;-9.408867&lt;/D&gt;&lt;D xsi:type="xsd:double"&gt;-6.7317905&lt;/D&gt;&lt;D xsi:type="xsd:double"&gt;-11.786628&lt;/D&gt;&lt;D xsi:type="xsd:double"&gt;-16.119272&lt;/D&gt;&lt;D xsi:type="xsd:double"&gt;-16.554075&lt;/D&gt;&lt;D xsi:type="xsd:double"&gt;-19.073605&lt;/D&gt;&lt;D xsi:type="xsd:double"&gt;-20.567196&lt;/D&gt;&lt;D xsi:type="xsd:double"&gt;-16.31928&lt;/D&gt;&lt;D xsi:type="xsd:double"&gt;-20.315784&lt;/D&gt;&lt;D xsi:type="xsd:double"&gt;-18.511868&lt;/D&gt;&lt;D xsi:type="xsd:double"&gt;-12.300902&lt;/D&gt;&lt;D xsi:type="xsd:double"&gt;-16.012932&lt;/D&gt;&lt;D xsi:type="xsd:double"&gt;-8.082885&lt;/D&gt;&lt;D xsi:type="xsd:double"&gt;-8.700806&lt;/D&gt;&lt;D xsi:type="xsd:double"&gt;-12.145126&lt;/D&gt;&lt;D xsi:type="xsd:double"&gt;1.005578&lt;/D&gt;&lt;D xsi:type="xsd:double"&gt;8.726061&lt;/D&gt;&lt;D xsi:type="xsd:double"&gt;8.357835&lt;/D&gt;&lt;D xsi:type="xsd:double"&gt;14.418769&lt;/D&gt;&lt;D xsi:type="xsd:double"&gt;16.64524&lt;/D&gt;&lt;D xsi:type="xsd:double"&gt;18.379248&lt;/D&gt;&lt;D xsi:type="xsd:double"&gt;18.685686&lt;/D&gt;&lt;D xsi:type="xsd:double"&gt;20.941174&lt;/D&gt;&lt;D xsi:type="xsd:double"&gt;22.097324&lt;/D&gt;&lt;D xsi:type="xsd:double"&gt;20.30034&lt;/D&gt;&lt;D xsi:type="xsd:double"&gt;14.816093&lt;/D&gt;&lt;D xsi:type="xsd:double"&gt;25.955439&lt;/D&gt;&lt;D xsi:type="xsd:double"&gt;15.146971&lt;/D&gt;&lt;D xsi:type="xsd:double"&gt;21.68498&lt;/D&gt;&lt;D xsi:type="xsd:double"&gt;34.669376&lt;/D&gt;&lt;D xsi:type="xsd:double"&gt;33.734154&lt;/D&gt;&lt;D xsi:type="xsd:double"&gt;31.001139&lt;/D&gt;&lt;D xsi:type="xsd:double"&gt;23.030615&lt;/D&gt;&lt;D xsi:type="xsd:double"&gt;40.957283&lt;/D&gt;&lt;D xsi:type="xsd:double"&gt;46.727623&lt;/D&gt;&lt;D xsi:type="xsd:double"&gt;32.0547&lt;/D&gt;&lt;D xsi:type="xsd:double"&gt;22.575401&lt;/D&gt;&lt;D xsi:type="xsd:double"&gt;25.855505&lt;/D&gt;&lt;D xsi:type="xsd:double"&gt;17.117393&lt;/D&gt;&lt;D xsi:type="xsd:double"&gt;12.972069&lt;/D&gt;&lt;D xsi:type="xsd:double"&gt;6.4944625&lt;/D&gt;&lt;D xsi:type="xsd:double"&gt;-8.164019&lt;/D&gt;&lt;D xsi:type="xsd:double"&gt;-4.917759&lt;/D&gt;&lt;D xsi:type="xsd:double"&gt;-13.88728&lt;/D&gt;&lt;D xsi:type="xsd:double"&gt;-2.2418916&lt;/D&gt;&lt;D xsi:type="xsd:double"&gt;-18.957806&lt;/D&gt;&lt;D xsi:type="xsd:double"&gt;-14.966077&lt;/D&gt;&lt;D xsi:type="xsd:double"&gt;-13.641816&lt;/D&gt;&lt;D xsi:type="xsd:double"&gt;-14.996946&lt;/D&gt;&lt;D xsi:type="xsd:double"&gt;-18.973219&lt;/D&gt;&lt;D xsi:type="xsd:double"&gt;-21.21523&lt;/D&gt;&lt;D xsi:type="xsd:double"&gt;-9.817255&lt;/D&gt;&lt;D xsi:type="xsd:double"&gt;-18.304789&lt;/D&gt;&lt;D xsi:type="xsd:double"&gt;-16.105293&lt;/D&gt;&lt;D xsi:type="xsd:double"&gt;-16.11324&lt;/D&gt;&lt;D xsi:type="xsd:double"&gt;-16.975468&lt;/D&gt;&lt;D xsi:type="xsd:double"&gt;-29.714436&lt;/D&gt;&lt;D xsi:type="xsd:double"&gt;-17.790735&lt;/D&gt;&lt;D xsi:type="xsd:double"&gt;-32.949566&lt;/D&gt;&lt;D xsi:type="xsd:double"&gt;-38.97027&lt;/D&gt;&lt;D xsi:type="xsd:double"&gt;-51.278767&lt;/D&gt;&lt;D xsi:type="xsd:double"&gt;-40.322186&lt;/D&gt;&lt;D xsi:type="xsd:double"&gt;-34.506027&lt;/D&gt;&lt;D xsi:type="xsd:double"&gt;-35.023678&lt;/D&gt;&lt;D xsi:type="xsd:double"&gt;-27.439863&lt;/D&gt;&lt;D xsi:type="xsd:double"&gt;-27.742577&lt;/D&gt;&lt;D xsi:type="xsd:double"&gt;-34.097336&lt;/D&gt;&lt;D xsi:type="xsd:double"&gt;-29.748148&lt;/D&gt;&lt;D xsi:type="xsd:double"&gt;-3.9245784&lt;/D&gt;&lt;D xsi:type="xsd:double"&gt;-7.112604&lt;/D&gt;&lt;D xsi:type="xsd:double"&gt;1.9793391&lt;/D&gt;&lt;D xsi:type="xsd:double"&gt;23.311161&lt;/D&gt;&lt;D xsi:type="xsd:double"&gt;66.90801&lt;/D&gt;&lt;D xsi:type="xsd:double"&gt;29.881977&lt;/D&gt;&lt;D xsi:type="xsd:double"&gt;24.553288&lt;/D&gt;&lt;D xsi:type="xsd:double"&gt;13.884771&lt;/D&gt;&lt;D xsi:type="xsd:double"&gt;2.942729&lt;/D&gt;&lt;D xsi:type="xsd:double"&gt;15.755331&lt;/D&gt;&lt;D xsi:type="xsd:double"&gt;11.931122&lt;/D&gt;&lt;D xsi:type="xsd:double"&gt;7.232046&lt;/D&gt;&lt;D xsi:type="xsd:double"&gt;-9.98897&lt;/D&gt;&lt;D xsi:type="xsd:double"&gt;-19.71408&lt;/D&gt;&lt;D xsi:type="xsd:double"&gt;-9.240568&lt;/D&gt;&lt;D xsi:type="xsd:double"&gt;-18.530327&lt;/D&gt;&lt;D xsi:type="xsd:double"&gt;-9.503973&lt;/D&gt;&lt;D xsi:type="xsd:double"&gt;-17.069786&lt;/D&gt;&lt;D xsi:type="xsd:double"&gt;4.3429494&lt;/D&gt;&lt;D xsi:type="xsd:double"&gt;-10.536236&lt;/D&gt;&lt;D xsi:type="xsd:double"&gt;3.8565755&lt;/D&gt;&lt;D xsi:type="xsd:double"&gt;3.1458497&lt;/D&gt;&lt;D xsi:type="xsd:double"&gt;-0.83286166&lt;/D&gt;&lt;D xsi:type="xsd:double"&gt;6.016934&lt;/D&gt;&lt;D xsi:type="xsd:double"&gt;17.166065&lt;/D&gt;&lt;D xsi:type="xsd:double"&gt;25.496555&lt;/D&gt;&lt;D xsi:type="xsd:double"&gt;18.137955&lt;/D&gt;&lt;D xsi:type="xsd:double"&gt;22.335327&lt;/D&gt;&lt;D xsi:type="xsd:double"&gt;5.6239724&lt;/D&gt;&lt;D xsi:type="xsd:double"&gt;18.285751&lt;/D&gt;&lt;D xsi:type="xsd:double"&gt;3.5398722&lt;/D&gt;&lt;D xsi:type="xsd:double"&gt;29.306793&lt;/D&gt;&lt;D xsi:type="xsd:double"&gt;24.735523&lt;/D&gt;&lt;D xsi:type="xsd:double"&gt;10.627449&lt;/D&gt;&lt;D xsi:type="xsd:double"&gt;16.201889&lt;/D&gt;&lt;D xsi:type="xsd:double"&gt;5.3691983&lt;/D&gt;&lt;D xsi:type="xsd:double"&gt;9.104657&lt;/D&gt;&lt;D xsi:type="xsd:double"&gt;11.282873&lt;/D&gt;&lt;D xsi:type="xsd:double"&gt;-8.17545&lt;/D&gt;&lt;D xsi:type="xsd:double"&gt;-3.9417446&lt;/D&gt;&lt;D xsi:type="xsd:double"&gt;-3.8899243&lt;/D&gt;&lt;D xsi:type="xsd:double"&gt;-1.2184858&lt;/D&gt;&lt;D xsi:type="xsd:double"&gt;4.5445204&lt;/D&gt;&lt;D xsi:type="xsd:double"&gt;-9.485703&lt;/D&gt;&lt;D xsi:type="xsd:double"&gt;-15.681314&lt;/D&gt;&lt;/FQL&gt;&lt;FQL&gt;&lt;Q&gt;EPOL^FG_TOTAL_RETURNC(-10AY,0,AM)&lt;/Q&gt;&lt;R&gt;121&lt;/R&gt;&lt;C&gt;1&lt;/C&gt;&lt;D xsi:type="xsd:double"&gt;-4.7975483&lt;/D&gt;&lt;D xsi:type="xsd:double"&gt;-0.21443963&lt;/D&gt;&lt;D xsi:type="xsd:double"&gt;-0.7163346&lt;/D&gt;&lt;D xsi:type="xsd:double"&gt;-0.9018779&lt;/D&gt;&lt;D xsi:type="xsd:double"&gt;-1.2741089&lt;/D&gt;&lt;D xsi:type="xsd:double"&gt;-9.19739&lt;/D&gt;&lt;D xsi:type="xsd:double"&gt;-3.6144555&lt;/D&gt;&lt;D xsi:type="xsd:double"&gt;1.4224172&lt;/D&gt;&lt;D xsi:type="xsd:double"&gt;0.04249811&lt;/D&gt;&lt;D xsi:type="xsd:double"&gt;9.133387&lt;/D&gt;&lt;D xsi:type="xsd:double"&gt;-6.2281075&lt;/D&gt;&lt;D xsi:type="xsd:double"&gt;-5.144602&lt;/D&gt;&lt;D xsi:type="xsd:double"&gt;-1.1037529&lt;/D&gt;&lt;D xsi:type="xsd:double"&gt;-5.714279&lt;/D&gt;&lt;D xsi:type="xsd:double"&gt;-1.8939495&lt;/D&gt;&lt;D xsi:type="xsd:double"&gt;-1.3996065&lt;/D&gt;&lt;D xsi:type="xsd:double"&gt;-9.446896&lt;/D&gt;&lt;D xsi:type="xsd:double"&gt;-0.97111464&lt;/D&gt;&lt;D xsi:type="xsd:double"&gt;-6.224066&lt;/D&gt;&lt;D xsi:type="xsd:double"&gt;3.8938046&lt;/D&gt;&lt;D xsi:type="xsd:double"&gt;14.19648&lt;/D&gt;&lt;D xsi:type="xsd:double"&gt;-5.8180037&lt;/D&gt;&lt;D xsi:type="xsd:double"&gt;-10.612464&lt;/D&gt;&lt;D xsi:type="xsd:double"&gt;-0.5906403&lt;/D&gt;&lt;D xsi:type="xsd:double"&gt;4.0500164&lt;/D&gt;&lt;D xsi:type="xsd:double"&gt;2.7475715&lt;/D&gt;&lt;D xsi:type="xsd:double"&gt;1.5041709&lt;/D&gt;&lt;D xsi:type="xsd:double"&gt;2.14051&lt;/D&gt;&lt;D xsi:type="xsd:double"&gt;-8.705002&lt;/D&gt;&lt;D xsi:type="xsd:double"&gt;8.724773&lt;/D&gt;&lt;D xsi:type="xsd:double"&gt;12.642944&lt;/D&gt;&lt;D xsi:type="xsd:double"&gt;6.320441&lt;/D&gt;&lt;D xsi:type="xsd:double"&gt;-0.553&lt;/D&gt;&lt;D xsi:type="xsd:double"&gt;10.611677&lt;/D&gt;&lt;D xsi:type="xsd:double"&gt;0.20946264&lt;/D&gt;&lt;D xsi:type="xsd:double"&gt;1.8490672&lt;/D&gt;&lt;D xsi:type="xsd:double"&gt;6.672156&lt;/D&gt;&lt;D xsi:type="xsd:double"&gt;5.830121&lt;/D&gt;&lt;D xsi:type="xsd:double"&gt;-3.2469869&lt;/D&gt;&lt;D xsi:type="xsd:double"&gt;2.1116138&lt;/D&gt;&lt;D xsi:type="xsd:double"&gt;-2.5849342&lt;/D&gt;&lt;D xsi:type="xsd:double"&gt;4.3474793&lt;/D&gt;&lt;D xsi:type="xsd:double"&gt;7.4566245&lt;/D&gt;&lt;D xsi:type="xsd:double"&gt;-10.649263&lt;/D&gt;&lt;D xsi:type="xsd:double"&gt;-3.4986556&lt;/D&gt;&lt;D xsi:type="xsd:double"&gt;-2.908367&lt;/D&gt;&lt;D xsi:type="xsd:double"&gt;-6.032014&lt;/D&gt;&lt;D xsi:type="xsd:double"&gt;-4.813266&lt;/D&gt;&lt;D xsi:type="xsd:double"&gt;11.6620655&lt;/D&gt;&lt;D xsi:type="xsd:double"&gt;-0.7401347&lt;/D&gt;&lt;D xsi:type="xsd:double"&gt;-1.615572&lt;/D&gt;&lt;D xsi:type="xsd:double"&gt;-6.9473686&lt;/D&gt;&lt;D xsi:type="xsd:double"&gt;5.339372&lt;/D&gt;&lt;D xsi:type="xsd:double"&gt;0.24746656&lt;/D&gt;&lt;D xsi:type="xsd:double"&gt;4.8197985&lt;/D&gt;&lt;D xsi:type="xsd:double"&gt;-3.3140004&lt;/D&gt;&lt;D xsi:type="xsd:double"&gt;-0.3856063&lt;/D&gt;&lt;D xsi:type="xsd:double"&gt;-0.98924637&lt;/D&gt;&lt;D xsi:type="xsd:double"&gt;-2.9973984&lt;/D&gt;&lt;D xsi:type="xsd:double"&gt;5.9636593&lt;/D&gt;&lt;D xsi:type="xsd:double"&gt;-8.17104&lt;/D&gt;&lt;D xsi:type="xsd:double"&gt;-4.8870506&lt;/D&gt;&lt;D xsi:type="xsd:double"&gt;-0.92098117&lt;/D&gt;&lt;D xsi:type="xsd:double"&gt;9.050882&lt;/D&gt;&lt;D xsi:type="xsd:double"&gt;-5.832219&lt;/D&gt;&lt;D xsi:type="xsd:double"&gt;2.7995825&lt;/D&gt;&lt;D xsi:type="xsd:double"&gt;-4.981023&lt;/D&gt;&lt;D xsi:type="xsd:double"&gt;-14.77784&lt;/D&gt;&lt;D xsi:type="xsd:double"&gt;-22.437023&lt;/D&gt;&lt;D xsi:type="xsd:double"&gt;9.44109&lt;/D&gt;&lt;D xsi:type="xsd:double"&gt;15.389919&lt;/D&gt;&lt;D xsi:type="xsd:double"&gt;1.2110591&lt;/D&gt;&lt;D xsi:type="xsd:double"&gt;5.014932&lt;/D&gt;&lt;D xsi:type="xsd:double"&gt;1.6486526&lt;/D&gt;&lt;D xsi:type="xsd:double"&gt;-6.5995455&lt;/D&gt;&lt;D xsi:type="xsd:double"&gt;-16.646708&lt;/D&gt;&lt;D xsi:type="xsd:double"&gt;30.17242&lt;/D&gt;&lt;D xsi:type="xsd:double"&gt;5.5130362999999996&lt;/D&gt;&lt;D xsi:type="xsd:double"&gt;0.68348646&lt;/D&gt;&lt;D xsi:type="xsd:double"&gt;-0.31331182&lt;/D&gt;&lt;D xsi:type="xsd:double"&gt;-2.7239442&lt;/D&gt;&lt;D xsi:type="xsd:double"&gt;6.8389893&lt;/D&gt;&lt;D xsi:type="xsd:double"&gt;14.516127&lt;/D&gt;&lt;D xsi:type="xsd:double"&gt;-3.4809291&lt;/D&gt;&lt;D xsi:type="xsd:double"&gt;-0.3200829&lt;/D&gt;&lt;D xsi:type="xsd:double"&gt;7.0183516&lt;/D&gt;&lt;D xsi:type="xsd:double"&gt;-3.5576522&lt;/D&gt;&lt;D xsi:type="xsd:double"&gt;3.8222194&lt;/D&gt;&lt;D xsi:type="xsd:double"&gt;-11.815071&lt;/D&gt;&lt;D xsi:type="xsd:double"&gt;3.3313274&lt;/D&gt;&lt;D xsi:type="xsd:double"&gt;-1.1870861&lt;/D&gt;&lt;D xsi:type="xsd:double"&gt;-17.443531&lt;/D&gt;&lt;D xsi:type="xsd:double"&gt;12.8637905&lt;/D&gt;&lt;D xsi:type="xsd:double"&gt;-18.617844&lt;/D&gt;&lt;D xsi:type="xsd:double"&gt;2.7249694&lt;/D&gt;&lt;D xsi:type="xsd:double"&gt;-9.3615055&lt;/D&gt;&lt;D xsi:type="xsd:double"&gt;-0.13736486&lt;/D&gt;&lt;D xsi:type="xsd:double"&gt;-16.299862&lt;/D&gt;&lt;D xsi:type="xsd:double"&gt;-11.503696&lt;/D&gt;&lt;D xsi:type="xsd:double"&gt;17.270195&lt;/D&gt;&lt;D xsi:type="xsd:double"&gt;20.90261&lt;/D&gt;&lt;D xsi:type="xsd:double"&gt;3.020513&lt;/D&gt;&lt;D xsi:type="xsd:double"&gt;8.47348&lt;/D&gt;&lt;D xsi:type="xsd:double"&gt;-4.412639&lt;/D&gt;&lt;D xsi:type="xsd:double"&gt;-3.4310758&lt;/D&gt;&lt;D xsi:type="xsd:double"&gt;13.3075&lt;/D&gt;&lt;D xsi:type="xsd:double"&gt;0.45609474&lt;/D&gt;&lt;D xsi:type="xsd:double"&gt;8.853567&lt;/D&gt;&lt;D xsi:type="xsd:double"&gt;8.029186&lt;/D&gt;&lt;D xsi:type="xsd:double"&gt;-6.998062&lt;/D&gt;&lt;D xsi:type="xsd:double"&gt;-11.20913&lt;/D&gt;&lt;D xsi:type="xsd:double"&gt;16.48159&lt;/D&gt;&lt;D xsi:type="xsd:double"&gt;13.146008&lt;/D&gt;&lt;D xsi:type="xsd:double"&gt;3.3796072&lt;/D&gt;&lt;D xsi:type="xsd:double"&gt;-0.7063985&lt;/D&gt;&lt;D xsi:type="xsd:double"&gt;4.535353&lt;/D&gt;&lt;D xsi:type="xsd:double"&gt;0.042533875&lt;/D&gt;&lt;D xsi:type="xsd:double"&gt;0.25509596&lt;/D&gt;&lt;D xsi:type="xsd:double"&gt;6.7854166&lt;/D&gt;&lt;D xsi:type="xsd:double"&gt;-0.59083104&lt;/D&gt;&lt;D xsi:type="xsd:double"&gt;-5.575901&lt;/D&gt;&lt;/FQL&gt;&lt;FQL&gt;&lt;Q&gt;EWT^FMA_DIV_YLD(NTMA,-10AY,0,AM,"PORTAGG","MEANR")&lt;/Q&gt;&lt;R&gt;121&lt;/R&gt;&lt;C&gt;1&lt;/C&gt;&lt;D xsi:type="xsd:double"&gt;3.25674445468259&lt;/D&gt;&lt;D xsi:type="xsd:double"&gt;3.23236590273981&lt;/D&gt;&lt;D xsi:type="xsd:double"&gt;3.47870088341088&lt;/D&gt;&lt;D xsi:type="xsd:double"&gt;3.47790873871195&lt;/D&gt;&lt;D xsi:type="xsd:double"&gt;3.4166302344345&lt;/D&gt;&lt;D xsi:type="xsd:double"&gt;3.41371726402922&lt;/D&gt;&lt;D xsi:type="xsd:double"&gt;3.47149294799539&lt;/D&gt;&lt;D xsi:type="xsd:double"&gt;3.38703874236579&lt;/D&gt;&lt;D xsi:type="xsd:double"&gt;3.57469828792896&lt;/D&gt;&lt;D xsi:type="xsd:double"&gt;3.49654842024179&lt;/D&gt;&lt;D xsi:type="xsd:double"&gt;3.73595962152173&lt;/D&gt;&lt;D xsi:type="xsd:double"&gt;3.84867103888502&lt;/D&gt;&lt;D xsi:type="xsd:double"&gt;4.09768166234625&lt;/D&gt;&lt;D xsi:type="xsd:double"&gt;4.41827626716432&lt;/D&gt;&lt;D xsi:type="xsd:double"&gt;4.30589171745677&lt;/D&gt;&lt;D xsi:type="xsd:double"&gt;4.12656909112864&lt;/D&gt;&lt;D xsi:type="xsd:double"&gt;4.13253850462914&lt;/D&gt;&lt;D xsi:type="xsd:double"&gt;4.2164750136622&lt;/D&gt;&lt;D xsi:type="xsd:double"&gt;4.37411446112773&lt;/D&gt;&lt;D xsi:type="xsd:double"&gt;4.24823251911874&lt;/D&gt;&lt;D xsi:type="xsd:double"&gt;4.16518420084403&lt;/D&gt;&lt;D xsi:type="xsd:double"&gt;4.42318090514047&lt;/D&gt;&lt;D xsi:type="xsd:double"&gt;4.23560066898445&lt;/D&gt;&lt;D xsi:type="xsd:double"&gt;4.1462086573054&lt;/D&gt;&lt;D xsi:type="xsd:double"&gt;4.01934632280302&lt;/D&gt;&lt;D xsi:type="xsd:double"&gt;4.11366762175378&lt;/D&gt;&lt;D xsi:type="xsd:double"&gt;4.03980156899108&lt;/D&gt;&lt;D xsi:type="xsd:double"&gt;4.00172083110798&lt;/D&gt;&lt;D xsi:type="xsd:double"&gt;4.18402917954623&lt;/D&gt;&lt;D xsi:type="xsd:double"&gt;4.22321705266493&lt;/D&gt;&lt;D xsi:type="xsd:double"&gt;4.16307200202319&lt;/D&gt;&lt;D xsi:type="xsd:double"&gt;4.18476492943893&lt;/D&gt;&lt;D xsi:type="xsd:double"&gt;4.13740844218173&lt;/D&gt;&lt;D xsi:type="xsd:double"&gt;4.08581993696157&lt;/D&gt;&lt;D xsi:type="xsd:double"&gt;4.06185432833814&lt;/D&gt;&lt;D xsi:type="xsd:double"&gt;3.98330038953852&lt;/D&gt;&lt;D xsi:type="xsd:double"&gt;3.97074268843672&lt;/D&gt;&lt;D xsi:type="xsd:double"&gt;4.00753234625683&lt;/D&gt;&lt;D xsi:type="xsd:double"&gt;4.16083771597113&lt;/D&gt;&lt;D xsi:type="xsd:double"&gt;4.04107772659383&lt;/D&gt;&lt;D xsi:type="xsd:double"&gt;4.10641429584924&lt;/D&gt;&lt;D xsi:type="xsd:double"&gt;4.18038844855756&lt;/D&gt;&lt;D xsi:type="xsd:double"&gt;4.03148847522876&lt;/D&gt;&lt;D xsi:type="xsd:double"&gt;4.2121837028725&lt;/D&gt;&lt;D xsi:type="xsd:double"&gt;4.18294940152614&lt;/D&gt;&lt;D xsi:type="xsd:double"&gt;4.36332397675221&lt;/D&gt;&lt;D xsi:type="xsd:double"&gt;4.34518392757083&lt;/D&gt;&lt;D xsi:type="xsd:double"&gt;4.43689195553976&lt;/D&gt;&lt;D xsi:type="xsd:double"&gt;4.30683163915516&lt;/D&gt;&lt;D xsi:type="xsd:double"&gt;4.33327656900937&lt;/D&gt;&lt;D xsi:type="xsd:double"&gt;4.39881689921525&lt;/D&gt;&lt;D xsi:type="xsd:double"&gt;4.91873324366537&lt;/D&gt;&lt;D xsi:type="xsd:double"&gt;4.88880955850504&lt;/D&gt;&lt;D xsi:type="xsd:double"&gt;4.91482940540386&lt;/D&gt;&lt;D xsi:type="xsd:double"&gt;4.63627802358817&lt;/D&gt;&lt;D xsi:type="xsd:double"&gt;4.43288454972769&lt;/D&gt;&lt;D xsi:type="xsd:double"&gt;4.29877469031959&lt;/D&gt;&lt;D xsi:type="xsd:double"&gt;4.19936887195777&lt;/D&gt;&lt;D xsi:type="xsd:double"&gt;4.49092197063027&lt;/D&gt;&lt;D xsi:type="xsd:double"&gt;4.28036823217131&lt;/D&gt;&lt;D xsi:type="xsd:double"&gt;4.33033840098394&lt;/D&gt;&lt;D xsi:type="xsd:double"&gt;4.44819945250004&lt;/D&gt;&lt;D xsi:type="xsd:double"&gt;4.22057604286478&lt;/D&gt;&lt;D xsi:type="xsd:double"&gt;4.09148935498214&lt;/D&gt;&lt;D xsi:type="xsd:double"&gt;4.13761204293995&lt;/D&gt;&lt;D xsi:type="xsd:double"&gt;4.02518423795321&lt;/D&gt;&lt;D xsi:type="xsd:double"&gt;4.18176745529997&lt;/D&gt;&lt;D xsi:type="xsd:double"&gt;4.24907845853765&lt;/D&gt;&lt;D xsi:type="xsd:double"&gt;4.73236128722865&lt;/D&gt;&lt;D xsi:type="xsd:double"&gt;4.07113132807346&lt;/D&gt;&lt;D xsi:type="xsd:double"&gt;4.07019017129724&lt;/D&gt;&lt;D xsi:type="xsd:double"&gt;3.85975140268875&lt;/D&gt;&lt;D xsi:type="xsd:double"&gt;3.61178759471572&lt;/D&gt;&lt;D xsi:type="xsd:double"&gt;3.85323272787932&lt;/D&gt;&lt;D xsi:type="xsd:double"&gt;3.91311854178012&lt;/D&gt;&lt;D xsi:type="xsd:double"&gt;3.98817873235488&lt;/D&gt;&lt;D xsi:type="xsd:double"&gt;3.75845318416164&lt;/D&gt;&lt;D xsi:type="xsd:double"&gt;3.61780112183979&lt;/D&gt;&lt;D xsi:type="xsd:double"&gt;3.54520257934673&lt;/D&gt;&lt;D xsi:type="xsd:double"&gt;3.64933066309616&lt;/D&gt;&lt;D xsi:type="xsd:double"&gt;3.6505398168568&lt;/D&gt;&lt;D xsi:type="xsd:double"&gt;3.70534982114849&lt;/D&gt;&lt;D xsi:type="xsd:double"&gt;3.95623587777151&lt;/D&gt;&lt;D xsi:type="xsd:double"&gt;4.00987180197368&lt;/D&gt;&lt;D xsi:type="xsd:double"&gt;4.21102894171932&lt;/D&gt;&lt;D xsi:type="xsd:double"&gt;4.21106514159878&lt;/D&gt;&lt;D xsi:type="xsd:double"&gt;4.47274459506582&lt;/D&gt;&lt;D xsi:type="xsd:double"&gt;4.38008822119621&lt;/D&gt;&lt;D xsi:type="xsd:double"&gt;4.25861219174638&lt;/D&gt;&lt;D xsi:type="xsd:double"&gt;4.09182260353588&lt;/D&gt;&lt;D xsi:type="xsd:double"&gt;4.40132269701333&lt;/D&gt;&lt;D xsi:type="xsd:double"&gt;4.32795610543131&lt;/D&gt;&lt;D xsi:type="xsd:double"&gt;4.48499788769432&lt;/D&gt;&lt;D xsi:type="xsd:double"&gt;4.74636004815216&lt;/D&gt;&lt;D xsi:type="xsd:double"&gt;4.63693626963515&lt;/D&gt;&lt;D xsi:type="xsd:double"&gt;5.34449918427949&lt;/D&gt;&lt;D xsi:type="xsd:double"&gt;5.113175014087&lt;/D&gt;&lt;D xsi:type="xsd:double"&gt;5.06669640223432&lt;/D&gt;&lt;D xsi:type="xsd:double"&gt;5.43206629192335&lt;/D&gt;&lt;D xsi:type="xsd:double"&gt;5.11373577509283&lt;/D&gt;&lt;D xsi:type="xsd:double"&gt;4.31219223665953&lt;/D&gt;&lt;D xsi:type="xsd:double"&gt;4.54570564805629&lt;/D&gt;&lt;D xsi:type="xsd:double"&gt;4.08124487334361&lt;/D&gt;&lt;D xsi:type="xsd:double"&gt;3.96289439734201&lt;/D&gt;&lt;D xsi:type="xsd:double"&gt;3.85695264409513&lt;/D&gt;&lt;D xsi:type="xsd:double"&gt;3.7837570645331&lt;/D&gt;&lt;D xsi:type="xsd:double"&gt;3.58628155150011&lt;/D&gt;&lt;D xsi:type="xsd:double"&gt;3.51104553194538&lt;/D&gt;&lt;D xsi:type="xsd:double"&gt;3.40383248181412&lt;/D&gt;&lt;D xsi:type="xsd:double"&gt;3.58555406470158&lt;/D&gt;&lt;D xsi:type="xsd:double"&gt;3.65721887866278&lt;/D&gt;&lt;D xsi:type="xsd:double"&gt;3.6990484479021&lt;/D&gt;&lt;D xsi:type="xsd:double"&gt;3.42492021973911&lt;/D&gt;&lt;D xsi:type="xsd:double"&gt;3.30315284890883&lt;/D&gt;&lt;D xsi:type="xsd:double"&gt;3.39248832613311&lt;/D&gt;&lt;D xsi:type="xsd:double"&gt;3.24143458277712&lt;/D&gt;&lt;D xsi:type="xsd:double"&gt;3.08727302017761&lt;/D&gt;&lt;D xsi:type="xsd:double"&gt;3.18682855209212&lt;/D&gt;&lt;D xsi:type="xsd:double"&gt;3.15147148680187&lt;/D&gt;&lt;D xsi:type="xsd:double"&gt;2.97168926801202&lt;/D&gt;&lt;D xsi:type="xsd:double"&gt;3.18567810119396&lt;/D&gt;&lt;/FQL&gt;&lt;FQL&gt;&lt;Q&gt;EWZ^FMA_PE(NTMA,-10AY,0,AM,"PORTAGG","MEANR")&lt;/Q&gt;&lt;R&gt;121&lt;/R&gt;&lt;C&gt;1&lt;/C&gt;&lt;D xsi:type="xsd:double"&gt;11.5815915953928&lt;/D&gt;&lt;D xsi:type="xsd:double"&gt;12.6558204944515&lt;/D&gt;&lt;D xsi:type="xsd:double"&gt;11.1068763600408&lt;/D&gt;&lt;D xsi:type="xsd:double"&gt;11.7523018776831&lt;/D&gt;&lt;D xsi:type="xsd:double"&gt;11.0570743518518&lt;/D&gt;&lt;D xsi:type="xsd:double"&gt;11.1054889887099&lt;/D&gt;&lt;D xsi:type="xsd:double"&gt;11.0264932453077&lt;/D&gt;&lt;D xsi:type="xsd:double"&gt;12.4040620489982&lt;/D&gt;&lt;D xsi:type="xsd:double"&gt;13.0255480205771&lt;/D&gt;&lt;D xsi:type="xsd:double"&gt;14.4955919909673&lt;/D&gt;&lt;D xsi:type="xsd:double"&gt;13.2945800745565&lt;/D&gt;&lt;D xsi:type="xsd:double"&gt;12.8207171023611&lt;/D&gt;&lt;D xsi:type="xsd:double"&gt;12.3215884424453&lt;/D&gt;&lt;D xsi:type="xsd:double"&gt;10.8221011120141&lt;/D&gt;&lt;D xsi:type="xsd:double"&gt;10.7974527882317&lt;/D&gt;&lt;D xsi:type="xsd:double"&gt;10.9053096334426&lt;/D&gt;&lt;D xsi:type="xsd:double"&gt;10.6075470102038&lt;/D&gt;&lt;D xsi:type="xsd:double"&gt;10.2916844396165&lt;/D&gt;&lt;D xsi:type="xsd:double"&gt;10.3301580947442&lt;/D&gt;&lt;D xsi:type="xsd:double"&gt;11.6054581405519&lt;/D&gt;&lt;D xsi:type="xsd:double"&gt;13.4199881122828&lt;/D&gt;&lt;D xsi:type="xsd:double"&gt;13.5640621029485&lt;/D&gt;&lt;D xsi:type="xsd:double"&gt;12.1116905871956&lt;/D&gt;&lt;D xsi:type="xsd:double"&gt;12.6250724275705&lt;/D&gt;&lt;D xsi:type="xsd:double"&gt;13.5991611364635&lt;/D&gt;&lt;D xsi:type="xsd:double"&gt;13.7906816784353&lt;/D&gt;&lt;D xsi:type="xsd:double"&gt;13.6211183485754&lt;/D&gt;&lt;D xsi:type="xsd:double"&gt;14.4847375835873&lt;/D&gt;&lt;D xsi:type="xsd:double"&gt;13.0070520549283&lt;/D&gt;&lt;D xsi:type="xsd:double"&gt;12.7319031251851&lt;/D&gt;&lt;D xsi:type="xsd:double"&gt;13.2454287099342&lt;/D&gt;&lt;D xsi:type="xsd:double"&gt;13.4663992544592&lt;/D&gt;&lt;D xsi:type="xsd:double"&gt;12.7503983264585&lt;/D&gt;&lt;D xsi:type="xsd:double"&gt;12.6911256307306&lt;/D&gt;&lt;D xsi:type="xsd:double"&gt;12.0028281764145&lt;/D&gt;&lt;D xsi:type="xsd:double"&gt;11.9151339260669&lt;/D&gt;&lt;D xsi:type="xsd:double"&gt;12.552606219327&lt;/D&gt;&lt;D xsi:type="xsd:double"&gt;13.4673721949783&lt;/D&gt;&lt;D xsi:type="xsd:double"&gt;13.7668726081436&lt;/D&gt;&lt;D xsi:type="xsd:double"&gt;13.2617795040121&lt;/D&gt;&lt;D xsi:type="xsd:double"&gt;12.9382364033122&lt;/D&gt;&lt;D xsi:type="xsd:double"&gt;13.495532822405&lt;/D&gt;&lt;D xsi:type="xsd:double"&gt;14.0455938662664&lt;/D&gt;&lt;D xsi:type="xsd:double"&gt;13.1974098696108&lt;/D&gt;&lt;D xsi:type="xsd:double"&gt;12.8767272910723&lt;/D&gt;&lt;D xsi:type="xsd:double"&gt;12.7738226206887&lt;/D&gt;&lt;D xsi:type="xsd:double"&gt;11.3865776409127&lt;/D&gt;&lt;D xsi:type="xsd:double"&gt;10.4917245363103&lt;/D&gt;&lt;D xsi:type="xsd:double"&gt;11.2266314502532&lt;/D&gt;&lt;D xsi:type="xsd:double"&gt;10.6056524883497&lt;/D&gt;&lt;D xsi:type="xsd:double"&gt;10.5416947401886&lt;/D&gt;&lt;D xsi:type="xsd:double"&gt;11.6651255085977&lt;/D&gt;&lt;D xsi:type="xsd:double"&gt;11.6073788568552&lt;/D&gt;&lt;D xsi:type="xsd:double"&gt;11.4597129413982&lt;/D&gt;&lt;D xsi:type="xsd:double"&gt;13.0699823677934&lt;/D&gt;&lt;D xsi:type="xsd:double"&gt;12.2522837156452&lt;/D&gt;&lt;D xsi:type="xsd:double"&gt;12.1065842328632&lt;/D&gt;&lt;D xsi:type="xsd:double"&gt;11.7191872043565&lt;/D&gt;&lt;D xsi:type="xsd:double"&gt;11.9095289824941&lt;/D&gt;&lt;D xsi:type="xsd:double"&gt;12.2838560880313&lt;/D&gt;&lt;D xsi:type="xsd:double"&gt;12.6819723806009&lt;/D&gt;&lt;D xsi:type="xsd:double"&gt;12.4196886474783&lt;/D&gt;&lt;D xsi:type="xsd:double"&gt;12.8748295342085&lt;/D&gt;&lt;D xsi:type="xsd:double"&gt;13.5857986959837&lt;/D&gt;&lt;D xsi:type="xsd:double"&gt;13.5042927180736&lt;/D&gt;&lt;D xsi:type="xsd:double"&gt;14.361463296219&lt;/D&gt;&lt;D xsi:type="xsd:double"&gt;13.9743043743763&lt;/D&gt;&lt;D xsi:type="xsd:double"&gt;12.8882227436416&lt;/D&gt;&lt;D xsi:type="xsd:double"&gt;10.432597483541&lt;/D&gt;&lt;D xsi:type="xsd:double"&gt;13.5631214500882&lt;/D&gt;&lt;D xsi:type="xsd:double"&gt;16.6719615791385&lt;/D&gt;&lt;D xsi:type="xsd:double"&gt;27.0372778148458&lt;/D&gt;&lt;D xsi:type="xsd:double"&gt;25.3842679820195&lt;/D&gt;&lt;D xsi:type="xsd:double"&gt;23.6491446928651&lt;/D&gt;&lt;D xsi:type="xsd:double"&gt;16.7254800832523&lt;/D&gt;&lt;D xsi:type="xsd:double"&gt;14.836222274596&lt;/D&gt;&lt;D xsi:type="xsd:double"&gt;14.0703171617573&lt;/D&gt;&lt;D xsi:type="xsd:double"&gt;12.7540542613099&lt;/D&gt;&lt;D xsi:type="xsd:double"&gt;11.1725074437272&lt;/D&gt;&lt;D xsi:type="xsd:double"&gt;9.84813005143836&lt;/D&gt;&lt;D xsi:type="xsd:double"&gt;9.2748134276201&lt;/D&gt;&lt;D xsi:type="xsd:double"&gt;8.80891887966418&lt;/D&gt;&lt;D xsi:type="xsd:double"&gt;9.38754519802699&lt;/D&gt;&lt;D xsi:type="xsd:double"&gt;9.01235407240539&lt;/D&gt;&lt;D xsi:type="xsd:double"&gt;8.25206586386866&lt;/D&gt;&lt;D xsi:type="xsd:double"&gt;8.15211773276654&lt;/D&gt;&lt;D xsi:type="xsd:double"&gt;7.66289923414901&lt;/D&gt;&lt;D xsi:type="xsd:double"&gt;7.53449961397286&lt;/D&gt;&lt;D xsi:type="xsd:double"&gt;7.49991224700304&lt;/D&gt;&lt;D xsi:type="xsd:double"&gt;7.7314608901401&lt;/D&gt;&lt;D xsi:type="xsd:double"&gt;8.16272083013133&lt;/D&gt;&lt;D xsi:type="xsd:double"&gt;8.04494704125972&lt;/D&gt;&lt;D xsi:type="xsd:double"&gt;7.91740835000054&lt;/D&gt;&lt;D xsi:type="xsd:double"&gt;6.59257127230322&lt;/D&gt;&lt;D xsi:type="xsd:double"&gt;6.72344478791218&lt;/D&gt;&lt;D xsi:type="xsd:double"&gt;5.87112957569058&lt;/D&gt;&lt;D xsi:type="xsd:double"&gt;6.14097257404897&lt;/D&gt;&lt;D xsi:type="xsd:double"&gt;6.3787338372329&lt;/D&gt;&lt;D xsi:type="xsd:double"&gt;6.56196269168471&lt;/D&gt;&lt;D xsi:type="xsd:double"&gt;7.03518907218646&lt;/D&gt;&lt;D xsi:type="xsd:double"&gt;6.78106656533995&lt;/D&gt;&lt;D xsi:type="xsd:double"&gt;6.99564794140452&lt;/D&gt;&lt;D xsi:type="xsd:double"&gt;7.20177004719851&lt;/D&gt;&lt;D xsi:type="xsd:double"&gt;6.79075991052042&lt;/D&gt;&lt;D xsi:type="xsd:double"&gt;6.55098762169938&lt;/D&gt;&lt;D xsi:type="xsd:double"&gt;6.80642876091668&lt;/D&gt;&lt;D xsi:type="xsd:double"&gt;7.15293726503769&lt;/D&gt;&lt;D xsi:type="xsd:double"&gt;7.87130604452251&lt;/D&gt;&lt;D xsi:type="xsd:double"&gt;8.10899150790402&lt;/D&gt;&lt;D xsi:type="xsd:double"&gt;7.94432131338713&lt;/D&gt;&lt;D xsi:type="xsd:double"&gt;7.72369589219153&lt;/D&gt;&lt;D xsi:type="xsd:double"&gt;7.25394732914179&lt;/D&gt;&lt;D xsi:type="xsd:double"&gt;7.73764618950156&lt;/D&gt;&lt;D xsi:type="xsd:double"&gt;7.9928321812577&lt;/D&gt;&lt;D xsi:type="xsd:double"&gt;7.78416286650467&lt;/D&gt;&lt;D xsi:type="xsd:double"&gt;7.90073948936914&lt;/D&gt;&lt;D xsi:type="xsd:double"&gt;7.64575028796836&lt;/D&gt;&lt;D xsi:type="xsd:double"&gt;7.5335836477486&lt;/D&gt;&lt;D xsi:type="xsd:double"&gt;7.09660535148278&lt;/D&gt;&lt;D xsi:type="xsd:double"&gt;7.14263763014546&lt;/D&gt;&lt;D xsi:type="xsd:double"&gt;7.0900988097326&lt;/D&gt;&lt;/FQL&gt;&lt;FQL&gt;&lt;Q&gt;EWZ^FMA_PE(LTMA,-10AY,0,AM,"PORTAGG","MEANR")&lt;/Q&gt;&lt;R&gt;121&lt;/R&gt;&lt;C&gt;1&lt;/C&gt;&lt;D xsi:type="xsd:double"&gt;12.10094636889&lt;/D&gt;&lt;D xsi:type="xsd:double"&gt;13.0993547427787&lt;/D&gt;&lt;D xsi:type="xsd:double"&gt;12.0276558892203&lt;/D&gt;&lt;D xsi:type="xsd:double"&gt;12.6389093887692&lt;/D&gt;&lt;D xsi:type="xsd:double"&gt;12.2294612646732&lt;/D&gt;&lt;D xsi:type="xsd:double"&gt;12.3692947890955&lt;/D&gt;&lt;D xsi:type="xsd:double"&gt;11.8696246978224&lt;/D&gt;&lt;D xsi:type="xsd:double"&gt;12.9145545886341&lt;/D&gt;&lt;D xsi:type="xsd:double"&gt;13.1266397737205&lt;/D&gt;&lt;D xsi:type="xsd:double"&gt;13.836742888308&lt;/D&gt;&lt;D xsi:type="xsd:double"&gt;13.6813171792083&lt;/D&gt;&lt;D xsi:type="xsd:double"&gt;13.6506511067293&lt;/D&gt;&lt;D xsi:type="xsd:double"&gt;13.4558851386898&lt;/D&gt;&lt;D xsi:type="xsd:double"&gt;12.5289266653312&lt;/D&gt;&lt;D xsi:type="xsd:double"&gt;12.2559690897124&lt;/D&gt;&lt;D xsi:type="xsd:double"&gt;12.3450945825784&lt;/D&gt;&lt;D xsi:type="xsd:double"&gt;12.4315303132878&lt;/D&gt;&lt;D xsi:type="xsd:double"&gt;12.0453533539235&lt;/D&gt;&lt;D xsi:type="xsd:double"&gt;11.7722206983125&lt;/D&gt;&lt;D xsi:type="xsd:double"&gt;12.7125319256377&lt;/D&gt;&lt;D xsi:type="xsd:double"&gt;13.1818081597659&lt;/D&gt;&lt;D xsi:type="xsd:double"&gt;13.339440287129&lt;/D&gt;&lt;D xsi:type="xsd:double"&gt;12.9322209540134&lt;/D&gt;&lt;D xsi:type="xsd:double"&gt;13.3009299606477&lt;/D&gt;&lt;D xsi:type="xsd:double"&gt;14.0021367722155&lt;/D&gt;&lt;D xsi:type="xsd:double"&gt;14.434597709228&lt;/D&gt;&lt;D xsi:type="xsd:double"&gt;14.427478158221&lt;/D&gt;&lt;D xsi:type="xsd:double"&gt;15.1712148657301&lt;/D&gt;&lt;D xsi:type="xsd:double"&gt;14.578008141482&lt;/D&gt;&lt;D xsi:type="xsd:double"&gt;14.7891756028114&lt;/D&gt;&lt;D xsi:type="xsd:double"&gt;15.4983574684392&lt;/D&gt;&lt;D xsi:type="xsd:double"&gt;16.8693679737755&lt;/D&gt;&lt;D xsi:type="xsd:double"&gt;16.4063217257552&lt;/D&gt;&lt;D xsi:type="xsd:double"&gt;16.0603897463269&lt;/D&gt;&lt;D xsi:type="xsd:double"&gt;15.4449452182564&lt;/D&gt;&lt;D xsi:type="xsd:double"&gt;15.0367655993259&lt;/D&gt;&lt;D xsi:type="xsd:double"&gt;15.0498822372117&lt;/D&gt;&lt;D xsi:type="xsd:double"&gt;15.3933543763867&lt;/D&gt;&lt;D xsi:type="xsd:double"&gt;15.4828778176833&lt;/D&gt;&lt;D xsi:type="xsd:double"&gt;14.8731895803981&lt;/D&gt;&lt;D xsi:type="xsd:double"&gt;14.4071421002354&lt;/D&gt;&lt;D xsi:type="xsd:double"&gt;14.9214045178148&lt;/D&gt;&lt;D xsi:type="xsd:double"&gt;16.5754369229971&lt;/D&gt;&lt;D xsi:type="xsd:double"&gt;16.5761847450949&lt;/D&gt;&lt;D xsi:type="xsd:double"&gt;16.2355836722164&lt;/D&gt;&lt;D xsi:type="xsd:double"&gt;15.883138179269&lt;/D&gt;&lt;D xsi:type="xsd:double"&gt;15.0291598451963&lt;/D&gt;&lt;D xsi:type="xsd:double"&gt;14.2561078016266&lt;/D&gt;&lt;D xsi:type="xsd:double"&gt;14.269673763541&lt;/D&gt;&lt;D xsi:type="xsd:double"&gt;13.5027572146126&lt;/D&gt;&lt;D xsi:type="xsd:double"&gt;13.2609888096455&lt;/D&gt;&lt;D xsi:type="xsd:double"&gt;14.1758304392608&lt;/D&gt;&lt;D xsi:type="xsd:double"&gt;13.9422884568459&lt;/D&gt;&lt;D xsi:type="xsd:double"&gt;13.6672215740891&lt;/D&gt;&lt;D xsi:type="xsd:double"&gt;15.2109929118474&lt;/D&gt;&lt;D xsi:type="xsd:double"&gt;14.782327171824&lt;/D&gt;&lt;D xsi:type="xsd:double"&gt;14.5087336641065&lt;/D&gt;&lt;D xsi:type="xsd:double"&gt;14.1751605777344&lt;/D&gt;&lt;D xsi:type="xsd:double"&gt;14.1053243612459&lt;/D&gt;&lt;D xsi:type="xsd:double"&gt;14.0997432535502&lt;/D&gt;&lt;D xsi:type="xsd:double"&gt;14.419442980413&lt;/D&gt;&lt;D xsi:type="xsd:double"&gt;14.1028828407679&lt;/D&gt;&lt;D xsi:type="xsd:double"&gt;14.3657686058592&lt;/D&gt;&lt;D xsi:type="xsd:double"&gt;15.6574799264402&lt;/D&gt;&lt;D xsi:type="xsd:double"&gt;15.3390259209594&lt;/D&gt;&lt;D xsi:type="xsd:double"&gt;17.2333198600454&lt;/D&gt;&lt;D xsi:type="xsd:double"&gt;16.8370443746074&lt;/D&gt;&lt;D xsi:type="xsd:double"&gt;17.0883615594416&lt;/D&gt;&lt;D xsi:type="xsd:double"&gt;16.1241396713286&lt;/D&gt;&lt;D xsi:type="xsd:double"&gt;16.8833898213384&lt;/D&gt;&lt;D xsi:type="xsd:double"&gt;18.7770531921867&lt;/D&gt;&lt;D xsi:type="xsd:double"&gt;29.5730199630051&lt;/D&gt;&lt;D xsi:type="xsd:double"&gt;31.7234831733385&lt;/D&gt;&lt;D xsi:type="xsd:double"&gt;36.3830141951826&lt;/D&gt;&lt;D xsi:type="xsd:double"&gt;28.7639922654065&lt;/D&gt;&lt;D xsi:type="xsd:double"&gt;30.8720184010031&lt;/D&gt;&lt;D xsi:type="xsd:double"&gt;32.2371966345665&lt;/D&gt;&lt;D xsi:type="xsd:double"&gt;36.7394099439257&lt;/D&gt;&lt;D xsi:type="xsd:double"&gt;28.8931129466903&lt;/D&gt;&lt;D xsi:type="xsd:double"&gt;20.7486772827536&lt;/D&gt;&lt;D xsi:type="xsd:double"&gt;19.4733967912901&lt;/D&gt;&lt;D xsi:type="xsd:double"&gt;18.2303261219928&lt;/D&gt;&lt;D xsi:type="xsd:double"&gt;17.2400401186756&lt;/D&gt;&lt;D xsi:type="xsd:double"&gt;15.9067105497561&lt;/D&gt;&lt;D xsi:type="xsd:double"&gt;14.3176646049207&lt;/D&gt;&lt;D xsi:type="xsd:double"&gt;12.6648325781471&lt;/D&gt;&lt;D xsi:type="xsd:double"&gt;10.9621922632716&lt;/D&gt;&lt;D xsi:type="xsd:double"&gt;9.35191978898615&lt;/D&gt;&lt;D xsi:type="xsd:double"&gt;7.72469038912422&lt;/D&gt;&lt;D xsi:type="xsd:double"&gt;6.46961032475277&lt;/D&gt;&lt;D xsi:type="xsd:double"&gt;7.09253159194061&lt;/D&gt;&lt;D xsi:type="xsd:double"&gt;7.04040679707427&lt;/D&gt;&lt;D xsi:type="xsd:double"&gt;7.08965351510126&lt;/D&gt;&lt;D xsi:type="xsd:double"&gt;6.68394869213026&lt;/D&gt;&lt;D xsi:type="xsd:double"&gt;6.66515786522709&lt;/D&gt;&lt;D xsi:type="xsd:double"&gt;6.1940540286315&lt;/D&gt;&lt;D xsi:type="xsd:double"&gt;6.17434784487379&lt;/D&gt;&lt;D xsi:type="xsd:double"&gt;6.16961859878405&lt;/D&gt;&lt;D xsi:type="xsd:double"&gt;6.04311519833679&lt;/D&gt;&lt;D xsi:type="xsd:double"&gt;6.23169171135195&lt;/D&gt;&lt;D xsi:type="xsd:double"&gt;5.83545404114249&lt;/D&gt;&lt;D xsi:type="xsd:double"&gt;5.66736026820251&lt;/D&gt;&lt;D xsi:type="xsd:double"&gt;5.96161390554032&lt;/D&gt;&lt;D xsi:type="xsd:double"&gt;5.54302572195314&lt;/D&gt;&lt;D xsi:type="xsd:double"&gt;5.60546847369023&lt;/D&gt;&lt;D xsi:type="xsd:double"&gt;5.79802871143631&lt;/D&gt;&lt;D xsi:type="xsd:double"&gt;6.11519190750769&lt;/D&gt;&lt;D xsi:type="xsd:double"&gt;6.72853076925051&lt;/D&gt;&lt;D xsi:type="xsd:double"&gt;7.11438102941109&lt;/D&gt;&lt;D xsi:type="xsd:double"&gt;7.19586957233587&lt;/D&gt;&lt;D xsi:type="xsd:double"&gt;7.27867097403805&lt;/D&gt;&lt;D xsi:type="xsd:double"&gt;7.26392748695467&lt;/D&gt;&lt;D xsi:type="xsd:double"&gt;8.1854489417557&lt;/D&gt;&lt;D xsi:type="xsd:double"&gt;8.76799758251662&lt;/D&gt;&lt;D xsi:type="xsd:double"&gt;8.19791841545839&lt;/D&gt;&lt;D xsi:type="xsd:double"&gt;8.46076991574064&lt;/D&gt;&lt;D xsi:type="xsd:double"&gt;8.35145725418437&lt;/D&gt;&lt;D xsi:type="xsd:double"&gt;8.2707664410489&lt;/D&gt;&lt;D xsi:type="xsd:double"&gt;8.00901418605957&lt;/D&gt;&lt;D xsi:type="xsd:double"&gt;7.98021905192216&lt;/D&gt;&lt;D xsi:type="xsd:double"&gt;7.94425600700791&lt;/D&gt;&lt;/FQL&gt;&lt;FQL&gt;&lt;Q&gt;DDR3512M-FDS^FG_PRICE(0)&lt;/Q&gt;&lt;R&gt;1&lt;/R&gt;&lt;C&gt;1&lt;/C&gt;&lt;D xsi:type="xsd:double"&gt;0.9074227&lt;/D&gt;&lt;/FQL&gt;&lt;FQL&gt;&lt;Q&gt;CPALM-FDS^FG_PRICE_CHANGE(0,-3AM)&lt;/Q&gt;&lt;R&gt;1&lt;/R&gt;&lt;C&gt;1&lt;/C&gt;&lt;D xsi:type="xsd:double"&gt;3.26255825996893&lt;/D&gt;&lt;/FQL&gt;&lt;FQL&gt;&lt;Q&gt;FC0000BR^FG_PRICE(0)&lt;/Q&gt;&lt;R&gt;1&lt;/R&gt;&lt;C&gt;1&lt;/C&gt;&lt;D xsi:type="xsd:double"&gt;185.11327&lt;/D&gt;&lt;/FQL&gt;&lt;FQL&gt;&lt;Q&gt;MCHI^FG_PRICE_MAVG(0,,,,30)&lt;/Q&gt;&lt;R&gt;1&lt;/R&gt;&lt;C&gt;1&lt;/C&gt;&lt;D xsi:type="xsd:double"&gt;42.418&lt;/D&gt;&lt;/FQL&gt;&lt;FQL&gt;&lt;Q&gt;EPU^FG_PRICE_MAVG(0,,,,30)&lt;/Q&gt;&lt;R&gt;1&lt;/R&gt;&lt;C&gt;1&lt;/C&gt;&lt;D xsi:type="xsd:double"&gt;41.038864&lt;/D&gt;&lt;/FQL&gt;&lt;FQL&gt;&lt;Q&gt;ECH^FG_PRICE(0)&lt;/Q&gt;&lt;R&gt;1&lt;/R&gt;&lt;C&gt;1&lt;/C&gt;&lt;D xsi:type="xsd:double"&gt;25.25&lt;/D&gt;&lt;/FQL&gt;&lt;FQL&gt;&lt;Q&gt;VNM^FG_TOTAL_RETURNC(0,-6AM)&lt;/Q&gt;&lt;R&gt;1&lt;/R&gt;&lt;C&gt;1&lt;/C&gt;&lt;D xsi:type="xsd:double"&gt;-9.154386&lt;/D&gt;&lt;/FQL&gt;&lt;FQL&gt;&lt;Q&gt;EIDO^FMA_ROE(NTMA,-20AY,NOW,FY,"PORTAGG","MEANR")&lt;/Q&gt;&lt;R&gt;20&lt;/R&gt;&lt;C&gt;1&lt;/C&gt;&lt;D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xsi:type="xsd:double"&gt;11.4814604214712&lt;/D&gt;&lt;D xsi:type="xsd:double"&gt;13.6928560106707&lt;/D&gt;&lt;D xsi:type="xsd:double"&gt;15.6524440673878&lt;/D&gt;&lt;D xsi:type="xsd:double"&gt;14.02340332534&lt;/D&gt;&lt;/FQL&gt;&lt;FQL&gt;&lt;Q&gt;TRYCA10Y-FDS^FG_YIELD(-10AY,0,Y,,"YTM")&lt;/Q&gt;&lt;R&gt;10&lt;/R&gt;&lt;C&gt;1&lt;/C&gt;&lt;D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xsi:type="xsd:double"&gt;3.0987&lt;/D&gt;&lt;/FQL&gt;&lt;FQL&gt;&lt;Q&gt;USDTRY^STD(FG_PRICE_CHANGE(0,-1AY,AM))&lt;/Q&gt;&lt;R&gt;1&lt;/R&gt;&lt;C&gt;1&lt;/C&gt;&lt;D xsi:type="xsd:double"&gt;1.45003177965796&lt;/D&gt;&lt;/FQL&gt;&lt;FQL&gt;&lt;Q&gt;USDKRW^STD(FG_PRICE_CHANGE(0,-1AY,AM))&lt;/Q&gt;&lt;R&gt;1&lt;/R&gt;&lt;C&gt;1&lt;/C&gt;&lt;D xsi:type="xsd:double"&gt;2.14473551498739&lt;/D&gt;&lt;/FQL&gt;&lt;FQL&gt;&lt;Q&gt;USDPLN^FG_PRICE_CHANGE(0,-3AM)&lt;/Q&gt;&lt;R&gt;1&lt;/R&gt;&lt;C&gt;1&lt;/C&gt;&lt;D xsi:type="xsd:double"&gt;-1.8144131&lt;/D&gt;&lt;/FQL&gt;&lt;FQL&gt;&lt;Q&gt;USDIDR^FG_PRICE(0)&lt;/Q&gt;&lt;R&gt;1&lt;/R&gt;&lt;C&gt;1&lt;/C&gt;&lt;D xsi:type="xsd:double"&gt;16235&lt;/D&gt;&lt;/FQL&gt;&lt;FQL&gt;&lt;Q&gt;VNM^FMA_EPS(NTMA,-20AY,0,CY,,"PORTAGG","MEANR")&lt;/Q&gt;&lt;R&gt;20&lt;/R&gt;&lt;C&gt;1&lt;/C&gt;&lt;D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xsi:type="xsd:double"&gt;0.886057292428813&lt;/D&gt;&lt;/FQL&gt;&lt;FQL&gt;&lt;Q&gt;CNYA^P_PRICE_RETURNS_PR('52W',2,-10AY,0,AM)&lt;/Q&gt;&lt;R&gt;121&lt;/R&gt;&lt;C&gt;1&lt;/C&gt;&lt;D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xsi:type="xsd:double"&gt;14.579117&lt;/D&gt;&lt;D xsi:type="xsd:double"&gt;17.216158&lt;/D&gt;&lt;D xsi:type="xsd:double"&gt;18.900085&lt;/D&gt;&lt;D xsi:type="xsd:double"&gt;19.384134&lt;/D&gt;&lt;D xsi:type="xsd:double"&gt;22.562386&lt;/D&gt;&lt;D xsi:type="xsd:double"&gt;16.438448&lt;/D&gt;&lt;D xsi:type="xsd:double"&gt;30.987013&lt;/D&gt;&lt;D xsi:type="xsd:double"&gt;33.66486&lt;/D&gt;&lt;D xsi:type="xsd:double"&gt;23.090506&lt;/D&gt;&lt;D xsi:type="xsd:double"&gt;22.66513&lt;/D&gt;&lt;D xsi:type="xsd:double"&gt;18.149328&lt;/D&gt;&lt;D xsi:type="xsd:double"&gt;16.102875&lt;/D&gt;&lt;D xsi:type="xsd:double"&gt;-0.050634146&lt;/D&gt;&lt;D xsi:type="xsd:double"&gt;-8.87652&lt;/D&gt;&lt;D xsi:type="xsd:double"&gt;-14.792931&lt;/D&gt;&lt;D xsi:type="xsd:double"&gt;-12.12768&lt;/D&gt;&lt;D xsi:type="xsd:double"&gt;-19.696194&lt;/D&gt;&lt;D xsi:type="xsd:double"&gt;-21.709543&lt;/D&gt;&lt;D xsi:type="xsd:double"&gt;-26.554382&lt;/D&gt;&lt;D xsi:type="xsd:double"&gt;-24.37675&lt;/D&gt;&lt;D xsi:type="xsd:double"&gt;-7.35147&lt;/D&gt;&lt;D xsi:type="xsd:double"&gt;-2.6411176&lt;/D&gt;&lt;D xsi:type="xsd:double"&gt;-0.5247474&lt;/D&gt;&lt;D xsi:type="xsd:double"&gt;-11.1279545&lt;/D&gt;&lt;D xsi:type="xsd:double"&gt;9.234179&lt;/D&gt;&lt;D xsi:type="xsd:double"&gt;6.1929345&lt;/D&gt;&lt;D xsi:type="xsd:double"&gt;12.337744&lt;/D&gt;&lt;D xsi:type="xsd:double"&gt;7.5927734&lt;/D&gt;&lt;D xsi:type="xsd:double"&gt;19.69</t>
        </r>
      </text>
    </comment>
    <comment ref="A11" authorId="0" shapeId="0" xr:uid="{6AAED0FA-2B91-4716-A7E3-A5DCCDE8D750}">
      <text>
        <r>
          <rPr>
            <b/>
            <sz val="9"/>
            <color indexed="81"/>
            <rFont val="Tahoma"/>
            <charset val="1"/>
          </rPr>
          <t>7262&lt;/D&gt;&lt;D xsi:type="xsd:double"&gt;21.105873&lt;/D&gt;&lt;D xsi:type="xsd:double"&gt;35.925472&lt;/D&gt;&lt;D xsi:type="xsd:double"&gt;10.743439&lt;/D&gt;&lt;D xsi:type="xsd:double"&gt;7.221329&lt;/D&gt;&lt;D xsi:type="xsd:double"&gt;-10.548454&lt;/D&gt;&lt;D xsi:type="xsd:double"&gt;-5.4763556&lt;/D&gt;&lt;D xsi:type="xsd:double"&gt;12.461925&lt;/D&gt;&lt;D xsi:type="xsd:double"&gt;11.471081&lt;/D&gt;&lt;D xsi:type="xsd:double"&gt;29.15845&lt;/D&gt;&lt;D xsi:type="xsd:double"&gt;40.93968&lt;/D&gt;&lt;D xsi:type="xsd:double"&gt;37.054695&lt;/D&gt;&lt;D xsi:type="xsd:double"&gt;33.2288&lt;/D&gt;&lt;D xsi:type="xsd:double"&gt;47.19485&lt;/D&gt;&lt;D xsi:type="xsd:double"&gt;41.521442&lt;/D&gt;&lt;D xsi:type="xsd:double"&gt;65.397964&lt;/D&gt;&lt;D xsi:type="xsd:double"&gt;51.20188&lt;/D&gt;&lt;D xsi:type="xsd:double"&gt;57.189583&lt;/D&gt;&lt;D xsi:type="xsd:double"&gt;50.430286&lt;/D&gt;&lt;D xsi:type="xsd:double"&gt;55.45206&lt;/D&gt;&lt;D xsi:type="xsd:double"&gt;38.18879&lt;/D&gt;&lt;D xsi:type="xsd:double"&gt;17.687057&lt;/D&gt;&lt;D xsi:type="xsd:double"&gt;11.784517&lt;/D&gt;&lt;D xsi:type="xsd:double"&gt;14.198709&lt;/D&gt;&lt;D xsi:type="xsd:double"&gt;16.192795&lt;/D&gt;&lt;D xsi:type="xsd:double"&gt;5.8817863&lt;/D&gt;&lt;D xsi:type="xsd:double"&gt;3.53204&lt;/D&gt;&lt;D xsi:type="xsd:double"&gt;-8.972568&lt;/D&gt;&lt;D xsi:type="xsd:double"&gt;-7.599652&lt;/D&gt;&lt;D xsi:type="xsd:double"&gt;-8.765209&lt;/D&gt;&lt;D xsi:type="xsd:double"&gt;-21.75126&lt;/D&gt;&lt;D xsi:type="xsd:double"&gt;-23.924118&lt;/D&gt;&lt;D xsi:type="xsd:double"&gt;-12.8353&lt;/D&gt;&lt;D xsi:type="xsd:double"&gt;-15.314829&lt;/D&gt;&lt;D xsi:type="xsd:double"&gt;-20.239819&lt;/D&gt;&lt;D xsi:type="xsd:double"&gt;-27.214962&lt;/D&gt;&lt;D xsi:type="xsd:double"&gt;-33.268707&lt;/D&gt;&lt;D xsi:type="xsd:double"&gt;-25.158327&lt;/D&gt;&lt;D xsi:type="xsd:double"&gt;-26.256811&lt;/D&gt;&lt;D xsi:type="xsd:double"&gt;-10.651207&lt;/D&gt;&lt;D xsi:type="xsd:double"&gt;-15.935487&lt;/D&gt;&lt;D xsi:type="xsd:double"&gt;-9.13397&lt;/D&gt;&lt;D xsi:type="xsd:double"&gt;-0.8096099&lt;/D&gt;&lt;D xsi:type="xsd:double"&gt;-10.625208&lt;/D&gt;&lt;D xsi:type="xsd:double"&gt;-21.278214&lt;/D&gt;&lt;D xsi:type="xsd:double"&gt;-9.938598&lt;/D&gt;&lt;D xsi:type="xsd:double"&gt;-11.682093&lt;/D&gt;&lt;D xsi:type="xsd:double"&gt;-6.8051996&lt;/D&gt;&lt;D xsi:type="xsd:double"&gt;-2.7231395&lt;/D&gt;&lt;D xsi:type="xsd:double"&gt;-12.275142&lt;/D&gt;&lt;D xsi:type="xsd:double"&gt;-13.588655&lt;/D&gt;&lt;D xsi:type="xsd:double"&gt;-29.486238&lt;/D&gt;&lt;D xsi:type="xsd:double"&gt;-18.203133&lt;/D&gt;&lt;D xsi:type="xsd:double"&gt;-15.458369&lt;/D&gt;&lt;D xsi:type="xsd:double"&gt;-13.247913&lt;/D&gt;&lt;D xsi:type="xsd:double"&gt;-7.152361&lt;/D&gt;&lt;D xsi:type="xsd:double"&gt;-8.698964&lt;/D&gt;&lt;D xsi:type="xsd:double"&gt;-14.67936&lt;/D&gt;&lt;/FQL&gt;&lt;FQL&gt;&lt;Q&gt;EPHE^FG_TOTAL_RETURNC(-10AY,0,AM)&lt;/Q&gt;&lt;R&gt;121&lt;/R&gt;&lt;C&gt;1&lt;/C&gt;&lt;D xsi:type="xsd:double"&gt;0.4050851&lt;/D&gt;&lt;D xsi:type="xsd:double"&gt;2.7165055&lt;/D&gt;&lt;D xsi:type="xsd:double"&gt;-1.8591225&lt;/D&gt;&lt;D xsi:type="xsd:double"&gt;2.1344662&lt;/D&gt;&lt;D xsi:type="xsd:double"&gt;1.6980171&lt;/D&gt;&lt;D xsi:type="xsd:double"&gt;-1.6078055&lt;/D&gt;&lt;D xsi:type="xsd:double"&gt;6.884825&lt;/D&gt;&lt;D xsi:type="xsd:double"&gt;2.2532463&lt;/D&gt;&lt;D xsi:type="xsd:double"&gt;1.3892293&lt;/D&gt;&lt;D xsi:type="xsd:double"&gt;-4.8192797&lt;/D&gt;&lt;D xsi:type="xsd:double"&gt;-1.1913598&lt;/D&gt;&lt;D xsi:type="xsd:double"&gt;-2.052474&lt;/D&gt;&lt;D xsi:type="xsd:double"&gt;0.07737875&lt;/D&gt;&lt;D xsi:type="xsd:double"&gt;-11.15979&lt;/D&gt;&lt;D xsi:type="xsd:double"&gt;-0.87032914&lt;/D&gt;&lt;D xsi:type="xsd:double"&gt;3.043604&lt;/D&gt;&lt;D xsi:type="xsd:double"&gt;-0.42600632&lt;/D&gt;&lt;D xsi:type="xsd:double"&gt;-3.4163654&lt;/D&gt;&lt;D xsi:type="xsd:double"&gt;-5.0385294&lt;/D&gt;&lt;D xsi:type="xsd:double"&gt;4.0886283&lt;/D&gt;&lt;D xsi:type="xsd:double"&gt;9.745132&lt;/D&gt;&lt;D xsi:type="xsd:double"&gt;-4.289615&lt;/D&gt;&lt;D xsi:type="xsd:double"&gt;7.2794795&lt;/D&gt;&lt;D xsi:type="xsd:double"&gt;5.2325606&lt;/D&gt;&lt;D xsi:type="xsd:double"&gt;0.4948616&lt;/D&gt;&lt;D xsi:type="xsd:double"&gt;-2.2474706&lt;/D&gt;&lt;D xsi:type="xsd:double"&gt;-3.7458062&lt;/D&gt;&lt;D xsi:type="xsd:double"&gt;-5.5018783&lt;/D&gt;&lt;D xsi:type="xsd:double"&gt;-8.406698&lt;/D&gt;&lt;D xsi:type="xsd:double"&gt;0.81409216&lt;/D&gt;&lt;D xsi:type="xsd:double"&gt;5.706358&lt;/D&gt;&lt;D xsi:type="xsd:double"&gt;-1.9842446&lt;/D&gt;&lt;D xsi:type="xsd:double"&gt;1.6969323&lt;/D&gt;&lt;D xsi:type="xsd:double"&gt;5.4742336&lt;/D&gt;&lt;D xsi:type="xsd:double"&gt;3.1640291&lt;/D&gt;&lt;D xsi:type="xsd:double"&gt;-3.297466&lt;/D&gt;&lt;D xsi:type="xsd:double"&gt;0.8372903&lt;/D&gt;&lt;D xsi:type="xsd:double"&gt;-0.58124065&lt;/D&gt;&lt;D xsi:type="xsd:double"&gt;2.9231668&lt;/D&gt;&lt;D xsi:type="xsd:double"&gt;0.35163164&lt;/D&gt;&lt;D xsi:type="xsd:double"&gt;-2.0485103&lt;/D&gt;&lt;D xsi:type="xsd:double"&gt;6.8958044&lt;/D&gt;&lt;D xsi:type="xsd:double"&gt;-3.219992&lt;/D&gt;&lt;D xsi:type="xsd:double"&gt;-4.1788635&lt;/D&gt;&lt;D xsi:type="xsd:double"&gt;-2.9444456&lt;/D&gt;&lt;D xsi:type="xsd:double"&gt;-3.7779033&lt;/D&gt;&lt;D xsi:type="xsd:double"&gt;-1.9928575&lt;/D&gt;&lt;D xsi:type="xsd:double"&gt;-8.134455&lt;/D&gt;&lt;D xsi:type="xsd:double"&gt;9.85074&lt;/D&gt;&lt;D xsi:type="xsd:double"&gt;-0.6340563&lt;/D&gt;&lt;D xsi:type="xsd:double"&gt;-9.814644&lt;/D&gt;&lt;D xsi:type="xsd:double"&gt;3.7398934&lt;/D&gt;&lt;D xsi:type="xsd:double"&gt;3.6375403&lt;/D&gt;&lt;D xsi:type="xsd:double"&gt;-0.02849102&lt;/D&gt;&lt;D xsi:type="xsd:double"&gt;9.410297&lt;/D&gt;&lt;D xsi:type="xsd:double"&gt;-5.5332603&lt;/D&gt;&lt;D xsi:type="xsd:double"&gt;4.1274667&lt;/D&gt;&lt;D xsi:type="xsd:double"&gt;1.0492444&lt;/D&gt;&lt;D xsi:type="xsd:double"&gt;1.4998555&lt;/D&gt;&lt;D xsi:type="xsd:double"&gt;3.0956984&lt;/D&gt;&lt;D xsi:type="xsd:double"&gt;-2.6921928&lt;/D&gt;&lt;D xsi:type="xsd:double"&gt;-1.7684042&lt;/D&gt;&lt;D xsi:type="xsd:double"&gt;-4.006958&lt;/D&gt;&lt;D xsi:type="xsd:double"&gt;8.31821&lt;/D&gt;&lt;D xsi:type="xsd:double"&gt;-5.166161&lt;/D&gt;&lt;D xsi:type="xsd:double"&gt;1.1520147&lt;/D&gt;&lt;D xsi:type="xsd:double"&gt;-9.149181&lt;/D&gt;&lt;D xsi:type="xsd:double"&gt;-6.2860847&lt;/D&gt;&lt;D xsi:type="xsd:double"&gt;-24.05886&lt;/D&gt;&lt;D xsi:type="xsd:double"&gt;5.2726507&lt;/D&gt;&lt;D xsi:type="xsd:double"&gt;11.301363&lt;/D&gt;&lt;D xsi:type="xsd:double"&gt;5.62824&lt;/D&gt;&lt;D xsi:type="xsd:double"&gt;-5.091572&lt;/D&gt;&lt;D xsi:type="xsd:double"&gt;1.92976&lt;/D&gt;&lt;D xsi:type="xsd:double"&gt;1.703906&lt;/D&gt;&lt;D xsi:type="xsd:double"&gt;4.5420647&lt;/D&gt;&lt;D xsi:type="xsd:double"&gt;14.102566&lt;/D&gt;&lt;D xsi:type="xsd:double"&gt;2.2829056&lt;/D&gt;&lt;D xsi:type="xsd:double"&gt;-6.2691154&lt;/D&gt;&lt;D xsi:type="xsd:double"&gt;0.75041056&lt;/D&gt;&lt;D xsi:type="xsd:double"&gt;-5.3756475&lt;/D&gt;&lt;D xsi:type="xsd:double"&gt;-1.060915&lt;/D&gt;&lt;D xsi:type="xsd:double"&gt;6.433761&lt;/D&gt;&lt;D xsi:type="xsd:double"&gt;1.5307188&lt;/D&gt;&lt;D xsi:type="xsd:double"&gt;-9.861427&lt;/D&gt;&lt;D xsi:type="xsd:double"&gt;7.901323&lt;/D&gt;&lt;D xsi:type="xsd:double"&gt;0.099396706&lt;/D&gt;&lt;D xsi:type="xsd:double"&gt;4.534924&lt;/D&gt;&lt;D xsi:type="xsd:double"&gt;-1.3299584&lt;/D&gt;&lt;D xsi:type="xsd:double"&gt;1.9138455&lt;/D&gt;&lt;D xsi:type="xsd:double"&gt;2.0543694&lt;/D&gt;&lt;D xsi:type="xsd:double"&gt;0.8361697&lt;/D&gt;&lt;D xsi:type="xsd:double"&gt;-4.29976&lt;/D&gt;&lt;D xsi:type="xsd:double"&gt;-7.477534&lt;/D&gt;&lt;D xsi:type="xsd:double"&gt;0&lt;/D&gt;&lt;D xsi:type="xsd:double"&gt;-10.438538&lt;/D&gt;&lt;D xsi:type="xsd:double"&gt;0.47022104&lt;/D&gt;&lt;D xsi:type="xsd:double"&gt;1.4040589&lt;/D&gt;&lt;D xsi:type="xsd:double"&gt;-15.076923&lt;/D&gt;&lt;D xsi:type="xsd:double"&gt;9.510875&lt;/D&gt;&lt;D xsi:type="xsd:double"&gt;10.008276&lt;/D&gt;&lt;D xsi:type="xsd:double"&gt;-1.0835052&lt;/D&gt;&lt;D xsi:type="xsd:double"&gt;11.798393&lt;/D&gt;&lt;D xsi:type="xsd:double"&gt;-8.777327&lt;/D&gt;&lt;D xsi:type="xsd:double"&gt;0.93598366&lt;/D&gt;&lt;D xsi:type="xsd:double"&gt;-0.33382177&lt;/D&gt;&lt;D xsi:type="xsd:double"&gt;-4.652029&lt;/D&gt;&lt;D xsi:type="xsd:double"&gt;2.8681993&lt;/D&gt;&lt;D xsi:type="xsd:double"&gt;2.9953837&lt;/D&gt;&lt;D xsi:type="xsd:double"&gt;-8.650261&lt;/D&gt;&lt;D xsi:type="xsd:double"&gt;1.6734719&lt;/D&gt;&lt;D xsi:type="xsd:double"&gt;-5.419511&lt;/D&gt;&lt;D xsi:type="xsd:double"&gt;7.4278474&lt;/D&gt;&lt;D xsi:type="xsd:double"&gt;3.52993&lt;/D&gt;&lt;D xsi:type="xsd:double"&gt;2.000773&lt;/D&gt;&lt;D xsi:type="xsd:double"&gt;4.3002605&lt;/D&gt;&lt;D xsi:type="xsd:double"&gt;0.18084049&lt;/D&gt;&lt;D xsi:type="xsd:double"&gt;-7.039714&lt;/D&gt;&lt;D xsi:type="xsd:double"&gt;-4.854369&lt;/D&gt;&lt;D xsi:type="xsd:double"&gt;-0.022011995&lt;/D&gt;&lt;D xsi:type="xsd:double"&gt;4.3928742&lt;/D&gt;&lt;/FQL&gt;&lt;FQL&gt;&lt;Q&gt;EWM^FMA_DIV_YLD(NTMA,-10AY,0,AM,"PORTAGG","MEANR")&lt;/Q&gt;&lt;R&gt;121&lt;/R&gt;&lt;C&gt;1&lt;/C&gt;&lt;D xsi:type="xsd:double"&gt;3.17853107692741&lt;/D&gt;&lt;D xsi:type="xsd:double"&gt;3.15591276364408&lt;/D&gt;&lt;D xsi:type="xsd:double"&gt;3.19908737222935&lt;/D&gt;&lt;D xsi:type="xsd:double"&gt;3.19325883802302&lt;/D&gt;&lt;D xsi:type="xsd:double"&gt;3.28829012216276&lt;/D&gt;&lt;D xsi:type="xsd:double"&gt;3.30265899280379&lt;/D&gt;&lt;D xsi:type="xsd:double"&gt;3.26695667204503&lt;/D&gt;&lt;D xsi:type="xsd:double"&gt;3.14140983906306&lt;/D&gt;&lt;D xsi:type="xsd:double"&gt;3.16283031728173&lt;/D&gt;&lt;D xsi:type="xsd:double"&gt;3.14871673942146&lt;/D&gt;&lt;D xsi:type="xsd:double"&gt;3.24635991528472&lt;/D&gt;&lt;D xsi:type="xsd:double"&gt;3.26133020378431&lt;/D&gt;&lt;D xsi:type="xsd:double"&gt;3.25973727883836&lt;/D&gt;&lt;D xsi:type="xsd:double"&gt;3.47938240370334&lt;/D&gt;&lt;D xsi:type="xsd:double"&gt;3.38889094860102&lt;/D&gt;&lt;D xsi:type="xsd:double"&gt;3.29277390654376&lt;/D&gt;&lt;D xsi:type="xsd:double"&gt;3.26188438522205&lt;/D&gt;&lt;D xsi:type="xsd:double"&gt;3.2523709438498&lt;/D&gt;&lt;D xsi:type="xsd:double"&gt;3.27714046464117&lt;/D&gt;&lt;D xsi:type="xsd:double"&gt;3.14651430781015&lt;/D&gt;&lt;D xsi:type="xsd:double"&gt;3.06279630934988&lt;/D&gt;&lt;D xsi:type="xsd:double"&gt;3.14093100208418&lt;/D&gt;&lt;D xsi:type="xsd:double"&gt;3.08789633426039&lt;/D&gt;&lt;D xsi:type="xsd:double"&gt;3.0577501382467&lt;/D&gt;&lt;D xsi:type="xsd:double"&gt;3.00432944961119&lt;/D&gt;&lt;D xsi:type="xsd:double"&gt;2.95109135006812&lt;/D&gt;&lt;D xsi:type="xsd:double"&gt;2.98573787558088&lt;/D&gt;&lt;D xsi:type="xsd:double"&gt;2.94624386374845&lt;/D&gt;&lt;D xsi:type="xsd:double"&gt;3.00141216455331&lt;/D&gt;&lt;D xsi:type="xsd:double"&gt;3.03225441916189&lt;/D&gt;&lt;D xsi:type="xsd:double"&gt;3.01507328231896&lt;/D&gt;&lt;D xsi:type="xsd:double"&gt;3.01097314574067&lt;/D&gt;&lt;D xsi:type="xsd:double"&gt;2.97952537223897&lt;/D&gt;&lt;D xsi:type="xsd:double"&gt;2.94969629628141&lt;/D&gt;&lt;D xsi:type="xsd:double"&gt;3.03573432330005&lt;/D&gt;&lt;D xsi:type="xsd:double"&gt;3.03945651380963&lt;/D&gt;&lt;D xsi:type="xsd:double"&gt;3.04013770140046&lt;/D&gt;&lt;D xsi:type="xsd:double"&gt;3.02214697801929&lt;/D&gt;&lt;D xsi:type="xsd:double"&gt;3.07725096477853&lt;/D&gt;&lt;D xsi:type="xsd:double"&gt;3.19480262846156&lt;/D&gt;&lt;D xsi:type="xsd:double"&gt;3.28292366713941&lt;/D&gt;&lt;D xsi:type="xsd:double"&gt;3.14154028928361&lt;/D&gt;&lt;D xsi:type="xsd:double"&gt;3.06425578181038&lt;/D&gt;&lt;D xsi:type="xsd:double"&gt;3.15597376052545&lt;/D&gt;&lt;D xsi:type="xsd:double"&gt;3.19485732378776&lt;/D&gt;&lt;D xsi:type="xsd:double"&gt;3.17851723101754&lt;/D&gt;&lt;D xsi:type="xsd:double"&gt;3.28172999998264&lt;/D&gt;&lt;D xsi:type="xsd:double"&gt;3.37268227915974&lt;/D&gt;&lt;D xsi:type="xsd:double"&gt;3.18851306104964&lt;/D&gt;&lt;D xsi:type="xsd:double"&gt;3.15494099078328&lt;/D&gt;&lt;D xsi:type="xsd:double"&gt;3.22659258450037&lt;/D&gt;&lt;D xsi:type="xsd:double"&gt;3.40086550005332&lt;/D&gt;&lt;D xsi:type="xsd:double"&gt;3.37479522990327&lt;/D&gt;&lt;D xsi:type="xsd:double"&gt;3.28867208670578&lt;/D&gt;&lt;D xsi:type="xsd:double"&gt;3.27813759819259&lt;/D&gt;&lt;D xsi:type="xsd:double"&gt;3.28406505253623&lt;/D&gt;&lt;D xsi:type="xsd:double"&gt;3.41358746423147&lt;/D&gt;&lt;D xsi:type="xsd:double"&gt;3.37723368325886&lt;/D&gt;&lt;D xsi:type="xsd:double"&gt;3.32134347718404&lt;/D&gt;&lt;D xsi:type="xsd:double"&gt;3.40197446877625&lt;/D&gt;&lt;D xsi:type="xsd:double"&gt;3.44395410775795&lt;/D&gt;&lt;D xsi:type="xsd:double"&gt;3.51779578120578&lt;/D&gt;&lt;D xsi:type="xsd:double"&gt;3.53503605653922&lt;/D&gt;&lt;D xsi:type="xsd:double"&gt;3.51378055034024&lt;/D&gt;&lt;D xsi:type="xsd:double"&gt;3.53646781029889&lt;/D&gt;&lt;D xsi:type="xsd:double"&gt;3.47655128426169&lt;/D&gt;&lt;D xsi:type="xsd:double"&gt;3.62951280999077&lt;/D&gt;&lt;D xsi:type="xsd:double"&gt;3.77739741955009&lt;/D&gt;&lt;D xsi:type="xsd:double"&gt;4.0955570200146&lt;/D&gt;&lt;D xsi:type="xsd:double"&gt;3.68651316259061&lt;/D&gt;&lt;D xsi:type="xsd:double"&gt;3.11094932125112&lt;/D&gt;&lt;D xsi:type="xsd:double"&gt;3.09858678858382&lt;/D&gt;&lt;D xsi:type="xsd:double"&gt;3.0087339638556&lt;/D&gt;&lt;D xsi:type="xsd:double"&gt;3.10099558837223&lt;/D&gt;&lt;D xsi:type="xsd:double"&gt;3.32239113991609&lt;/D&gt;&lt;D xsi:type="xsd:double"&gt;3.5313672649909&lt;/D&gt;&lt;D xsi:type="xsd:double"&gt;3.4596218600764&lt;/D&gt;&lt;D xsi:type="xsd:double"&gt;3.62279158033101&lt;/D&gt;&lt;D xsi:type="xsd:double"&gt;3.8678926472087&lt;/D&gt;&lt;D xsi:type="xsd:double"&gt;4.03597027191661&lt;/D&gt;&lt;D xsi:type="xsd:double"&gt;4.05933205277504&lt;/D&gt;&lt;D xsi:type="xsd:double"&gt;3.97735664517198&lt;/D&gt;&lt;D xsi:type="xsd:double"&gt;4.13730540509972&lt;/D&gt;&lt;D xsi:type="xsd:double"&gt;4.20984943927228&lt;/D&gt;&lt;D xsi:type="xsd:double"&gt;4.29938991760241&lt;/D&gt;&lt;D xsi:type="xsd:double"&gt;4.01551183074079&lt;/D&gt;&lt;D xsi:type="xsd:double"&gt;4.08288948473004&lt;/D&gt;&lt;D xsi:type="xsd:double"&gt;3.9910705212892&lt;/D&gt;&lt;D xsi:type="xsd:double"&gt;3.97604558370763&lt;/D&gt;&lt;D xsi:type="xsd:double"&gt;3.70725096796477&lt;/D&gt;&lt;D xsi:type="xsd:double"&gt;3.8935723633441&lt;/D&gt;&lt;D xsi:type="xsd:double"&gt;3.79434310372774&lt;/D&gt;&lt;D xsi:type="xsd:double"&gt;3.76853611603238&lt;/D&gt;&lt;D xsi:type="xsd:double"&gt;3.82986399456452&lt;/D&gt;&lt;D xsi:type="xsd:double"&gt;3.93224872052867&lt;/D&gt;&lt;D xsi:type="xsd:double"&gt;4.18217664488216&lt;/D&gt;&lt;D xsi:type="xsd:double"&gt;4.04416955761554&lt;/D&gt;&lt;D xsi:type="xsd:double"&gt;4.10513407141505&lt;/D&gt;&lt;D xsi:type="xsd:double"&gt;4.42005565170897&lt;/D&gt;&lt;D xsi:type="xsd:double"&gt;4.29476803356274&lt;/D&gt;&lt;D xsi:type="xsd:double"&gt;4.14568680107829&lt;/D&gt;&lt;D xsi:type="xsd:double"&gt;4.16953907491476&lt;/D&gt;&lt;D xsi:type="xsd:double"&gt;4.23305009048673&lt;/D&gt;&lt;D xsi:type="xsd:double"&gt;4.38212622126726&lt;/D&gt;&lt;D xsi:type="xsd:double"&gt;4.4343530455087&lt;/D&gt;&lt;D xsi:type="xsd:double"&gt;4.4385390568679&lt;/D&gt;&lt;D xsi:type="xsd:double"&gt;4.45083038814979&lt;/D&gt;&lt;D xsi:type="xsd:double"&gt;4.48185740845796&lt;/D&gt;&lt;D xsi:type="xsd:double"&gt;4.26029692378565&lt;/D&gt;&lt;D xsi:type="xsd:double"&gt;4.24340427802819&lt;/D&gt;&lt;D xsi:type="xsd:double"&gt;4.36214601574006&lt;/D&gt;&lt;D xsi:type="xsd:double"&gt;4.34409341880593&lt;/D&gt;&lt;D xsi:type="xsd:double"&gt;4.27460921870639&lt;/D&gt;&lt;D xsi:type="xsd:double"&gt;4.31392884689741&lt;/D&gt;&lt;D xsi:type="xsd:double"&gt;4.23653231880129&lt;/D&gt;&lt;D xsi:type="xsd:double"&gt;4.14675666873456&lt;/D&gt;&lt;D xsi:type="xsd:double"&gt;4.16015992885971&lt;/D&gt;&lt;D xsi:type="xsd:double"&gt;4.10316160987031&lt;/D&gt;&lt;D xsi:type="xsd:double"&gt;4.09553510129199&lt;/D&gt;&lt;D xsi:type="xsd:double"&gt;4.13105537764905&lt;/D&gt;&lt;D xsi:type="xsd:double"&gt;4.11349442803789&lt;/D&gt;&lt;/FQL&gt;&lt;FQL&gt;&lt;Q&gt;EWY^FMA_PE(NTMA,-10AY,0,AM,"PORTAGG","MEANR")&lt;/Q&gt;&lt;R&gt;121&lt;/R&gt;&lt;C&gt;1&lt;/C&gt;&lt;D xsi:type="xsd:double"&gt;10.4075620948007&lt;/D&gt;&lt;D xsi:type="xsd:double"&gt;10.312444636621&lt;/D&gt;&lt;D xsi:type="xsd:double"&gt;9.89277175405325&lt;/D&gt;&lt;D xsi:type="xsd:double"&gt;9.83767160255259&lt;/D&gt;&lt;D xsi:type="xsd:double"&gt;9.88268392690863&lt;/D&gt;&lt;D xsi:type="xsd:double"&gt;9.43482997126441&lt;/D&gt;&lt;D xsi:type="xsd:double"&gt;9.62720967797828&lt;/D&gt;&lt;D xsi:type="xsd:double"&gt;9.85450697972138&lt;/D&gt;&lt;D xsi:type="xsd:double"&gt;9.88684845536117&lt;/D&gt;&lt;D xsi:type="xsd:double"&gt;10.1395989760775&lt;/D&gt;&lt;D xsi:type="xsd:double"&gt;9.72509440221693&lt;/D&gt;&lt;D xsi:type="xsd:double"&gt;9.67680980305791&lt;/D&gt;&lt;D xsi:type="xsd:double"&gt;9.80530366914228&lt;/D&gt;&lt;D xsi:type="xsd:double"&gt;9.20552171915957&lt;/D&gt;&lt;D xsi:type="xsd:double"&gt;9.73998188280705&lt;/D&gt;&lt;D xsi:type="xsd:double"&gt;10.3590032478923&lt;/D&gt;&lt;D xsi:type="xsd:double"&gt;10.3000329474153&lt;/D&gt;&lt;D xsi:type="xsd:double"&gt;10.1001639262629&lt;/D&gt;&lt;D xsi:type="xsd:double"&gt;10.3306166831143&lt;/D&gt;&lt;D xsi:type="xsd:double"&gt;10.2308578964968&lt;/D&gt;&lt;D xsi:type="xsd:double"&gt;10.5049197682735&lt;/D&gt;&lt;D xsi:type="xsd:double"&gt;10.1769278657596&lt;/D&gt;&lt;D xsi:type="xsd:double"&gt;10.0635372441943&lt;/D&gt;&lt;D xsi:type="xsd:double"&gt;10.0068242268966&lt;/D&gt;&lt;D xsi:type="xsd:double"&gt;10.039204814275&lt;/D&gt;&lt;D xsi:type="xsd:double"&gt;10.1146850465515&lt;/D&gt;&lt;D xsi:type="xsd:double"&gt;10.0189525763305&lt;/D&gt;&lt;D xsi:type="xsd:double"&gt;9.86330676403831&lt;/D&gt;&lt;D xsi:type="xsd:double"&gt;9.72147776697872&lt;/D&gt;&lt;D xsi:type="xsd:double"&gt;9.69046045481247&lt;/D&gt;&lt;D xsi:type="xsd:double"&gt;9.53170109214159&lt;/D&gt;&lt;D xsi:type="xsd:double"&gt;9.50319978418378&lt;/D&gt;&lt;D xsi:type="xsd:double"&gt;9.42291619354343&lt;/D&gt;&lt;D xsi:type="xsd:double"&gt;9.01969957812743&lt;/D&gt;&lt;D xsi:type="xsd:double"&gt;9.56447095203744&lt;/D&gt;&lt;D xsi:type="xsd:double"&gt;9.55620321357865&lt;/D&gt;&lt;D xsi:type="xsd:double"&gt;9.44785000510597&lt;/D&gt;&lt;D xsi:type="xsd:double"&gt;9.08816876163614&lt;/D&gt;&lt;D xsi:type="xsd:double"&gt;9.191624380137&lt;/D&gt;&lt;D xsi:type="xsd:double"&gt;9.50693916773829&lt;/D&gt;&lt;D xsi:type="xsd:double"&gt;9.16201946386512&lt;/D&gt;&lt;D xsi:type="xsd:double"&gt;9.09050375517102&lt;/D&gt;&lt;D xsi:type="xsd:double"&gt;9.43492975221414&lt;/D&gt;&lt;D xsi:type="xsd:double"&gt;8.8641854281994&lt;/D&gt;&lt;D xsi:type="xsd:double"&gt;8.92367796977927&lt;/D&gt;&lt;D xsi:type="xsd:double"&gt;9.06364452844001&lt;/D&gt;&lt;D xsi:type="xsd:double"&gt;8.80398792808001&lt;/D&gt;&lt;D xsi:type="xsd:double"&gt;8.38849095293584&lt;/D&gt;&lt;D xsi:type="xsd:double"&gt;8.3792907728652&lt;/D&gt;&lt;D xsi:type="xsd:double"&gt;8.37842951526403&lt;/D&gt;&lt;D xsi:type="xsd:double"&gt;8.43774445695559&lt;/D&gt;&lt;D xsi:type="xsd:double"&gt;7.68550018455145&lt;/D&gt;&lt;D xsi:type="xsd:double"&gt;7.96254796350405&lt;/D&gt;&lt;D xsi:type="xsd:double"&gt;8.24126157664664&lt;/D&gt;&lt;D xsi:type="xsd:double"&gt;10.2270930771434&lt;/D&gt;&lt;D xsi:type="xsd:double"&gt;10.346473849075&lt;/D&gt;&lt;D xsi:type="xsd:double"&gt;10.7790897102427&lt;/D&gt;&lt;D xsi:type="xsd:double"&gt;11.3376754786855&lt;/D&gt;&lt;D xsi:type="xsd:double"&gt;10.6257073791335&lt;/D&gt;&lt;D xsi:type="xsd:double"&gt;11.3186742298269&lt;/D&gt;&lt;D xsi:type="xsd:double"&gt;10.9315916778984&lt;/D&gt;&lt;D xsi:type="xsd:double"&gt;10.4242723812029&lt;/D&gt;&lt;D xsi:type="xsd:double"&gt;11.0380264022522&lt;/D&gt;&lt;D xsi:type="xsd:double"&gt;11.303466153492&lt;/D&gt;&lt;D xsi:type="xsd:double"&gt;11.0076312957891&lt;/D&gt;&lt;D xsi:type="xsd:double"&gt;11.34408518518&lt;/D&gt;&lt;D xsi:type="xsd:double"&gt;10.8755929071269&lt;/D&gt;&lt;D xsi:type="xsd:double"&gt;10.2069272388543&lt;/D&gt;&lt;D xsi:type="xsd:double"&gt;9.08889178181081&lt;/D&gt;&lt;D xsi:type="xsd:double"&gt;11.5274518886177&lt;/D&gt;&lt;D xsi:type="xsd:double"&gt;12.3764249453535&lt;/D&gt;&lt;D xsi:type="xsd:double"&gt;12.4172326851744&lt;/D&gt;&lt;D xsi:type="xsd:double"&gt;12.7306436330457&lt;/D&gt;&lt;D xsi:type="xsd:double"&gt;12.8204873487113&lt;/D&gt;&lt;D xsi:type="xsd:double"&gt;12.3213713581713&lt;/D&gt;&lt;D xsi:type="xsd:double"&gt;11.4141400641534&lt;/D&gt;&lt;D xsi:type="xsd:double"&gt;12.9069679105096&lt;/D&gt;&lt;D xsi:type="xsd:double"&gt;13.4407753850193&lt;/D&gt;&lt;D xsi:type="xsd:double"&gt;13.9232277470966&lt;/D&gt;&lt;D xsi:type="xsd:double"&gt;13.2995987256065&lt;/D&gt;&lt;D xsi:type="xsd:double"&gt;13.1068453140562&lt;/D&gt;&lt;D xsi:type="xsd:double"&gt;11.2813392951454&lt;/D&gt;&lt;D xsi:type="xsd:double"&gt;11.2796151255174&lt;/D&gt;&lt;D xsi:type="xsd:double"&gt;11.2434039492663&lt;/D&gt;&lt;D xsi:type="xsd:double"&gt;10.4816300664994&lt;/D&gt;&lt;D xsi:type="xsd:double"&gt;10.519903285028&lt;/D&gt;&lt;D xsi:type="xsd:double"&gt;9.89152895754245&lt;/D&gt;&lt;D xsi:type="xsd:double"&gt;10.0039211441676&lt;/D&gt;&lt;D xsi:type="xsd:double"&gt;9.92976861652943&lt;/D&gt;&lt;D xsi:type="xsd:double"&gt;10.1773038670207&lt;/D&gt;&lt;D xsi:type="xsd:double"&gt;9.09225378704109&lt;/D&gt;&lt;D xsi:type="xsd:double"&gt;9.39092398807577&lt;/D&gt;&lt;D xsi:type="xsd:double"&gt;9.37165647898262&lt;/D&gt;&lt;D xsi:type="xsd:double"&gt;8.98175209765507&lt;/D&gt;&lt;D xsi:type="xsd:double"&gt;9.00447480491036&lt;/D&gt;&lt;D xsi:type="xsd:double"&gt;8.0166656083826&lt;/D&gt;&lt;D xsi:type="xsd:double"&gt;8.65873358211192&lt;/D&gt;&lt;D xsi:type="xsd:double"&gt;8.58133012932832&lt;/D&gt;&lt;D xsi:type="xsd:double"&gt;8.17185718154966&lt;/D&gt;&lt;D xsi:type="xsd:double"&gt;9.89190019329506&lt;/D&gt;&lt;D xsi:type="xsd:double"&gt;10.9878577628751&lt;/D&gt;&lt;D xsi:type="xsd:double"&gt;10.3129128179646&lt;/D&gt;&lt;D xsi:type="xsd:double"&gt;12.5359192330561&lt;/D&gt;&lt;D xsi:type="xsd:double"&gt;12.7656654821349&lt;/D&gt;&lt;D xsi:type="xsd:double"&gt;13.5035665972343&lt;/D&gt;&lt;D xsi:type="xsd:double"&gt;13.3436639878045&lt;/D&gt;&lt;D xsi:type="xsd:double"&gt;12.8365810275008&lt;/D&gt;&lt;D xsi:type="xsd:double"&gt;12.0795098506464&lt;/D&gt;&lt;D xsi:type="xsd:double"&gt;12.1663620335771&lt;/D&gt;&lt;D xsi:type="xsd:double"&gt;11.4314273308037&lt;/D&gt;&lt;D xsi:type="xsd:double"&gt;10.55684011303&lt;/D&gt;&lt;D xsi:type="xsd:double"&gt;9.58670288974776&lt;/D&gt;&lt;D xsi:type="xsd:double"&gt;10.1895748295785&lt;/D&gt;&lt;D xsi:type="xsd:double"&gt;10.392629323785&lt;/D&gt;&lt;D xsi:type="xsd:double"&gt;10.0660500954376&lt;/D&gt;&lt;D xsi:type="xsd:double"&gt;10.5001935014159&lt;/D&gt;&lt;D xsi:type="xsd:double"&gt;10.6245210671475&lt;/D&gt;&lt;D xsi:type="xsd:double"&gt;9.70996864434461&lt;/D&gt;&lt;D xsi:type="xsd:double"&gt;9.43370939807572&lt;/D&gt;&lt;D xsi:type="xsd:double"&gt;9.71258528219106&lt;/D&gt;&lt;D xsi:type="xsd:double"&gt;9.15401703464856&lt;/D&gt;&lt;/FQL&gt;&lt;FQL&gt;&lt;Q&gt;EWY^FMA_PE(LTMA,-10AY,0,AM,"PORTAGG","MEANR")&lt;/Q&gt;&lt;R&gt;121&lt;/R&gt;&lt;C&gt;1&lt;/C&gt;&lt;D xsi:type="xsd:double"&gt;11.6851935831467&lt;/D&gt;&lt;D xsi:type="xsd:double"&gt;11.6577067511985&lt;/D&gt;&lt;D xsi:type="xsd:double"&gt;11.2668033647103&lt;/D&gt;&lt;D xsi:type="xsd:double"&gt;11.636629169043&lt;/D&gt;&lt;D xsi:type="xsd:double"&gt;11.837084244642&lt;/D&gt;&lt;D xsi:type="xsd:double"&gt;11.32243739317&lt;/D&gt;&lt;D xsi:type="xsd:double"&gt;11.7047349527096&lt;/D&gt;&lt;D xsi:type="xsd:double"&gt;12.2927883663826&lt;/D&gt;&lt;D xsi:type="xsd:double"&gt;12.0661949462392&lt;/D&gt;&lt;D xsi:type="xsd:double"&gt;11.9349713249983&lt;/D&gt;&lt;D xsi:type="xsd:double"&gt;11.5818330326541&lt;/D&gt;&lt;D xsi:type="xsd:double"&gt;11.3547362293204&lt;/D&gt;&lt;D xsi:type="xsd:double"&gt;11.3087257190522&lt;/D&gt;&lt;D xsi:type="xsd:double"&gt;10.6598136518587&lt;/D&gt;&lt;D xsi:type="xsd:double"&gt;10.8461472368912&lt;/D&gt;&lt;D xsi:type="xsd:double"&gt;11.5178838060224&lt;/D&gt;&lt;D xsi:type="xsd:double"&gt;11.279122513153&lt;/D&gt;&lt;D xsi:type="xsd:double"&gt;10.0579014075432&lt;/D&gt;&lt;D xsi:type="xsd:double"&gt;10.3201077230977&lt;/D&gt;&lt;D xsi:type="xsd:double"&gt;10.5609408847898&lt;/D&gt;&lt;D xsi:type="xsd:double"&gt;10.6343456170611&lt;/D&gt;&lt;D xsi:type="xsd:double"&gt;10.5457057934363&lt;/D&gt;&lt;D xsi:type="xsd:double"&gt;10.5029896217741&lt;/D&gt;&lt;D xsi:type="xsd:double"&gt;10.4927567186224&lt;/D&gt;&lt;D xsi:type="xsd:double"&gt;10.5396593107024&lt;/D&gt;&lt;D xsi:type="xsd:double"&gt;10.6350721694402&lt;/D&gt;&lt;D xsi:type="xsd:double"&gt;10.6767733942935&lt;/D&gt;&lt;D xsi:type="xsd:double"&gt;10.7675071784402&lt;/D&gt;&lt;D xsi:type="xsd:double"&gt;10.8305309005057&lt;/D&gt;&lt;D xsi:type="xsd:double"&gt;11.0298189242746&lt;/D&gt;&lt;D xsi:type="xsd:double"&gt;11.4681850021294&lt;/D&gt;&lt;D xsi:type="xsd:double"&gt;11.6644461632925&lt;/D&gt;&lt;D xsi:type="xsd:double"&gt;11.4497840253927&lt;/D&gt;&lt;D xsi:type="xsd:double"&gt;11.118743339038&lt;/D&gt;&lt;D xsi:type="xsd:double"&gt;11.1186617517093&lt;/D&gt;&lt;D xsi:type="xsd:double"&gt;10.9823135982434&lt;/D&gt;&lt;D xsi:type="xsd:double"&gt;10.7637914149031&lt;/D&gt;&lt;D xsi:type="xsd:double"&gt;10.3671110345913&lt;/D&gt;&lt;D xsi:type="xsd:double"&gt;10.374325572826&lt;/D&gt;&lt;D xsi:type="xsd:double"&gt;10.5812815553927&lt;/D&gt;&lt;D xsi:type="xsd:double"&gt;10.2564662740999&lt;/D&gt;&lt;D xsi:type="xsd:double"&gt;10.0945139722641&lt;/D&gt;&lt;D xsi:type="xsd:double"&gt;10.7600378650853&lt;/D&gt;&lt;D xsi:type="xsd:double"&gt;10.5434153658467&lt;/D&gt;&lt;D xsi:type="xsd:double"&gt;10.4250326352907&lt;/D&gt;&lt;D xsi:type="xsd:double"&gt;10.3397056005886&lt;/D&gt;&lt;D xsi:type="xsd:double"&gt;10.1171871417079&lt;/D&gt;&lt;D xsi:type="xsd:double"&gt;9.78679535761155&lt;/D&gt;&lt;D xsi:type="xsd:double"&gt;9.62086653840856&lt;/D&gt;&lt;D xsi:type="xsd:double"&gt;9.49244135664673&lt;/D&gt;&lt;D xsi:type="xsd:double"&gt;9.39373799128595&lt;/D&gt;&lt;D xsi:type="xsd:double"&gt;8.42465198350959&lt;/D&gt;&lt;D xsi:type="xsd:double"&gt;8.44414817420114&lt;/D&gt;&lt;D xsi:type="xsd:double"&gt;8.14668683350681&lt;/D&gt;&lt;D xsi:type="xsd:double"&gt;9.70839484389158&lt;/D&gt;&lt;D xsi:type="xsd:double"&gt;9.99427410131871&lt;/D&gt;&lt;D xsi:type="xsd:double"&gt;10.2134642539625&lt;/D&gt;&lt;D xsi:type="xsd:double"&gt;10.5835370736841&lt;/D&gt;&lt;D xsi:type="xsd:double"&gt;10.5265979623128&lt;/D&gt;&lt;D xsi:type="xsd:double"&gt;11.122193308558&lt;/D&gt;&lt;D xsi:type="xsd:double"&gt;11.2739985352382&lt;/D&gt;&lt;D xsi:type="xsd:double"&gt;11.1606845237203&lt;/D&gt;&lt;D xsi:type="xsd:double"&gt;12.1227371828574&lt;/D&gt;&lt;D xsi:type="xsd:double"&gt;13.0042112739691&lt;/D&gt;&lt;D xsi:type="xsd:double"&gt;13.3830684885864&lt;/D&gt;&lt;D xsi:type="xsd:double"&gt;14.5999477071863&lt;/D&gt;&lt;D xsi:type="xsd:double"&gt;15.0068805857486&lt;/D&gt;&lt;D xsi:type="xsd:double"&gt;15.1738265723176&lt;/D&gt;&lt;D xsi:type="xsd:double"&gt;14.4466652023778&lt;/D&gt;&lt;D xsi:type="xsd:double"&gt;14.940287259092&lt;/D&gt;&lt;D xsi:type="xsd:double"&gt;15.2397835674083&lt;/D&gt;&lt;D xsi:type="xsd:double"&gt;15.2862916388395&lt;/D&gt;&lt;D xsi:type="xsd:double"&gt;15.728858892601&lt;/D&gt;&lt;D xsi:type="xsd:double"&gt;16.1252139957926&lt;/D&gt;&lt;D xsi:type="xsd:double"&gt;16.0160703016752&lt;/D&gt;&lt;D xsi:type="xsd:double"&gt;15.4328395270826&lt;/D&gt;&lt;D xsi:type="xsd:double"&gt;17.7917382017599&lt;/D&gt;&lt;D xsi:type="xsd:double"&gt;19.7879571874321&lt;/D&gt;&lt;D xsi:type="xsd:double"&gt;20.9885675799919&lt;/D&gt;&lt;D xsi:type="xsd:double"&gt;20.4377438407059&lt;/D&gt;&lt;D xsi:type="xsd:double"&gt;19.749896350352&lt;/D&gt;&lt;D xsi:type="xsd:double"&gt;18.3678327866041&lt;/D&gt;&lt;D xsi:type="xsd:double"&gt;17.4564459540087&lt;/D&gt;&lt;D xsi:type="xsd:double"&gt;16.5981075037753&lt;/D&gt;&lt;D xsi:type="xsd:double"&gt;15.3043196732596&lt;/D&gt;&lt;D xsi:type="xsd:double"&gt;14.2333025798924&lt;/D&gt;&lt;D xsi:type="xsd:double"&gt;12.787591172642&lt;/D&gt;&lt;D xsi:type="xsd:double"&gt;11.6085055406904&lt;/D&gt;&lt;D xsi:type="xsd:double"&gt;10.2914939711672&lt;/D&gt;&lt;D xsi:type="xsd:double"&gt;9.504388083623&lt;/D&gt;&lt;D xsi:type="xsd:double"&gt;8.99558225692671&lt;/D&gt;&lt;D xsi:type="xsd:double"&gt;9.30098063668994&lt;/D&gt;&lt;D xsi:type="xsd:double"&gt;9.35635828917493&lt;/D&gt;&lt;D xsi:type="xsd:double"&gt;9.26539294807537&lt;/D&gt;&lt;D xsi:type="xsd:double"&gt;9.28873331098041&lt;/D&gt;&lt;D xsi:type="xsd:double"&gt;8.78546894629991&lt;/D&gt;&lt;D xsi:type="xsd:double"&gt;9.00443338691618&lt;/D&gt;&lt;D xsi:type="xsd:double"&gt;8.85867910667809&lt;/D&gt;&lt;D xsi:type="xsd:double"&gt;8.32445610806364&lt;/D&gt;&lt;D xsi:type="xsd:double"&gt;9.34786771460046&lt;/D&gt;&lt;D xsi:type="xsd:double"&gt;10.0768791219602&lt;/D&gt;&lt;D xsi:type="xsd:double"&gt;9.28347214520731&lt;/D&gt;&lt;D xsi:type="xsd:double"&gt;10.2720595993239&lt;/D&gt;&lt;D xsi:type="xsd:double"&gt;11.0044578529881&lt;/D&gt;&lt;D xsi:type="xsd:double"&gt;11.5532727129113&lt;/D&gt;&lt;D xsi:type="xsd:double"&gt;12.0470540640573&lt;/D&gt;&lt;D xsi:type="xsd:double"&gt;12.3779600586628&lt;/D&gt;&lt;D xsi:type="xsd:double"&gt;12.5234111779126&lt;/D&gt;&lt;D xsi:type="xsd:double"&gt;13.3389536102148&lt;/D&gt;&lt;D xsi:type="xsd:double"&gt;13.5076794356589&lt;/D&gt;&lt;D xsi:type="xsd:double"&gt;13.4229718913118&lt;/D&gt;&lt;D xsi:type="xsd:double"&gt;12.9642693686962&lt;/D&gt;&lt;D xsi:type="xsd:double"&gt;14.3569297244355&lt;/D&gt;&lt;D xsi:type="xsd:double"&gt;15.5935795031239&lt;/D&gt;&lt;D xsi:type="xsd:double"&gt;15.3496473703&lt;/D&gt;&lt;D xsi:type="xsd:double"&gt;16.315441373189&lt;/D&gt;&lt;D xsi:type="xsd:double"&gt;15.84489491994&lt;/D&gt;&lt;D xsi:type="xsd:double"&gt;15.0585086641503&lt;/D&gt;&lt;D xsi:type="xsd:double"&gt;14.4149939878144&lt;/D&gt;&lt;D xsi:type="xsd:double"&gt;14.1146340056614&lt;/D&gt;&lt;D xsi:type="xsd:double"&gt;13.3727861252671&lt;/D&gt;&lt;/FQL&gt;&lt;FQL&gt;&lt;Q&gt;WL-FDS^MAX(FG_PRICE(0,-5AY))&lt;/Q&gt;&lt;R&gt;1&lt;/R&gt;&lt;C&gt;1&lt;/C&gt;&lt;D xsi:type="xsd:double"&gt;763.4&lt;/D&gt;&lt;/FQL&gt;&lt;FQL&gt;&lt;Q&gt;CPALM-FDS^FG_PRICE_CHANGE(0,-1AM)&lt;/Q&gt;&lt;R&gt;1&lt;/R&gt;&lt;C&gt;1&lt;/C&gt;&lt;D xsi:type="xsd:double"&gt;-0.894632206759438&lt;/D&gt;&lt;/FQL&gt;&lt;FQL&gt;&lt;Q&gt;FC0000CL^FG_PRICE(0)&lt;/Q&gt;&lt;R&gt;1&lt;/R&gt;&lt;C&gt;1&lt;/C&gt;&lt;D xsi:type="xsd:double"&gt;202.58015&lt;/D&gt;&lt;/FQL&gt;&lt;FQL&gt;&lt;Q&gt;MCHI^FG_PRICE(0)&lt;/Q&gt;&lt;R&gt;1&lt;/R&gt;&lt;C&gt;1&lt;/C&gt;&lt;D xsi:type="xsd:double"&gt;40.96&lt;/D&gt;&lt;/FQL&gt;&lt;FQL&gt;&lt;Q&gt;EWY^FG_PRICE_MAVG(0,,,,30)&lt;/Q&gt;&lt;R&gt;1&lt;/R&gt;&lt;C&gt;1&lt;/C&gt;&lt;D xsi:type="xsd:double"&gt;66.293335&lt;/D&gt;&lt;/FQL&gt;&lt;FQL&gt;&lt;Q&gt;EPU^FG_PRICE(0)&lt;/Q&gt;&lt;R&gt;1&lt;/R&gt;&lt;C&gt;1&lt;/C&gt;&lt;D xsi:type="xsd:double"&gt;40.14&lt;/D&gt;&lt;/FQL&gt;&lt;FQL&gt;&lt;Q&gt;CNYA^FG_PRICE_MAVG(0,,,,200)&lt;/Q&gt;&lt;R&gt;1&lt;/R&gt;&lt;C&gt;1&lt;/C&gt;&lt;D xsi:type="xsd:double"&gt;26.05168&lt;/D&gt;&lt;/FQL&gt;&lt;FQL&gt;&lt;Q&gt;VNM^FG_TOTAL_RETURNC(0,-3AM)&lt;/Q&gt;&lt;R&gt;1&lt;/R&gt;&lt;C&gt;1&lt;/C&gt;&lt;D xsi:type="xsd:double"&gt;-3.8587868&lt;/D&gt;&lt;/FQL&gt;&lt;FQL&gt;&lt;Q&gt;TUR^FG_TOTAL_RETURNC(0,-6AM)&lt;/Q&gt;&lt;R&gt;1&lt;/R&gt;&lt;C&gt;1&lt;/C&gt;&lt;D xsi:type="xsd:double"&gt;16.40954&lt;/D&gt;&lt;/FQL&gt;&lt;FQL&gt;&lt;Q&gt;QAT^P_PRICE(0)/P_PRICE_HIGH_PR(0,,,,,,"PRICE","INTRA","52W")&lt;/Q&gt;&lt;R&gt;1&lt;/R&gt;&lt;C&gt;1&lt;/C&gt;&lt;D xsi:type="xsd:double"&gt;0.8931178&lt;/D&gt;&lt;/FQL&gt;&lt;FQL&gt;&lt;Q&gt;INDA^P_PRICE(0)/P_PRICE_LOW_PR(0,,,,,,"PRICE","INTRA","52W")-1&lt;/Q&gt;&lt;R&gt;1&lt;/R&gt;&lt;C&gt;1&lt;/C&gt;&lt;D xsi:type="xsd:double"&gt;0.33091176&lt;/D&gt;&lt;/FQL&gt;&lt;FQL&gt;&lt;Q&gt;EZA^FG_TOTAL_RETURNC(0,-12AM)&lt;/Q&gt;&lt;R&gt;1&lt;/R&gt;&lt;C&gt;1&lt;/C&gt;&lt;D xsi:type="xsd:double"&gt;6.104207&lt;/D&gt;&lt;/FQL&gt;&lt;FQL&gt;&lt;Q&gt;EWZ^FMA_PCT_ABOVE_MAVG(200,0,,,,"PORTAGG")&lt;/Q&gt;&lt;R&gt;1&lt;/R&gt;&lt;C&gt;1&lt;/C&gt;&lt;D xsi:type="xsd:double"&gt;38.7755102040816&lt;/D&gt;&lt;/FQL&gt;&lt;FQL&gt;&lt;Q&gt;EWW^PERCENT_CHANGE(FMA_EPS(+1,0,,,,"PORTAGG","MEAN"),FMA_EPS(+1,-1AM,,,,"PORTAGG","MEAN"))&lt;/Q&gt;&lt;R&gt;1&lt;/R&gt;&lt;C&gt;1&lt;/C&gt;&lt;D xsi:type="xsd:double"&gt;0.582334420073976&lt;/D&gt;&lt;/FQL&gt;&lt;FQL&gt;&lt;Q&gt;EWM^PERCENT_CHANGE(FMA_EPS(+1,0,,,,"PORTAGG","MEAN"),FMA_EPS(+1,-3AM,,,,"PORTAGG","MEAN"))&lt;/Q&gt;&lt;R&gt;1&lt;/R&gt;&lt;C&gt;1&lt;/C&gt;&lt;D xsi:type="xsd:double"&gt;3.62935802768143&lt;/D&gt;&lt;/FQL&gt;&lt;FQL&gt;&lt;Q&gt;EPOL^FG_TOTAL_RETURNC(0,-1AM)&lt;/Q&gt;&lt;R&gt;1&lt;/R&gt;&lt;C&gt;1&lt;/C&gt;&lt;D xsi:type="xsd:double"&gt;-5.575901&lt;/D&gt;&lt;/FQL&gt;&lt;FQL&gt;&lt;Q&gt;EIDO^FG_TOTAL_RETURNC(0,-3AM)&lt;/Q&gt;&lt;R&gt;1&lt;/R&gt;&lt;C&gt;1&lt;/C&gt;&lt;D xsi:type="xsd:double"&gt;0.33551455&lt;/D&gt;&lt;/FQL&gt;&lt;FQL&gt;&lt;Q&gt;CNYA^FG_TOTAL_RETURNC(0,-6AM)&lt;/Q&gt;&lt;R&gt;1&lt;/R&gt;&lt;C&gt;1&lt;/C&gt;&lt;D xsi:type="xsd:double"&gt;6.6215873&lt;/D&gt;&lt;/FQL&gt;&lt;FQL&gt;&lt;Q&gt;URTH^FG_TOTAL_RETURNC(0,-3AM)&lt;/Q&gt;&lt;R&gt;1&lt;/R&gt;&lt;C&gt;1&lt;/C&gt;&lt;D xsi:type="xsd:double"&gt;7.1502447&lt;/D&gt;&lt;/FQL&gt;&lt;FQL&gt;&lt;Q&gt;VWO^PERCENT_CHANGE(FMA_EPS(+1,0,,,,"PORTAGG","MEAN"),FMA_EPS(+1,-3AM,,,,"PORTAGG","MEAN"))&lt;/Q&gt;&lt;R&gt;1&lt;/R&gt;&lt;C&gt;1&lt;/C&gt;&lt;D xsi:type="xsd:double"&gt;7.54499129488478&lt;/D&gt;&lt;/FQL&gt;&lt;FQL&gt;&lt;Q&gt;VWO^FMA_COS_UP("EPS","1M",+1,NOW,,,"PORTAGG","MEANR")&lt;/Q&gt;&lt;R&gt;1&lt;/R&gt;&lt;C&gt;1&lt;/C&gt;&lt;D xsi:type="xsd:double"&gt;818&lt;/D&gt;&lt;/FQL&gt;&lt;FQL&gt;&lt;Q&gt;SET-BKK^FMA_COS_DOWN("EPS","1M",+1,NOW,,,"PORTAGG","MEANR")&lt;/Q&gt;&lt;R&gt;1&lt;/R&gt;&lt;C&gt;1&lt;/C&gt;&lt;D xsi:type="xsd:double"&gt;79&lt;/D&gt;&lt;/FQL&gt;&lt;FQL&gt;&lt;Q&gt;EWZ^SIZE(FG_CONSTITUENTS)&lt;/Q&gt;&lt;R&gt;1&lt;/R&gt;&lt;C&gt;1&lt;/C&gt;&lt;D xsi:type="xsd:long"&gt;50&lt;/D&gt;&lt;/FQL&gt;&lt;FQL&gt;&lt;Q&gt;EPU^FMA_COS_UP("EPS","1M",+1,NOW,,,"PORTAGG","MEANR")&lt;/Q&gt;&lt;R&gt;1&lt;/R&gt;&lt;C&gt;1&lt;/C&gt;&lt;D xsi:type="xsd:double"&gt;14&lt;/D&gt;&lt;/FQL&gt;&lt;FQL&gt;&lt;Q&gt;VNM^FMA_RBICS_REV_CURRENT(30, LOC, "PORTAGG")&lt;/Q&gt;&lt;R&gt;1&lt;/R&gt;&lt;C&gt;1&lt;/C&gt;&lt;D xsi:type="xsd:double"&gt;54.5054539765416&lt;/D&gt;&lt;/FQL&gt;&lt;FQL&gt;&lt;Q&gt;EIDO^FMA_RBICS_REV_CURRENT(30, LOC, "PORTAGG")&lt;/Q&gt;&lt;R&gt;1&lt;/R&gt;&lt;C&gt;1&lt;/C&gt;&lt;D xsi:type="xsd:double"&gt;54.307261249485&lt;/D&gt;&lt;/FQL&gt;&lt;FQL&gt;&lt;Q&gt;EWM^FG_ROE(0)&lt;/Q&gt;&lt;R&gt;1&lt;/R&gt;&lt;C&gt;1&lt;/C&gt;&lt;D xsi:type="xsd:double"&gt;8.1959743872254&lt;/D&gt;&lt;/FQL&gt;&lt;FQL&gt;&lt;Q&gt;TRYBR10Y-FDS^FG_YIELD_NAME&lt;/Q&gt;&lt;R&gt;1&lt;/R&gt;&lt;C&gt;1&lt;/C&gt;&lt;D xsi:type="xsd:string"&gt;Treasury - Brazil Benchmark Bond 10Y&lt;/D&gt;&lt;/FQL&gt;&lt;FQL&gt;&lt;Q&gt;REFAEREPO-FDS^(SUBARRAY(NOT_NA(NO_REPEAT_F(FG_YIELD(NOW,-10AY,D))),0,1)-SUBARRAY(NOT_NA(NO_REPEAT_F(FG_YIELD(NOW,-10AY,D))),1,1))*100&lt;/Q&gt;&lt;R&gt;1&lt;/R&gt;&lt;C&gt;1&lt;/C&gt;&lt;D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xsi:type="xsd:double"&gt;25&lt;/D&gt;&lt;/FQL&gt;&lt;FQL&gt;&lt;Q&gt;REFINREPO-FDS^PROPER_NAME(0,,,"SECURITY","NAME")&lt;/Q&gt;&lt;R&gt;1&lt;/R&gt;&lt;C&gt;1&lt;/C&gt;&lt;D xsi:type="xsd:string"&gt;India Repo Rate&lt;/D&gt;&lt;/FQL&gt;&lt;FQL&gt;&lt;Q&gt;REFTWDISC-FDS^FG_YIELD(NOW,,,0)&lt;/Q&gt;&lt;R&gt;1&lt;/R&gt;&lt;C&gt;1&lt;/C&gt;&lt;D xsi:type="xsd:double"&gt;2&lt;/D&gt;&lt;/FQL&gt;&lt;FQL&gt;&lt;Q&gt;REFCLMPR-FDS^(SUBARRAY(NOT_NA(NO_REPEAT_F(FG_YIELD(NOW,-10AY,D))),0,1)-SUBARRAY(NOT_NA(NO_REPEAT_F(FG_YIELD(NOW,-10AY,D))),1,1))*100&lt;/Q&gt;&lt;R&gt;1&lt;/R&gt;&lt;C&gt;1&lt;/C&gt;&lt;D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QA10Y-FDS^PCTCHG(FG_YIELD(0,,,,"YTM"),FG_YIELD(-1AM,,,,"YTM"))&lt;/Q&gt;&lt;R&gt;0&lt;/R&gt;&lt;C&gt;0&lt;/C&gt;&lt;/FQL&gt;&lt;FQL&gt;&lt;Q&gt;TRYMY10Y-FDS^PCTCHG(FG_YIELD(0,,,,"YTM"),FG_YIELD(-3AM,,,,"YTM"))&lt;/Q&gt;&lt;R&gt;1&lt;/R&gt;&lt;C&gt;1&lt;/C&gt;&lt;D xsi:type="xsd:double"&gt;-7.0986705&lt;/D&gt;&lt;/FQL&gt;&lt;FQL&gt;&lt;Q&gt;TRYVN10Y-FDS^FG_YIELD(0,,,,"YTM")&lt;/Q&gt;&lt;R&gt;1&lt;/R&gt;&lt;C&gt;1&lt;/C&gt;&lt;D xsi:type="xsd:double"&gt;2.7459927&lt;/D&gt;&lt;/FQL&gt;&lt;FQL&gt;&lt;Q&gt;ECH^FMA_ROE(NTMA,-20AY,NOW,FY,"PORTAGG","MEANR")&lt;/Q&gt;&lt;R&gt;20&lt;/R&gt;&lt;C&gt;1&lt;/C&gt;&lt;D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xsi:type="xsd:double"&gt;8.71131462166371&lt;/D&gt;&lt;D xsi:type="xsd:double"&gt;8.75463942854793&lt;/D&gt;&lt;D xsi:type="xsd:double"&gt;10.6038911833674&lt;/D&gt;&lt;D xsi:type="xsd:double"&gt;12.7874449851799&lt;/D&gt;&lt;D xsi:type="xsd:double"&gt;55.3246380969717&lt;/D&gt;&lt;/FQL&gt;&lt;FQL&gt;&lt;Q&gt;TRYGB10Y-FDS^FG_YIELD(-10AY,0,Y,,"YTM")&lt;/Q&gt;&lt;R&gt;10&lt;/R&gt;&lt;C&gt;1&lt;/C&gt;&lt;D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xsi:type="xsd:double"&gt;3.534&lt;/D&gt;&lt;/FQL&gt;&lt;FQL&gt;&lt;Q&gt;CAGDPY@VN^EE_ACTUAL_ANNUAL(MED,+1)&lt;/Q&gt;&lt;R&gt;0&lt;/R&gt;&lt;C&gt;0&lt;/C&gt;&lt;/FQL&gt;&lt;FQL&gt;&lt;Q&gt;CAGDPY@KR^EE_ACTUAL_ANNUAL(MED,0)&lt;/Q&gt;&lt;R&gt;1&lt;/R&gt;&lt;C&gt;1&lt;/C&gt;&lt;D xsi:type="xsd:double"&gt;1.90344221708053&lt;/D&gt;&lt;/FQL&gt;&lt;FQL&gt;&lt;Q&gt;USDSAR^FG_PRICE_CHANGE(0,-1AY)&lt;/Q&gt;&lt;R&gt;1&lt;/R&gt;&lt;C&gt;1&lt;/C&gt;&lt;D xsi:type="xsd:double"&gt;0.0066637993&lt;/D&gt;&lt;/FQL&gt;&lt;FQL&gt;&lt;Q&gt;USDTRY^FG_PRICE_CHANGE(0,-6AM)&lt;/Q&gt;&lt;R&gt;1&lt;/R&gt;&lt;C&gt;1&lt;/C&gt;&lt;D xsi:type="xsd:double"&gt;8.991993&lt;/D&gt;&lt;/FQL&gt;&lt;FQL&gt;&lt;Q&gt;USDKRW^FG_PRICE_CHANGE(0,-6AM)&lt;/Q&gt;&lt;R&gt;1&lt;/R&gt;&lt;C&gt;1&lt;/C&gt;&lt;D xsi:type="xsd:double"&gt;2.5792122&lt;/D&gt;&lt;/FQL&gt;&lt;FQL&gt;&lt;Q&gt;USDPLN^FG_PRICE_CHANGE(0,-1AM)&lt;/Q&gt;&lt;R&gt;1&lt;/R&gt;&lt;C&gt;1&lt;/C&gt;&lt;D xsi:type="xsd:double"&gt;-0.9124279&lt;/D&gt;&lt;/FQL&gt;&lt;FQL&gt;&lt;Q&gt;USDIDR^FG_COMPANY_NAME&lt;/Q&gt;&lt;R&gt;1&lt;/R&gt;&lt;C&gt;1&lt;/C&gt;&lt;D xsi:type="xsd:string"&gt;Indonesian Rupiah per U.S. Dollar&lt;/D&gt;&lt;/FQL&gt;&lt;FQL&gt;&lt;Q&gt;FC0000AE^FMA_EPS(NTMA,-20AY,0,CY,,"PORTAGG","MEANR")&lt;/Q&gt;&lt;R&gt;20&lt;/R&gt;&lt;C&gt;1&lt;/C&gt;&lt;D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xsi:type="xsd:double"&gt;-12.259256&lt;/D&gt;&lt;D xsi:type="xsd:double"&gt;-21.128023&lt;/D&gt;&lt;D xsi:type="xsd:double"&gt;-0.56740046&lt;/D&gt;&lt;D xsi:type="xsd:double"&gt;-11.03388&lt;/D&gt;&lt;D xsi:type="xsd:double"&gt;-22.103226&lt;/D&gt;&lt;D xsi:type="xsd:double"&gt;-23.91199&lt;/D&gt;&lt;D xsi:type="xsd:double"&gt;-22.018373&lt;/D&gt;&lt;D xsi:type="xsd:double"&gt;-23.918247&lt;/D&gt;&lt;D xsi:type="xsd:double"&gt;-15.302908&lt;/D&gt;&lt;D xsi:type="xsd:double"&gt;-16.905153&lt;/D&gt;&lt;D xsi:type="xsd:double"&gt;-13.79615&lt;/D&gt;&lt;D xsi:type="xsd:double"&gt;-8.198154&lt;/D&gt;&lt;D xsi:type="xsd:double"&gt;-16.660065&lt;/D&gt;&lt;D xsi:type="xsd:double"&gt;-14.201248&lt;/D&gt;&lt;D xsi:type="xsd:double"&gt;-12.657988&lt;/D&gt;&lt;D xsi:type="xsd:double"&gt;-13.284511&lt;/D&gt;&lt;D xsi:type="xsd:double"&gt;-1.9036949&lt;/D&gt;&lt;D xsi:type="xsd:double"&gt;0.65790415&lt;/D&gt;&lt;D xsi:type="xsd:double"&gt;-1.0609508&lt;/D&gt;&lt;D xsi:type="xsd:double"&gt;6.2457204&lt;/D&gt;&lt;D xsi:type="xsd:double"&gt;12.494159&lt;/D&gt;&lt;D xsi:type="xsd:double"&gt;21.059359&lt;/D&gt;&lt;D xsi:type="xsd:double"&gt;8.808195&lt;/D&gt;&lt;D xsi:type="xsd:double"&gt;5.659127&lt;/D&gt;&lt;D xsi:type="xsd:double"&gt;2.266276&lt;/D&gt;&lt;D xsi:type="xsd:double"&gt;9.729635&lt;/D&gt;&lt;D xsi:type="xsd:double"&gt;5.995357&lt;/D&gt;&lt;D xsi:type="xsd:double"&gt;8.321834&lt;/D&gt;&lt;D xsi:type="xsd:double"&gt;9.520721&lt;/D&gt;&lt;D xsi:type="xsd:double"&gt;5.234742&lt;/D&gt;&lt;D xsi:type="xsd:double"&gt;13.994741&lt;/D&gt;&lt;D xsi:type="xsd:double"&gt;7.1155667&lt;/D&gt;&lt;D xsi:type="xsd:double"&gt;3.914845&lt;/D&gt;&lt;D xsi:type="xsd:double"&gt;6.932676&lt;/D&gt;&lt;D xsi:type="xsd:double"&gt;2.500403&lt;/D&gt;&lt;D xsi:type="xsd:double"&gt;2.5009274&lt;/D&gt;&lt;D xsi:type="xsd:double"&gt;1.2163401&lt;/D&gt;&lt;D xsi:type="xsd:double"&gt;-2.2337794&lt;/D&gt;&lt;D xsi:type="xsd:double"&gt;-3.4154058&lt;/D&gt;&lt;D xsi:type="xsd:double"&gt;-6.7071557&lt;/D&gt;&lt;D xsi:type="xsd:double"&gt;-8.096057&lt;/D&gt;&lt;D xsi:type="xsd:double"&gt;-6.7388477&lt;/D&gt;&lt;D xsi:type="xsd:double"&gt;-9.851873&lt;/D&gt;&lt;D xsi:type="xsd:double"&gt;-8.83584&lt;/D&gt;&lt;D xsi:type="xsd:double"&gt;-14.42194&lt;/D&gt;&lt;D xsi:type="xsd:double"&gt;-15.629852&lt;/D&gt;&lt;D xsi:type="xsd:double"&gt;-7.9166117&lt;/D&gt;&lt;D xsi:type="xsd:double"&gt;-</t>
        </r>
      </text>
    </comment>
    <comment ref="A12" authorId="0" shapeId="0" xr:uid="{315F45C3-7A03-43DE-BD5F-2E174A5DE2BF}">
      <text>
        <r>
          <rPr>
            <b/>
            <sz val="9"/>
            <color indexed="81"/>
            <rFont val="Tahoma"/>
            <charset val="1"/>
          </rPr>
          <t>7.1403623&lt;/D&gt;&lt;D xsi:type="xsd:double"&gt;-3.5595536&lt;/D&gt;&lt;D xsi:type="xsd:double"&gt;-9.268522&lt;/D&gt;&lt;D xsi:type="xsd:double"&gt;-6.641829&lt;/D&gt;&lt;D xsi:type="xsd:double"&gt;-5.1684737&lt;/D&gt;&lt;D xsi:type="xsd:double"&gt;-6.7777576&lt;/D&gt;&lt;D xsi:type="xsd:double"&gt;-8.789039&lt;/D&gt;&lt;D xsi:type="xsd:double"&gt;-3.9093554&lt;/D&gt;&lt;D xsi:type="xsd:double"&gt;-3.180945&lt;/D&gt;&lt;D xsi:type="xsd:double"&gt;1.5797377&lt;/D&gt;&lt;D xsi:type="xsd:double"&gt;-3.818047&lt;/D&gt;&lt;D xsi:type="xsd:double"&gt;-14.490867&lt;/D&gt;&lt;D xsi:type="xsd:double"&gt;-36.6905&lt;/D&gt;&lt;D xsi:type="xsd:double"&gt;-29.714352&lt;/D&gt;&lt;D xsi:type="xsd:double"&gt;-24.43164&lt;/D&gt;&lt;D xsi:type="xsd:double"&gt;-21.969694&lt;/D&gt;&lt;D xsi:type="xsd:double"&gt;-24.399132&lt;/D&gt;&lt;D xsi:type="xsd:double"&gt;-17.50304&lt;/D&gt;&lt;D xsi:type="xsd:double"&gt;-16.791136&lt;/D&gt;&lt;D xsi:type="xsd:double"&gt;-21.262138&lt;/D&gt;&lt;D xsi:type="xsd:double"&gt;-7.7113333&lt;/D&gt;&lt;D xsi:type="xsd:double"&gt;-7.2608175&lt;/D&gt;&lt;D xsi:type="xsd:double"&gt;5.657649&lt;/D&gt;&lt;D xsi:type="xsd:double"&gt;11.962473&lt;/D&gt;&lt;D xsi:type="xsd:double"&gt;57.449924&lt;/D&gt;&lt;D xsi:type="xsd:double"&gt;35.72124&lt;/D&gt;&lt;D xsi:type="xsd:double"&gt;53.04204&lt;/D&gt;&lt;D xsi:type="xsd:double"&gt;45.559322&lt;/D&gt;&lt;D xsi:type="xsd:double"&gt;39.880657&lt;/D&gt;&lt;D xsi:type="xsd:double"&gt;41.904415&lt;/D&gt;&lt;D xsi:type="xsd:double"&gt;43.882538&lt;/D&gt;&lt;D xsi:type="xsd:double"&gt;48.330856&lt;/D&gt;&lt;D xsi:type="xsd:double"&gt;45.62205&lt;/D&gt;&lt;D xsi:type="xsd:double"&gt;44.09611&lt;/D&gt;&lt;D xsi:type="xsd:double"&gt;32.659386&lt;/D&gt;&lt;D xsi:type="xsd:double"&gt;47.72967&lt;/D&gt;&lt;D xsi:type="xsd:double"&gt;48.306942&lt;/D&gt;&lt;D xsi:type="xsd:double"&gt;45.39031&lt;/D&gt;&lt;D xsi:type="xsd:double"&gt;20.945084&lt;/D&gt;&lt;D xsi:type="xsd:double"&gt;13.558758&lt;/D&gt;&lt;D xsi:type="xsd:double"&gt;21.231842&lt;/D&gt;&lt;D xsi:type="xsd:double"&gt;10.852838&lt;/D&gt;&lt;D xsi:type="xsd:double"&gt;6.406784&lt;/D&gt;&lt;D xsi:type="xsd:double"&gt;7.344115&lt;/D&gt;&lt;D xsi:type="xsd:double"&gt;-1.5196145&lt;/D&gt;&lt;D xsi:type="xsd:double"&gt;-5.892849&lt;/D&gt;&lt;D xsi:type="xsd:double"&gt;-11.343002&lt;/D&gt;&lt;D xsi:type="xsd:double"&gt;-16.945446&lt;/D&gt;&lt;D xsi:type="xsd:double"&gt;-23.616446&lt;/D&gt;&lt;D xsi:type="xsd:double"&gt;-17.223448&lt;/D&gt;&lt;D xsi:type="xsd:double"&gt;-12.449855&lt;/D&gt;&lt;D xsi:type="xsd:double"&gt;-2.887684&lt;/D&gt;&lt;D xsi:type="xsd:double"&gt;-3.9839506&lt;/D&gt;&lt;D xsi:type="xsd:double"&gt;-2.166015&lt;/D&gt;&lt;D xsi:type="xsd:double"&gt;3.760028&lt;/D&gt;&lt;D xsi:type="xsd:double"&gt;-6.1416683&lt;/D&gt;&lt;D xsi:type="xsd:double"&gt;-2.7771651999999998&lt;/D&gt;&lt;D xsi:type="xsd:double"&gt;1.1196017&lt;/D&gt;&lt;D xsi:type="xsd:double"&gt;6.117046&lt;/D&gt;&lt;D xsi:type="xsd:double"&gt;3.3924222&lt;/D&gt;&lt;D xsi:type="xsd:double"&gt;7.992494&lt;/D&gt;&lt;D xsi:type="xsd:double"&gt;-2.0492911&lt;/D&gt;&lt;D xsi:type="xsd:double"&gt;-1.7807484&lt;/D&gt;&lt;D xsi:type="xsd:double"&gt;-1.5253425&lt;/D&gt;&lt;D xsi:type="xsd:double"&gt;-1.3018608&lt;/D&gt;&lt;/FQL&gt;&lt;FQL&gt;&lt;Q&gt;ECH^JULIAN(P_PRICE_RETURNS_PR('52W',2,-10AY,0,AM).DATES)&lt;/Q&gt;&lt;R&gt;121&lt;/R&gt;&lt;C&gt;1&lt;/C&gt;&lt;D xsi:type="xsd:long"&gt;41852&lt;/D&gt;&lt;D xsi:type="xsd:long"&gt;41880&lt;/D&gt;&lt;D xsi:type="xsd:long"&gt;41913&lt;/D&gt;&lt;D xsi:type="xsd:long"&gt;41943&lt;/D&gt;&lt;D xsi:type="xsd:long"&gt;41974&lt;/D&gt;&lt;D xsi:type="xsd:long"&gt;42004&lt;/D&gt;&lt;D xsi:type="xsd:long"&gt;42034&lt;/D&gt;&lt;D xsi:type="xsd:long"&gt;42062&lt;/D&gt;&lt;D xsi:type="xsd:long"&gt;42095&lt;/D&gt;&lt;D xsi:type="xsd:long"&gt;42125&lt;/D&gt;&lt;D xsi:type="xsd:long"&gt;42156&lt;/D&gt;&lt;D xsi:type="xsd:long"&gt;42186&lt;/D&gt;&lt;D xsi:type="xsd:long"&gt;42216&lt;/D&gt;&lt;D xsi:type="xsd:long"&gt;42248&lt;/D&gt;&lt;D xsi:type="xsd:long"&gt;42278&lt;/D&gt;&lt;D xsi:type="xsd:long"&gt;42307&lt;/D&gt;&lt;D xsi:type="xsd:long"&gt;42339&lt;/D&gt;&lt;D xsi:type="xsd:long"&gt;42369&lt;/D&gt;&lt;D xsi:type="xsd:long"&gt;42401&lt;/D&gt;&lt;D xsi:type="xsd:long"&gt;42430&lt;/D&gt;&lt;D xsi:type="xsd:long"&gt;42461&lt;/D&gt;&lt;D xsi:type="xsd:long"&gt;42489&lt;/D&gt;&lt;D xsi:type="xsd:long"&gt;42522&lt;/D&gt;&lt;D xsi:type="xsd:long"&gt;42552&lt;/D&gt;&lt;D xsi:type="xsd:long"&gt;42583&lt;/D&gt;&lt;D xsi:type="xsd:long"&gt;42614&lt;/D&gt;&lt;D xsi:type="xsd:long"&gt;42643&lt;/D&gt;&lt;D xsi:type="xsd:long"&gt;42675&lt;/D&gt;&lt;D xsi:type="xsd:long"&gt;42705&lt;/D&gt;&lt;D xsi:type="xsd:long"&gt;42734&lt;/D&gt;&lt;D xsi:type="xsd:long"&gt;42767&lt;/D&gt;&lt;D xsi:type="xsd:long"&gt;42795&lt;/D&gt;&lt;D xsi:type="xsd:long"&gt;42825&lt;/D&gt;&lt;D xsi:type="xsd:long"&gt;42856&lt;/D&gt;&lt;D xsi:type="xsd:long"&gt;42887&lt;/D&gt;&lt;D xsi:type="xsd:long"&gt;42916&lt;/D&gt;&lt;D xsi:type="xsd:long"&gt;42948&lt;/D&gt;&lt;D xsi:type="xsd:long"&gt;42979&lt;/D&gt;&lt;D xsi:type="xsd:long"&gt;43007&lt;/D&gt;&lt;D xsi:type="xsd:long"&gt;43040&lt;/D&gt;&lt;D xsi:type="xsd:long"&gt;43070&lt;/D&gt;&lt;D xsi:type="xsd:long"&gt;43098&lt;/D&gt;&lt;D xsi:type="xsd:long"&gt;43132&lt;/D&gt;&lt;D xsi:type="xsd:long"&gt;43160&lt;/D&gt;&lt;D xsi:type="xsd:long"&gt;43188&lt;/D&gt;&lt;D xsi:type="xsd:long"&gt;43221&lt;/D&gt;&lt;D xsi:type="xsd:long"&gt;43252&lt;/D&gt;&lt;D xsi:type="xsd:long"&gt;43280&lt;/D&gt;&lt;D xsi:type="xsd:long"&gt;43313&lt;/D&gt;&lt;D xsi:type="xsd:long"&gt;43343&lt;/D&gt;&lt;D xsi:type="xsd:long"&gt;43374&lt;/D&gt;&lt;D xsi:type="xsd:long"&gt;43405&lt;/D&gt;&lt;D xsi:type="xsd:long"&gt;43434&lt;/D&gt;&lt;D xsi:type="xsd:long"&gt;43465&lt;/D&gt;&lt;D xsi:type="xsd:long"&gt;43497&lt;/D&gt;&lt;D xsi:type="xsd:long"&gt;43525&lt;/D&gt;&lt;D xsi:type="xsd:long"&gt;43556&lt;/D&gt;&lt;D xsi:type="xsd:long"&gt;43586&lt;/D&gt;&lt;D xsi:type="xsd:long"&gt;43616&lt;/D&gt;&lt;D xsi:type="xsd:long"&gt;43647&lt;/D&gt;&lt;D xsi:type="xsd:long"&gt;43678&lt;/D&gt;&lt;D xsi:type="xsd:long"&gt;43707&lt;/D&gt;&lt;D xsi:type="xsd:long"&gt;43739&lt;/D&gt;&lt;D xsi:type="xsd:long"&gt;43770&lt;/D&gt;&lt;D xsi:type="xsd:long"&gt;43798&lt;/D&gt;&lt;D xsi:type="xsd:long"&gt;43830&lt;/D&gt;&lt;D xsi:type="xsd:long"&gt;43861&lt;/D&gt;&lt;D xsi:type="xsd:long"&gt;43889&lt;/D&gt;&lt;D xsi:type="xsd:long"&gt;43922&lt;/D&gt;&lt;D xsi:type="xsd:long"&gt;43952&lt;/D&gt;&lt;D xsi:type="xsd:long"&gt;43983&lt;/D&gt;&lt;D xsi:type="xsd:long"&gt;44013&lt;/D&gt;&lt;D xsi:type="xsd:long"&gt;44043&lt;/D&gt;&lt;D xsi:type="xsd:long"&gt;44075&lt;/D&gt;&lt;D xsi:type="xsd:long"&gt;44105&lt;/D&gt;&lt;D xsi:type="xsd:long"&gt;44134&lt;/D&gt;&lt;D xsi:type="xsd:long"&gt;44166&lt;/D&gt;&lt;D xsi:type="xsd:long"&gt;44196&lt;/D&gt;&lt;D xsi:type="xsd:long"&gt;44228&lt;/D&gt;&lt;D xsi:type="xsd:long"&gt;44256&lt;/D&gt;&lt;D xsi:type="xsd:long"&gt;44287&lt;/D&gt;&lt;D xsi:type="xsd:long"&gt;44316&lt;/D&gt;&lt;D xsi:type="xsd:long"&gt;44348&lt;/D&gt;&lt;D xsi:type="xsd:long"&gt;44378&lt;/D&gt;&lt;D xsi:type="xsd:long"&gt;44407&lt;/D&gt;&lt;D xsi:type="xsd:long"&gt;44440&lt;/D&gt;&lt;D xsi:type="xsd:long"&gt;44470&lt;/D&gt;&lt;D xsi:type="xsd:long"&gt;44501&lt;/D&gt;&lt;D xsi:type="xsd:long"&gt;44531&lt;/D&gt;&lt;D xsi:type="xsd:long"&gt;44561&lt;/D&gt;&lt;D xsi:type="xsd:long"&gt;44593&lt;/D&gt;&lt;D xsi:type="xsd:long"&gt;44621&lt;/D&gt;&lt;D xsi:type="xsd:long"&gt;44652&lt;/D&gt;&lt;D xsi:type="xsd:long"&gt;44680&lt;/D&gt;&lt;D xsi:type="xsd:long"&gt;44713&lt;/D&gt;&lt;D xsi:type="xsd:long"&gt;44743&lt;/D&gt;&lt;D xsi:type="xsd:long"&gt;44774&lt;/D&gt;&lt;D xsi:type="xsd:long"&gt;44805&lt;/D&gt;&lt;D xsi:type="xsd:long"&gt;44834&lt;/D&gt;&lt;D xsi:type="xsd:long"&gt;44866&lt;/D&gt;&lt;D xsi:type="xsd:long"&gt;44896&lt;/D&gt;&lt;D xsi:type="xsd:long"&gt;44925&lt;/D&gt;&lt;D xsi:type="xsd:long"&gt;44958&lt;/D&gt;&lt;D xsi:type="xsd:long"&gt;44986&lt;/D&gt;&lt;D xsi:type="xsd:long"&gt;45016&lt;/D&gt;&lt;D xsi:type="xsd:long"&gt;45047&lt;/D&gt;&lt;D xsi:type="xsd:long"&gt;45078&lt;/D&gt;&lt;D xsi:type="xsd:long"&gt;45107&lt;/D&gt;&lt;D xsi:type="xsd:long"&gt;45139&lt;/D&gt;&lt;D xsi:type="xsd:long"&gt;45170&lt;/D&gt;&lt;D xsi:type="xsd:long"&gt;45198&lt;/D&gt;&lt;D xsi:type="xsd:long"&gt;45231&lt;/D&gt;&lt;D xsi:type="xsd:long"&gt;45261&lt;/D&gt;&lt;D xsi:type="xsd:long"&gt;45289&lt;/D&gt;&lt;D xsi:type="xsd:long"&gt;45323&lt;/D&gt;&lt;D xsi:type="xsd:long"&gt;45352&lt;/D&gt;&lt;D xsi:type="xsd:long"&gt;45383&lt;/D&gt;&lt;D xsi:type="xsd:long"&gt;45413&lt;/D&gt;&lt;D xsi:type="xsd:long"&gt;45443&lt;/D&gt;&lt;D xsi:type="xsd:long"&gt;45474&lt;/D&gt;&lt;D xsi:type="xsd:long"&gt;45505&lt;/D&gt;&lt;/FQL&gt;&lt;FQL&gt;&lt;Q&gt;EIDO^FG_TOTAL_RETURNC(-10AY,0,AM)&lt;/Q&gt;&lt;R&gt;121&lt;/R&gt;&lt;C&gt;1&lt;/C&gt;&lt;D xsi:type="xsd:double"&gt;4.758334&lt;/D&gt;&lt;D xsi:type="xsd:double"&gt;2.8254628&lt;/D&gt;&lt;D xsi:type="xsd:double"&gt;-6.608695&lt;/D&gt;&lt;D xsi:type="xsd:double"&gt;2.6815653&lt;/D&gt;&lt;D xsi:type="xsd:double"&gt;0.21762848&lt;/D&gt;&lt;D xsi:type="xsd:double"&gt;-0.39595366&lt;/D&gt;&lt;D xsi:type="xsd:double"&gt;-3.0247808&lt;/D&gt;&lt;D xsi:type="xsd:double"&gt;3.6452413&lt;/D&gt;&lt;D xsi:type="xsd:double"&gt;0.61638355&lt;/D&gt;&lt;D xsi:type="xsd:double"&gt;-10.486484&lt;/D&gt;&lt;D xsi:type="xsd:double"&gt;2.0128846&lt;/D&gt;&lt;D xsi:type="xsd:double"&gt;-6.99929&lt;/D&gt;&lt;D xsi:type="xsd:double"&gt;-3.095442&lt;/D&gt;&lt;D xsi:type="xsd:double"&gt;-14.330083&lt;/D&gt;&lt;D xsi:type="xsd:double"&gt;-9.11445&lt;/D&gt;&lt;D xsi:type="xsd:double"&gt;14.814817&lt;/D&gt;&lt;D xsi:type="xsd:double"&gt;4.11911&lt;/D&gt;&lt;D xsi:type="xsd:double"&gt;-0.33527017&lt;/D&gt;&lt;D xsi:type="xsd:double"&gt;3.6415815&lt;/D&gt;&lt;D xsi:type="xsd:double"&gt;7.0735097&lt;/D&gt;&lt;D xsi:type="xsd:double"&gt;2.5474906&lt;/D&gt;&lt;D xsi:type="xsd:double"&gt;-2.7789474&lt;/D&gt;&lt;D xsi:type="xsd:double"&gt;-3.0316174&lt;/D&gt;&lt;D xsi:type="xsd:double"&gt;10.38034&lt;/D&gt;&lt;D xsi:type="xsd:double"&gt;7.730055&lt;/D&gt;&lt;D xsi:type="xsd:double"&gt;-4.0242968&lt;/D&gt;&lt;D xsi:type="xsd:double"&gt;4.588604&lt;/D&gt;&lt;D xsi:type="xsd:double"&gt;-2.042365&lt;/D&gt;&lt;D xsi:type="xsd:double"&gt;-9.652508&lt;/D&gt;&lt;D xsi:type="xsd:double"&gt;3.2336593&lt;/D&gt;&lt;D xsi:type="xsd:double"&gt;1.4919162&lt;/D&gt;&lt;D xsi:type="xsd:double"&gt;0.3674984&lt;/D&gt;&lt;D xsi:type="xsd:double"&gt;4.9227&lt;/D&gt;&lt;D xsi:type="xsd:double"&gt;2.248931&lt;/D&gt;&lt;D xsi:type="xsd:double"&gt;2.0098567&lt;/D&gt;&lt;D xsi:type="xsd:double"&gt;2.3904681&lt;/D&gt;&lt;D xsi:type="xsd:double"&gt;-1.433295&lt;/D&gt;&lt;D xsi:type="xsd:double"&gt;0.96942186&lt;/D&gt;&lt;D xsi:type="xsd:double"&gt;-1.4401734&lt;/D&gt;&lt;D xsi:type="xsd:double"&gt;0.5245328&lt;/D&gt;&lt;D xsi:type="xsd:double"&gt;-0.89452267&lt;/D&gt;&lt;D xsi:type="xsd:double"&gt;7.036793&lt;/D&gt;&lt;D xsi:type="xsd:double"&gt;3.869152&lt;/D&gt;&lt;D xsi:type="xsd:double"&gt;-3.4202516&lt;/D&gt;&lt;D xsi:type="xsd:double"&gt;-5.4698524&lt;/D&gt;&lt;D xsi:type="xsd:double"&gt;-6.936198&lt;/D&gt;&lt;D xsi:type="xsd:double"&gt;2.5508165&lt;/D&gt;&lt;D xsi:type="xsd:double"&gt;-9.053678&lt;/D&gt;&lt;D xsi:type="xsd:double"&gt;5.44188&lt;/D&gt;&lt;D xsi:type="xsd:double"&gt;-3.5094917&lt;/D&gt;&lt;D xsi:type="xsd:double"&gt;-1.9255459&lt;/D&gt;&lt;D xsi:type="xsd:double"&gt;-0.39266944&lt;/D&gt;&lt;D xsi:type="xsd:double"&gt;8.278572&lt;/D&gt;&lt;D xsi:type="xsd:double"&gt;0.59695244&lt;/D&gt;&lt;D xsi:type="xsd:double"&gt;10.6365795&lt;/D&gt;&lt;D xsi:type="xsd:double"&gt;-5.7902336&lt;/D&gt;&lt;D xsi:type="xsd:double"&gt;0.15461445&lt;/D&gt;&lt;D xsi:type="xsd:double"&gt;-0.11578798&lt;/D&gt;&lt;D xsi:type="xsd:double"&gt;-2.202469&lt;/D&gt;&lt;D xsi:type="xsd:double"&gt;5.7290316&lt;/D&gt;&lt;D xsi:type="xsd:double"&gt;-3.7234008&lt;/D&gt;&lt;D xsi:type="xsd:double"&gt;-0.59194565&lt;/D&gt;&lt;D xsi:type="xsd:double"&gt;-3.9301276&lt;/D&gt;&lt;D xsi:type="xsd:double"&gt;4.2975187&lt;/D&gt;&lt;D xsi:type="xsd:double"&gt;-4.793972&lt;/D&gt;&lt;D xsi:type="xsd:double"&gt;6.9770336&lt;/D&gt;&lt;D xsi:type="xsd:double"&gt;-5.7677326&lt;/D&gt;&lt;D xsi:type="xsd:double"&gt;-10.587257&lt;/D&gt;&lt;D xsi:type="xsd:double"&gt;-36.956524&lt;/D&gt;&lt;D xsi:type="xsd:double"&gt;14.086569&lt;/D&gt;&lt;D xsi:type="xsd:double"&gt;14.983916&lt;/D&gt;&lt;D xsi:type="xsd:double"&gt;3.0275106&lt;/D&gt;&lt;D xsi:type="xsd:double"&gt;2.7412295&lt;/D&gt;&lt;D xsi:type="xsd:double"&gt;4.4823885&lt;/D&gt;&lt;D xsi:type="xsd:double"&gt;-9.601629&lt;/D&gt;&lt;D xsi:type="xsd:double"&gt;3.2768369&lt;/D&gt;&lt;D xsi:type="xsd:double"&gt;23.085331&lt;/D&gt;&lt;D xsi:type="xsd:double"&gt;4.862666&lt;/D&gt;&lt;D xsi:type="xsd:double"&gt;0.64047575&lt;/D&gt;&lt;D xsi:type="xsd:double"&gt;0.84854364&lt;/D&gt;&lt;D xsi:type="xsd:double"&gt;-7.7408495&lt;/D&gt;&lt;D xsi:type="xsd:double"&gt;-1.3223946&lt;/D&gt;&lt;D xsi:type="xsd:double"&gt;1.8022299&lt;/D&gt;&lt;D xsi:type="xsd:double"&gt;-7.2679462&lt;/D&gt;&lt;D xsi:type="xsd:double"&gt;-1.0344803&lt;/D&gt;&lt;D xsi:type="xsd:double"&gt;6.172228&lt;/D&gt;&lt;D xsi:type="xsd:double"&gt;2.5316477&lt;/D&gt;&lt;D xsi:type="xsd:double"&gt;8.0475445&lt;/D&gt;&lt;D xsi:type="xsd:double"&gt;-2.4968207&lt;/D&gt;&lt;D xsi:type="xsd:double"&gt;0.40063858&lt;/D&gt;&lt;D xsi:type="xsd:double"&gt;0.9577751&lt;/D&gt;&lt;D xsi:type="xsd:double"&gt;5.131519&lt;/D&gt;&lt;D xsi:type="xsd:double"&gt;1.7227292&lt;/D&gt;&lt;D xsi:type="xsd:double"&gt;1.6935468&lt;/D&gt;&lt;D xsi:type="xsd:double"&gt;-1.4274359&lt;/D&gt;&lt;D xsi:type="xsd:double"&gt;-9.88909&lt;/D&gt;&lt;D xsi:type="xsd:double"&gt;5.1607013&lt;/D&gt;&lt;D xsi:type="xsd:double"&gt;3.1855345&lt;/D&gt;&lt;D xsi:type="xsd:double"&gt;-2.7117193&lt;/D&gt;&lt;D xsi:type="xsd:double"&gt;1.2435675&lt;/D&gt;&lt;D xsi:type="xsd:double"&gt;1.5671253&lt;/D&gt;&lt;D xsi:type="xsd:double"&gt;-5.6878624&lt;/D&gt;&lt;D xsi:type="xsd:double"&gt;5.404198&lt;/D&gt;&lt;D xsi:type="xsd:double"&gt;-3.3898354&lt;/D&gt;&lt;D xsi:type="xsd:double"&gt;3.2017589&lt;/D&gt;&lt;D xsi:type="xsd:double"&gt;4.887378&lt;/D&gt;&lt;D xsi:type="xsd:double"&gt;-4.8217177&lt;/D&gt;&lt;D xsi:type="xsd:double"&gt;0.16138554&lt;/D&gt;&lt;D xsi:type="xsd:double"&gt;0.7809162&lt;/D&gt;&lt;D xsi:type="xsd:double"&gt;-0.043046474&lt;/D&gt;&lt;D xsi:type="xsd:double"&gt;-4.0912986&lt;/D&gt;&lt;D xsi:type="xsd:double"&gt;-9.654242&lt;/D&gt;&lt;D xsi:type="xsd:double"&gt;9.294224&lt;/D&gt;&lt;D xsi:type="xsd:double"&gt;2.3212433&lt;/D&gt;&lt;D xsi:type="xsd:double"&gt;-1.2992799&lt;/D&gt;&lt;D xsi:type="xsd:double"&gt;2.042663&lt;/D&gt;&lt;D xsi:type="xsd:double"&gt;-2.268684&lt;/D&gt;&lt;D xsi:type="xsd:double"&gt;-5.1888943&lt;/D&gt;&lt;D xsi:type="xsd:double"&gt;-5.136818&lt;/D&gt;&lt;D xsi:type="xsd:double"&gt;1.8396616&lt;/D&gt;&lt;D xsi:type="xsd:double"&gt;3.8580298&lt;/D&gt;&lt;/FQL&gt;&lt;FQL&gt;&lt;Q&gt;EWM^JULIAN(FMA_ROE(NTMA,-20AY,NOW,FY,"PORTAGG","MEANR").DATES)&lt;/Q&gt;&lt;R&gt;20&lt;/R&gt;&lt;C&gt;1&lt;/C&gt;&lt;D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xsi:type="xsd:long"&gt;45289&lt;/D&gt;&lt;/FQL&gt;&lt;FQL&gt;&lt;Q&gt;CAGDPY@VN^EE_ACTUAL_ANNUAL(MED,0)&lt;/Q&gt;&lt;R&gt;0&lt;/R&gt;&lt;C&gt;0&lt;/C&gt;&lt;/FQL&gt;&lt;FQL&gt;&lt;Q&gt;CAGDPY@MX^EE_ACTUAL_ANNUAL(MED,+1)&lt;/Q&gt;&lt;R&gt;1&lt;/R&gt;&lt;C&gt;1&lt;/C&gt;&lt;D xsi:type="xsd:double"&gt;-0.5&lt;/D&gt;&lt;/FQL&gt;&lt;FQL&gt;&lt;Q&gt;USDCNH^FG_PRICE_CHANGE(0,-6AM)&lt;/Q&gt;&lt;R&gt;1&lt;/R&gt;&lt;C&gt;1&lt;/C&gt;&lt;D xsi:type="xsd:double"&gt;0.83709955&lt;/D&gt;&lt;/FQL&gt;&lt;FQL&gt;&lt;Q&gt;USDMYR^STD(FG_PRICE_CHANGE(0,-1AY,AM))&lt;/Q&gt;&lt;R&gt;1&lt;/R&gt;&lt;C&gt;1&lt;/C&gt;&lt;D xsi:type="xsd:double"&gt;2.03429286963275&lt;/D&gt;&lt;/FQL&gt;&lt;FQL&gt;&lt;Q&gt;NI-FDS^FG_PRICE_CHANGE(0,-3AM)&lt;/Q&gt;&lt;R&gt;1&lt;/R&gt;&lt;C&gt;1&lt;/C&gt;&lt;D xsi:type="xsd:double"&gt;-14.7690655209452&lt;/D&gt;&lt;/FQL&gt;&lt;FQL&gt;&lt;Q&gt;FTSEWIVNXXXX^FG_PRICE(0)&lt;/Q&gt;&lt;R&gt;1&lt;/R&gt;&lt;C&gt;1&lt;/C&gt;&lt;D xsi:type="xsd:double"&gt;357.82386179&lt;/D&gt;&lt;/FQL&gt;&lt;FQL&gt;&lt;Q&gt;FC0000PE^FG_PRICE(0)&lt;/Q&gt;&lt;R&gt;1&lt;/R&gt;&lt;C&gt;1&lt;/C&gt;&lt;D xsi:type="xsd:double"&gt;825.7676&lt;/D&gt;&lt;/FQL&gt;&lt;FQL&gt;&lt;Q&gt;UAE^FG_PRICE(0)&lt;/Q&gt;&lt;R&gt;1&lt;/R&gt;&lt;C&gt;1&lt;/C&gt;&lt;D xsi:type="xsd:double"&gt;14.51&lt;/D&gt;&lt;/FQL&gt;&lt;FQL&gt;&lt;Q&gt;INDA^FG_PRICE_MAVG(0,,,,30)&lt;/Q&gt;&lt;R&gt;1&lt;/R&gt;&lt;C&gt;1&lt;/C&gt;&lt;D xsi:type="xsd:double"&gt;56.321&lt;/D&gt;&lt;/FQL&gt;&lt;FQL&gt;&lt;Q&gt;CNYA^FG_TOTAL_RETURNC(0,-1AM)&lt;/Q&gt;&lt;R&gt;1&lt;/R&gt;&lt;C&gt;1&lt;/C&gt;&lt;D xsi:type="xsd:double"&gt;-1.4901936&lt;/D&gt;&lt;/FQL&gt;&lt;FQL&gt;&lt;Q&gt;TRYCN10Y-FDS^PCTCHG(FG_YIELD(0,,,,"YTM"),FG_YIELD(-1AM,,,,"YTM"))&lt;/Q&gt;&lt;R&gt;1&lt;/R&gt;&lt;C&gt;1&lt;/C&gt;&lt;D xsi:type="xsd:double"&gt;-5.7600493&lt;/D&gt;&lt;/FQL&gt;&lt;FQL&gt;&lt;Q&gt;VGK^FMA_EVAL_EBITDA(NTMA,0,,,"PORTAGG","MEANR")&lt;/Q&gt;&lt;R&gt;1&lt;/R&gt;&lt;C&gt;1&lt;/C&gt;&lt;D xsi:type="xsd:double"&gt;8.80699440864635&lt;/D&gt;&lt;/FQL&gt;&lt;FQL&gt;&lt;Q&gt;TUR^JULIAN(FMA_DIV_YLD(NTMA,NOW,NOW,M,"PORTAGG","MEANR").DATES)&lt;/Q&gt;&lt;R&gt;1&lt;/R&gt;&lt;C&gt;1&lt;/C&gt;&lt;D xsi:type="xsd:long"&gt;45502&lt;/D&gt;&lt;/FQL&gt;&lt;FQL&gt;&lt;Q&gt;GREK^FMA_PE(NTMA,0,,,"PORTAGG","MEANR")&lt;/Q&gt;&lt;R&gt;1&lt;/R&gt;&lt;C&gt;1&lt;/C&gt;&lt;D xsi:type="xsd:double"&gt;7.15809156858281&lt;/D&gt;&lt;/FQL&gt;&lt;FQL&gt;&lt;Q&gt;EWT^FG_FCF_YIELD_NTM(0)&lt;/Q&gt;&lt;R&gt;1&lt;/R&gt;&lt;C&gt;1&lt;/C&gt;&lt;D xsi:type="xsd:double"&gt;4.09848716734487&lt;/D&gt;&lt;/FQL&gt;&lt;FQL&gt;&lt;Q&gt;EIDO^FMA_EVAL_EBIT(LTMA,NOW,NOW,M,"PORTAGG","MEANR")&lt;/Q&gt;&lt;R&gt;1&lt;/R&gt;&lt;C&gt;1&lt;/C&gt;&lt;D xsi:type="xsd:double"&gt;9.23034309719961&lt;/D&gt;&lt;/FQL&gt;&lt;FQL&gt;&lt;Q&gt;CC_IN^FG_COMPANY_NAME&lt;/Q&gt;&lt;R&gt;1&lt;/R&gt;&lt;C&gt;1&lt;/C&gt;&lt;D xsi:type="xsd:string"&gt;India&lt;/D&gt;&lt;/FQL&gt;&lt;FQL&gt;&lt;Q&gt;USDSAR^FG_COMPANY_NAME&lt;/Q&gt;&lt;R&gt;1&lt;/R&gt;&lt;C&gt;1&lt;/C&gt;&lt;D xsi:type="xsd:string"&gt;Saudi Arabian Riyal per U.S. Dollar&lt;/D&gt;&lt;/FQL&gt;&lt;FQL&gt;&lt;Q&gt;USDTRY^FG_PRICE_CHANGE(0,-3AM)&lt;/Q&gt;&lt;R&gt;1&lt;/R&gt;&lt;C&gt;1&lt;/C&gt;&lt;D xsi:type="xsd:double"&gt;1.7694592&lt;/D&gt;&lt;/FQL&gt;&lt;FQL&gt;&lt;Q&gt;USDEUR^FG_COMPANY_NAME&lt;/Q&gt;&lt;R&gt;1&lt;/R&gt;&lt;C&gt;1&lt;/C&gt;&lt;D xsi:type="xsd:string"&gt;Euro per U.S. Dollar&lt;/D&gt;&lt;/FQL&gt;&lt;FQL&gt;&lt;Q&gt;USDKRW^FG_PRICE_CHANGE(0,-3AM)&lt;/Q&gt;&lt;R&gt;1&lt;/R&gt;&lt;C&gt;1&lt;/C&gt;&lt;D xsi:type="xsd:double"&gt;-1.1540353&lt;/D&gt;&lt;/FQL&gt;&lt;FQL&gt;&lt;Q&gt;USDPLN^FG_PRICE_CHANGE(0,-1AY)&lt;/Q&gt;&lt;R&gt;1&lt;/R&gt;&lt;C&gt;1&lt;/C&gt;&lt;D xsi:type="xsd:double"&gt;-1.5107155&lt;/D&gt;&lt;/FQL&gt;&lt;FQL&gt;&lt;Q&gt;TRYVN10Y-FDS^FG_YIELD(-10AY,0,Y,,"YTM")&lt;/Q&gt;&lt;R&gt;10&lt;/R&gt;&lt;C&gt;1&lt;/C&gt;&lt;D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xsi:type="xsd:double"&gt;0.703&lt;/D&gt;&lt;/FQL&gt;&lt;FQL&gt;&lt;Q&gt;CAGDPY@TR^EE_ACTUAL_ANNUAL(MED,+1)&lt;/Q&gt;&lt;R&gt;1&lt;/R&gt;&lt;C&gt;1&lt;/C&gt;&lt;D xsi:type="xsd:double"&gt;-2.3&lt;/D&gt;&lt;/FQL&gt;&lt;FQL&gt;&lt;Q&gt;USDVND^STD(FG_PRICE_CHANGE(0,-1AY,AM))&lt;/Q&gt;&lt;R&gt;1&lt;/R&gt;&lt;C&gt;1&lt;/C&gt;&lt;D xsi:type="xsd:double"&gt;0.939251335302357&lt;/D&gt;&lt;/FQL&gt;&lt;FQL&gt;&lt;Q&gt;USDZAR^STD(FG_PRICE_CHANGE(0,-1AY,AM))&lt;/Q&gt;&lt;R&gt;1&lt;/R&gt;&lt;C&gt;1&lt;/C&gt;&lt;D xsi:type="xsd:double"&gt;2.10289368749271&lt;/D&gt;&lt;/FQL&gt;&lt;FQL&gt;&lt;Q&gt;USDMXN^STD(FG_PRICE_CHANGE(0,-3AY,M))&lt;/Q&gt;&lt;R&gt;1&lt;/R&gt;&lt;C&gt;1&lt;/C&gt;&lt;D xsi:type="xsd:double"&gt;2.6765057581066&lt;/D&gt;&lt;/FQL&gt;&lt;FQL&gt;&lt;Q&gt;USDPLN^FG_COMPANY_NAME&lt;/Q&gt;&lt;R&gt;1&lt;/R&gt;&lt;C&gt;1&lt;/C&gt;&lt;D xsi:type="xsd:string"&gt;Polish Zloty per U.S. Dollar&lt;/D&gt;&lt;/FQL&gt;&lt;FQL&gt;&lt;Q&gt;USDCLP^FG_PRICE_CHANGE(0,-6AM)&lt;/Q&gt;&lt;R&gt;1&lt;/R&gt;&lt;C&gt;1&lt;/C&gt;&lt;D xsi:type="xsd:double"&gt;0.44451952&lt;/D&gt;&lt;/FQL&gt;&lt;FQL&gt;&lt;Q&gt;FC0000GR^FMA_EPS(NTMA,-20AY,0,CY,,"PORTAGG","MEANR")&lt;/Q&gt;&lt;R&gt;20&lt;/R&gt;&lt;C&gt;1&lt;/C&gt;&lt;D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xsi:type="xsd:double"&gt;0.557417673683109&lt;/D&gt;&lt;D xsi:type="xsd:double"&gt;0.621885469021717&lt;/D&gt;&lt;D xsi:type="xsd:double"&gt;0.869531876625146&lt;/D&gt;&lt;D xsi:type="xsd:double"&gt;1.21959709581891&lt;/D&gt;&lt;/FQL&gt;&lt;FQL&gt;&lt;Q&gt;QAT^P_PRICE_RETURNS_PR('52W',2,-10AY,0,AM)&lt;/Q&gt;&lt;R&gt;121&lt;/R&gt;&lt;C&gt;1&lt;/C&gt;&lt;D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xsi:type="xsd:double"&gt;-2.7678192&lt;/D&gt;&lt;D xsi:type="xsd:double"&gt;-10.943562&lt;/D&gt;&lt;D xsi:type="xsd:double"&gt;0.027549267&lt;/D&gt;&lt;D xsi:type="xsd:double"&gt;-8.525312&lt;/D&gt;&lt;D xsi:type="xsd:double"&gt;-12.515741&lt;/D&gt;&lt;D xsi:type="xsd:double"&gt;-15.248209&lt;/D&gt;&lt;D xsi:type="xsd:double"&gt;-13.326001&lt;/D&gt;&lt;D xsi:type="xsd:double"&gt;-19.20148&lt;/D&gt;&lt;D xsi:type="xsd:double"&gt;-17.30808&lt;/D&gt;&lt;D xsi:type="xsd:double"&gt;-20.49548&lt;/D&gt;&lt;D xsi:type="xsd:double"&gt;-19.411922&lt;/D&gt;&lt;D xsi:type="xsd:double"&gt;-11.525339&lt;/D&gt;&lt;D xsi:type="xsd:double"&gt;-16.071098&lt;/D&gt;&lt;D xsi:type="xsd:double"&gt;-21.87227&lt;/D&gt;&lt;D xsi:type="xsd:double"&gt;-15.562648&lt;/D&gt;&lt;D xsi:type="xsd:double"&gt;-7.893938&lt;/D&gt;&lt;D xsi:type="xsd:double"&gt;-3.5232127&lt;/D&gt;&lt;D xsi:type="xsd:double"&gt;-4.504174&lt;/D&gt;&lt;D xsi:type="xsd:double"&gt;-9.570092&lt;/D&gt;&lt;D xsi:type="xsd:double"&gt;-2.0395875&lt;/D&gt;&lt;D xsi:type="xsd:double"&gt;2.5188088&lt;/D&gt;&lt;D xsi:type="xsd:double"&gt;14.536917&lt;/D&gt;&lt;D xsi:type="xsd:double"&gt;10.317934&lt;/D&gt;&lt;D xsi:type="xsd:double"&gt;0.91195107&lt;/D&gt;&lt;D xsi:type="xsd:double"&gt;1.6238332&lt;/D&gt;&lt;D xsi:type="xsd:double"&gt;5.990422&lt;/D&gt;&lt;D xsi:type="xsd:double"&gt;-5.5467367&lt;/D&gt;&lt;D xsi:type="xsd:double"&gt;-6.3934445&lt;/D&gt;&lt;D xsi:type="xsd:double"&gt;-14.604139&lt;/D&gt;&lt;D xsi:type="xsd:double"&gt;-16.360313&lt;/D&gt;&lt;D xsi:type="xsd:double"&gt;-16.404652&lt;/D&gt;&lt;D xsi:type="xsd:double"&gt;-20.263725&lt;/D&gt;&lt;D xsi:type="xsd:double"&gt;-12.122512&lt;/D&gt;&lt;D xsi:type="xsd:double"&gt;-10.132867&lt;/D&gt;&lt;D xsi:type="xsd:double"&gt;-18.808598&lt;/D&gt;&lt;D xsi:type="xsd:double"&gt;-10.994762&lt;/D&gt;&lt;D xsi:type="xsd:double"&gt;-7.196397&lt;/D&gt;&lt;D xsi:type="xsd:double"&gt;-3.7409067&lt;/D&gt;&lt;D xsi:type="xsd:double"&gt;4.982698&lt;/D&gt;&lt;D xsi:type="xsd:double"&gt;9.276557&lt;/D&gt;&lt;D xsi:type="xsd:double"&gt;14.906764&lt;/D&gt;&lt;D xsi:type="xsd:double"&gt;19.04638&lt;/D&gt;&lt;D xsi:type="xsd:double"&gt;28.016842&lt;/D&gt;&lt;D xsi:type="xsd:double"&gt;45.804276&lt;/D&gt;&lt;D xsi:type="xsd:double"&gt;20.066011&lt;/D&gt;&lt;D xsi:type="xsd:double"&gt;20.725286&lt;/D&gt;&lt;D xsi:type="xsd:double"&gt;22.03777&lt;/D&gt;&lt;D xsi:type="xsd:double"&gt;17.37914&lt;/D&gt;&lt;D xsi:type="xsd:double"&gt;16.698647&lt;/D&gt;&lt;D xsi:type="xsd:double"&gt;10.067595&lt;/D&gt;&lt;D xsi:type="xsd:double"&gt;15.22181&lt;/D&gt;&lt;D xsi:type="xsd:double"&gt;0.7887721&lt;/D&gt;&lt;D xsi:type="xsd:double"&gt;1.0151386&lt;/D&gt;&lt;D xsi:type="xsd:double"&gt;2.7765274&lt;/D&gt;&lt;D xsi:type="xsd:double"&gt;0.7002592&lt;/D&gt;&lt;D xsi:type="xsd:double"&gt;-6.5342426&lt;/D&gt;&lt;D xsi:type="xsd:double"&gt;-0.32946467&lt;/D&gt;&lt;D xsi:type="xsd:double"&gt;-4.1315374&lt;/D&gt;&lt;D xsi:type="xsd:double"&gt;-10.4081335&lt;/D&gt;&lt;D xsi:type="xsd:double"&gt;-18.494207&lt;/D&gt;&lt;D xsi:type="xsd:double"&gt;-13.522614&lt;/D&gt;&lt;D xsi:type="xsd:double"&gt;-8.691549&lt;/D&gt;&lt;D xsi:type="xsd:double"&gt;-8.200437&lt;/D&gt;&lt;D xsi:type="xsd:double"&gt;-1.874125&lt;/D&gt;&lt;D xsi:type="xsd:double"&gt;4.7863603&lt;/D&gt;&lt;D xsi:type="xsd:double"&gt;3.9879203&lt;/D&gt;&lt;D xsi:type="xsd:double"&gt;-1.3311565&lt;/D&gt;&lt;D xsi:type="xsd:double"&gt;6.976843&lt;/D&gt;&lt;D xsi:type="xsd:double"&gt;6.8546176&lt;/D&gt;&lt;D xsi:type="xsd:double"&gt;4.063654&lt;/D&gt;&lt;D xsi:type="xsd:double"&gt;18.54869&lt;/D&gt;&lt;D xsi:type="xsd:double"&gt;34.92478&lt;/D&gt;&lt;D xsi:type="xsd:double"&gt;26.766073&lt;/D&gt;&lt;D xsi:type="xsd:double"&gt;23.44699&lt;/D&gt;&lt;D xsi:type="xsd:double"&gt;20.578384&lt;/D&gt;&lt;D xsi:type="xsd:double"&gt;14.401018&lt;/D&gt;&lt;D xsi:type="xsd:double"&gt;14.207077&lt;/D&gt;&lt;D xsi:type="xsd:double"&gt;16.471148&lt;/D&gt;&lt;D xsi:type="xsd:double"&gt;24.971342&lt;/D&gt;&lt;D xsi:type="xsd:double"&gt;15.956057&lt;/D&gt;&lt;D xsi:type="xsd:double"&gt;13.58198&lt;/D&gt;&lt;D xsi:type="xsd:double"&gt;25.47611&lt;/D&gt;&lt;D xsi:type="xsd:double"&gt;32.95535&lt;/D&gt;&lt;D xsi:type="xsd:double"&gt;29.283215&lt;/D&gt;&lt;D xsi:type="xsd:double"&gt;26.118946&lt;/D&gt;&lt;D xsi:type="xsd:double"&gt;19.255722&lt;/D&gt;&lt;D xsi:type="xsd:double"&gt;14.027691&lt;/D&gt;&lt;D xsi:type="xsd:double"&gt;23.199844&lt;/D&gt;&lt;D xsi:type="xsd:double"&gt;17.438591&lt;/D&gt;&lt;D xsi:type="xsd:double"&gt;7.9629064&lt;/D&gt;&lt;D xsi:type="xsd:double"&gt;5.5534124&lt;/D&gt;&lt;D xsi:type="xsd:double"&gt;2.7993917&lt;/D&gt;&lt;D xsi:type="xsd:double"&gt;-7.233614&lt;/D&gt;&lt;D xsi:type="xsd:double"&gt;-12.402672&lt;/D&gt;&lt;D xsi:type="xsd:double"&gt;-19.539188&lt;/D&gt;&lt;D xsi:type="xsd:double"&gt;-21.231031&lt;/D&gt;&lt;D xsi:type="xsd:double"&gt;-19.758732&lt;/D&gt;&lt;D xsi:type="xsd:double"&gt;-13.067323&lt;/D&gt;&lt;D xsi:type="xsd:double"&gt;-10.467023&lt;/D&gt;&lt;D xsi:type="xsd:double"&gt;-10.565853&lt;/D&gt;&lt;D xsi:type="xsd:double"&gt;-15.54817&lt;/D&gt;&lt;D xsi:type="xsd:double"&gt;-14.485335&lt;/D&gt;&lt;D xsi:type="xsd:double"&gt;-18.268562&lt;/D&gt;&lt;D xsi:type="xsd:double"&gt;-11.135596&lt;/D&gt;&lt;D xsi:type="xsd:double"&gt;1.300633&lt;/D&gt;&lt;D xsi:type="xsd:double"&gt;-4.203081&lt;/D&gt;&lt;D xsi:type="xsd:double"&gt;2.9045224&lt;/D&gt;&lt;D xsi:type="xsd:double"&gt;-0.8179903&lt;/D&gt;&lt;D xsi:type="xsd:double"&gt;-3.3849776&lt;/D&gt;&lt;D xsi:type="xsd:double"&gt;-6.1106863&lt;/D&gt;&lt;D xsi:type="xsd:double"&gt;-0.2723992&lt;/D&gt;&lt;D xsi:type="xsd:double"&gt;-6.4911366&lt;/D&gt;&lt;/FQL&gt;&lt;FQL&gt;&lt;Q&gt;UAE^FG_TOTAL_RETURNC(-10AY,0,AM)&lt;/Q&gt;&lt;R&gt;121&lt;/R&gt;&lt;C&gt;1&lt;/C&gt;&lt;D xsi:type="xsd:double"&gt;14.857149&lt;/D&gt;&lt;D xsi:type="xsd:double"&gt;0.49750805&lt;/D&gt;&lt;D xsi:type="xsd:double"&gt;0.49505234&lt;/D&gt;&lt;D xsi:type="xsd:double"&gt;-7.112068&lt;/D&gt;&lt;D xsi:type="xsd:double"&gt;-3.9443135&lt;/D&gt;&lt;D xsi:type="xsd:double"&gt;-9.300202&lt;/D&gt;&lt;D xsi:type="xsd:double"&gt;-4.77674&lt;/D&gt;&lt;D xsi:type="xsd:double"&gt;6.052351&lt;/D&gt;&lt;D xsi:type="xsd:double"&gt;-2.6735246&lt;/D&gt;&lt;D xsi:type="xsd:double"&gt;14.97457&lt;/D&gt;&lt;D xsi:type="xsd:double"&gt;-8.831781&lt;/D&gt;&lt;D xsi:type="xsd:double"&gt;2.8116941&lt;/D&gt;&lt;D xsi:type="xsd:double"&gt;3.0226707&lt;/D&gt;&lt;D xsi:type="xsd:double"&gt;-12.2249365&lt;/D&gt;&lt;D xsi:type="xsd:double"&gt;-1.8384397&lt;/D&gt;&lt;D xsi:type="xsd:double"&gt;-3.611803&lt;/D&gt;&lt;D xsi:type="xsd:double"&gt;-7.4401197&lt;/D&gt;&lt;D xsi:type="xsd:double"&gt;0.970459&lt;/D&gt;&lt;D xsi:type="xsd:double"&gt;-6.5781174&lt;/D&gt;&lt;D xsi:type="xsd:double"&gt;10.020304&lt;/D&gt;&lt;D xsi:type="xsd:double"&gt;3.6467671&lt;/D&gt;&lt;D xsi:type="xsd:double"&gt;2.7751088&lt;/D&gt;&lt;D xsi:type="xsd:double"&gt;-4.6793756&lt;/D&gt;&lt;D xsi:type="xsd:double"&gt;4.660976&lt;/D&gt;&lt;D xsi:type="xsd:double"&gt;2.2836566&lt;/D&gt;&lt;D xsi:type="xsd:double"&gt;-0.7050574&lt;/D&gt;&lt;D xsi:type="xsd:double"&gt;0.7248521&lt;/D&gt;&lt;D xsi:type="xsd:double"&gt;-5.2577376&lt;/D&gt;&lt;D xsi:type="xsd:double"&gt;-0.604558&lt;/D&gt;&lt;D xsi:type="xsd:double"&gt;4.204488&lt;/D&gt;&lt;D xsi:type="xsd:double"&gt;3.1438828&lt;/D&gt;&lt;D xsi:type="xsd:double"&gt;-1.1137068&lt;/D&gt;&lt;D xsi:type="xsd:double"&gt;-0.50385594&lt;/D&gt;&lt;D xsi:type="xsd:double"&gt;0.62555075&lt;/D&gt;&lt;D xsi:type="xsd:double"&gt;2.2770882&lt;/D&gt;&lt;D xsi:type="xsd:double"&gt;-0.5072057&lt;/D&gt;&lt;D xsi:type="xsd:double"&gt;6.216383&lt;/D&gt;&lt;D xsi:type="xsd:double"&gt;0.39391518&lt;/D&gt;&lt;D xsi:type="xsd:double"&gt;-2.6625574&lt;/D&gt;&lt;D xsi:type="xsd:double"&gt;2.044344&lt;/D&gt;&lt;D xsi:type="xsd:double"&gt;-6.6027107&lt;/D&gt;&lt;D xsi:type="xsd:double"&gt;2.1297693&lt;/D&gt;&lt;D xsi:type="xsd:double"&gt;5.0595284&lt;/D&gt;&lt;D xsi:type="xsd:double"&gt;-5.212468&lt;/D&gt;&lt;D xsi:type="xsd:double"&gt;0.059771538&lt;/D&gt;&lt;D xsi:type="xsd:double"&gt;-1.1947334&lt;/D&gt;&lt;D xsi:type="xsd:double"&gt;-1.2091935&lt;/D&gt;&lt;D xsi:type="xsd:double"&gt;-2.7672172&lt;/D&gt;&lt;D xsi:type="xsd:double"&gt;3.712213&lt;/D&gt;&lt;D xsi:type="xsd:double"&gt;-1.4887512&lt;/D&gt;&lt;D xsi:type="xsd:double"&gt;-0.83601475&lt;/D&gt;&lt;D xsi:type="xsd:double"&gt;-1.3618708&lt;/D&gt;&lt;D xsi:type="xsd:double"&gt;-4.865217&lt;/D&gt;&lt;D xsi:type="xsd:double"&gt;-4.818386&lt;/D&gt;&lt;D xsi:type="xsd:double"&gt;3.5766363&lt;/D&gt;&lt;D xsi:type="xsd:double"&gt;3.4531355&lt;/D&gt;&lt;D xsi:type="xsd:double"&gt;0.9032726&lt;/D&gt;&lt;D xsi:type="xsd:double"&gt;2.6153445&lt;/D&gt;&lt;D xsi:type="xsd:double"&gt;-7.171053&lt;/D&gt;&lt;D xsi:type="xsd:double"&gt;0.17030239&lt;/D&gt;&lt;D xsi:type="xsd:double"&gt;5.3489685&lt;/D&gt;&lt;D xsi:type="xsd:double"&gt;-3.0982077&lt;/D&gt;&lt;D xsi:type="xsd:double"&gt;-3.0378342&lt;/D&gt;&lt;D xsi:type="xsd:double"&gt;3.915143&lt;/D&gt;&lt;D xsi:type="xsd:double"&gt;-4.2765436&lt;/D&gt;&lt;D xsi:type="xsd:double"&gt;0&lt;/D&gt;&lt;D xsi:type="xsd:double"&gt;-1.6507864&lt;/D&gt;&lt;D xsi:type="xsd:double"&gt;-7.7852488&lt;/D&gt;&lt;D xsi:type="xsd:double"&gt;-25.697863&lt;/D&gt;&lt;D xsi:type="xsd:double"&gt;13.922655&lt;/D&gt;&lt;D xsi:type="xsd:double"&gt;-0.19398928&lt;/D&gt;&lt;D xsi:type="xsd:double"&gt;3.433764&lt;/D&gt;&lt;D xsi:type="xsd:double"&gt;2.7750254&lt;/D&gt;&lt;D xsi:type="xsd:double"&gt;5.0144672&lt;/D&gt;&lt;D xsi:type="xsd:double"&gt;-2.2011042&lt;/D&gt;&lt;D xsi:type="xsd:double"&gt;-1.458174&lt;/D&gt;&lt;D xsi:type="xsd:double"&gt;11.958075&lt;/D&gt;&lt;D xsi:type="xsd:double"&gt;0.48816204&lt;/D&gt;&lt;D xsi:type="xsd:double"&gt;12.04915&lt;/D&gt;&lt;D xsi:type="xsd:double"&gt;-2.2825897&lt;/D&gt;&lt;D xsi:type="xsd:double"&gt;4.4891596&lt;/D&gt;&lt;D xsi:type="xsd:double"&gt;-0.37037134&lt;/D&gt;&lt;D xsi:type="xsd:double"&gt;10.92937&lt;/D&gt;&lt;D xsi:type="xsd:double"&gt;-1.6234398&lt;/D&gt;&lt;D xsi:type="xsd:double"&gt;-0.28208494&lt;/D&gt;&lt;D xsi:type="xsd:double"&gt;5.516267&lt;/D&gt;&lt;D xsi:type="xsd:double"&gt;-0.8378029&lt;/D&gt;&lt;D xsi:type="xsd:double"&gt;1.5883684&lt;/D&gt;&lt;D xsi:type="xsd:double"&gt;9.913516&lt;/D&gt;&lt;D xsi:type="xsd:double"&gt;-0.56483746&lt;/D&gt;&lt;D xsi:type="xsd:double"&gt;3.1559467&lt;/D&gt;&lt;D xsi:type="xsd:double"&gt;8.8182335&lt;/D&gt;&lt;D xsi:type="xsd:double"&gt;4.8974752&lt;/D&gt;&lt;D xsi:type="xsd:double"&gt;-1.0952115&lt;/D&gt;&lt;D xsi:type="xsd:double"&gt;-8.87354&lt;/D&gt;&lt;D xsi:type="xsd:double"&gt;-7.631463&lt;/D&gt;&lt;D xsi:type="xsd:double"&gt;6.455779&lt;/D&gt;&lt;D xsi:type="xsd:double"&gt;-3.517282&lt;/D&gt;&lt;D xsi:type="xsd:double"&gt;-4.525459&lt;/D&gt;&lt;D xsi:type="xsd:double"&gt;2.172482&lt;/D&gt;&lt;D xsi:type="xsd:double"&gt;0.8376241&lt;/D&gt;&lt;D xsi:type="xsd:double"&gt;-4.392475&lt;/D&gt;&lt;D xsi:type="xsd:double"&gt;-3.4159422&lt;/D&gt;&lt;D xsi:type="xsd:double"&gt;1.9417405&lt;/D&gt;&lt;D xsi:type="xsd:double"&gt;-3.67347&lt;/D&gt;&lt;D xsi:type="xsd:double"&gt;7.3446274&lt;/D&gt;&lt;D xsi:type="xsd:double"&gt;-3.6184251&lt;/D&gt;&lt;D xsi:type="xsd:double"&gt;2.721548&lt;/D&gt;&lt;D xsi:type="xsd:double"&gt;4.9829364&lt;/D&gt;&lt;D xsi:type="xsd:double"&gt;-1.6905069&lt;/D&gt;&lt;D xsi:type="xsd:double"&gt;1.1243343&lt;/D&gt;&lt;D xsi:type="xsd:double"&gt;-7.4558554&lt;/D&gt;&lt;D xsi:type="xsd:double"&gt;4.4523&lt;/D&gt;&lt;D xsi:type="xsd:double"&gt;1.1978984&lt;/D&gt;&lt;D xsi:type="xsd:double"&gt;-0.40376782&lt;/D&gt;&lt;D xsi:type="xsd:double"&gt;-0.67567825&lt;/D&gt;&lt;D xsi:type="xsd:double"&gt;0.612247&lt;/D&gt;&lt;D xsi:type="xsd:double"&gt;-2.6369214&lt;/D&gt;&lt;D xsi:type="xsd:double"&gt;-3.7500024&lt;/D&gt;&lt;D xsi:type="xsd:double"&gt;3.412199&lt;/D&gt;&lt;D xsi:type="xsd:double"&gt;5.221176&lt;/D&gt;&lt;/FQL&gt;&lt;FQL&gt;&lt;Q&gt;ECH^JULIAN(FG_TOTAL_RETURNC(-10AY,0,AM).DATES)&lt;/Q&gt;&lt;R&gt;121&lt;/R&gt;&lt;C&gt;1&lt;/C&gt;&lt;D xsi:type="xsd:long"&gt;41852&lt;/D&gt;&lt;D xsi:type="xsd:long"&gt;41880&lt;/D&gt;&lt;D xsi:type="xsd:long"&gt;41913&lt;/D&gt;&lt;D xsi:type="xsd:long"&gt;41943&lt;/D&gt;&lt;D xsi:type="xsd:long"&gt;41974&lt;/D&gt;&lt;D xsi:type="xsd:long"&gt;42004&lt;/D&gt;&lt;D xsi:type="xsd:long"&gt;42034&lt;/D&gt;&lt;D xsi:type="xsd:long"&gt;42062&lt;/D&gt;&lt;D xsi:type="xsd:long"&gt;42095&lt;/D&gt;&lt;D xsi:type="xsd:long"&gt;42125&lt;/D&gt;&lt;D xsi:type="xsd:long"&gt;42156&lt;/D&gt;&lt;D xsi:type="xsd:long"&gt;42186&lt;/D&gt;&lt;D xsi:type="xsd:long"&gt;42216&lt;/D&gt;&lt;D xsi:type="xsd:long"&gt;42248&lt;/D&gt;&lt;D xsi:type="xsd:long"&gt;42278&lt;/D&gt;&lt;D xsi:type="xsd:long"&gt;42307&lt;/D&gt;&lt;D xsi:type="xsd:long"&gt;42339&lt;/D&gt;&lt;D xsi:type="xsd:long"&gt;42369&lt;/D&gt;&lt;D xsi:type="xsd:long"&gt;42401&lt;/D&gt;&lt;D xsi:type="xsd:long"&gt;42430&lt;/D&gt;&lt;D xsi:type="xsd:long"&gt;42461&lt;/D&gt;&lt;D xsi:type="xsd:long"&gt;42489&lt;/D&gt;&lt;D xsi:type="xsd:long"&gt;42522&lt;/D&gt;&lt;D xsi:type="xsd:long"&gt;42552&lt;/D&gt;&lt;D xsi:type="xsd:long"&gt;42583&lt;/D&gt;&lt;D xsi:type="xsd:long"&gt;42614&lt;/D&gt;&lt;D xsi:type="xsd:long"&gt;42643&lt;/D&gt;&lt;D xsi:type="xsd:long"&gt;42675&lt;/D&gt;&lt;D xsi:type="xsd:long"&gt;42705&lt;/D&gt;&lt;D xsi:type="xsd:long"&gt;42734&lt;/D&gt;&lt;D xsi:type="xsd:long"&gt;42767&lt;/D&gt;&lt;D xsi:type="xsd:long"&gt;42795&lt;/D&gt;&lt;D xsi:type="xsd:long"&gt;42825&lt;/D&gt;&lt;D xsi:type="xsd:long"&gt;42856&lt;/D&gt;&lt;D xsi:type="xsd:long"&gt;42887&lt;/D&gt;&lt;D xsi:type="xsd:long"&gt;42916&lt;/D&gt;&lt;D xsi:type="xsd:long"&gt;42948&lt;/D&gt;&lt;D xsi:type="xsd:long"&gt;42979&lt;/D&gt;&lt;D xsi:type="xsd:long"&gt;43007&lt;/D&gt;&lt;D xsi:type="xsd:long"&gt;43040&lt;/D&gt;&lt;D xsi:type="xsd:long"&gt;43070&lt;/D&gt;&lt;D xsi:type="xsd:long"&gt;43098&lt;/D&gt;&lt;D xsi:type="xsd:long"&gt;43132&lt;/D&gt;&lt;D xsi:type="xsd:long"&gt;43160&lt;/D&gt;&lt;D xsi:type="xsd:long"&gt;43188&lt;/D&gt;&lt;D xsi:type="xsd:long"&gt;43221&lt;/D&gt;&lt;D xsi:type="xsd:long"&gt;43252&lt;/D&gt;&lt;D xsi:type="xsd:long"&gt;43280&lt;/D&gt;&lt;D xsi:type="xsd:long"&gt;43313&lt;/D&gt;&lt;D xsi:type="xsd:long"&gt;43343&lt;/D&gt;&lt;D xsi:type="xsd:long"&gt;43374&lt;/D&gt;&lt;D xsi:type="xsd:long"&gt;43405&lt;/D&gt;&lt;D xsi:type="xsd:long"&gt;43434&lt;/D&gt;&lt;D xsi:type="xsd:long"&gt;43465&lt;/D&gt;&lt;D xsi:type="xsd:long"&gt;43497&lt;/D&gt;&lt;D xsi:type="xsd:long"&gt;43525&lt;/D&gt;&lt;D xsi:type="xsd:long"&gt;43556&lt;/D&gt;&lt;D xsi:type="xsd:long"&gt;43586&lt;/D&gt;&lt;D xsi:type="xsd:long"&gt;43616&lt;/D&gt;&lt;D xsi:type="xsd:long"&gt;43647&lt;/D&gt;&lt;D xsi:type="xsd:long"&gt;43678&lt;/D&gt;&lt;D xsi:type="xsd:long"&gt;43707&lt;/D&gt;&lt;D xsi:type="xsd:long"&gt;43739&lt;/D&gt;&lt;D xsi:type="xsd:long"&gt;43770&lt;/D&gt;&lt;D xsi:type="xsd:long"&gt;43798&lt;/D&gt;&lt;D xsi:type="xsd:long"&gt;43830&lt;/D&gt;&lt;D xsi:type="xsd:long"&gt;43861&lt;/D&gt;&lt;D xsi:type="xsd:long"&gt;43889&lt;/D&gt;&lt;D xsi:type="xsd:long"&gt;43922&lt;/D&gt;&lt;D xsi:type="xsd:long"&gt;43952&lt;/D&gt;&lt;D xsi:type="xsd:long"&gt;43983&lt;/D&gt;&lt;D xsi:type="xsd:long"&gt;44013&lt;/D&gt;&lt;D xsi:type="xsd:long"&gt;44043&lt;/D&gt;&lt;D xsi:type="xsd:long"&gt;44075&lt;/D&gt;&lt;D xsi:type="xsd:long"&gt;44105&lt;/D&gt;&lt;D xsi:type="xsd:long"&gt;44134&lt;/D&gt;&lt;D xsi:type="xsd:long"&gt;44166&lt;/D&gt;&lt;D xsi:type="xsd:long"&gt;44196&lt;/D&gt;&lt;D xsi:type="xsd:long"&gt;44228&lt;/D&gt;&lt;D xsi:type="xsd:long"&gt;44256&lt;/D&gt;&lt;D xsi:type="xsd:long"&gt;44287&lt;/D&gt;&lt;D xsi:type="xsd:long"&gt;44316&lt;/D&gt;&lt;D xsi:type="xsd:long"&gt;44348&lt;/D&gt;&lt;D xsi:type="xsd:long"&gt;44378&lt;/D&gt;&lt;D xsi:type="xsd:long"&gt;44407&lt;/D&gt;&lt;D xsi:type="xsd:long"&gt;44440&lt;/D&gt;&lt;D xsi:type="xsd:long"&gt;44470&lt;/D&gt;&lt;D xsi:type="xsd:long"&gt;44501&lt;/D&gt;&lt;D xsi:type="xsd:long"&gt;44531&lt;/D&gt;&lt;D xsi:type="xsd:long"&gt;44561&lt;/D&gt;&lt;D xsi:type="xsd:long"&gt;44593&lt;/D&gt;&lt;D xsi:type="xsd:long"&gt;44621&lt;/D&gt;&lt;D xsi:type="xsd:long"&gt;44652&lt;/D&gt;&lt;D xsi:type="xsd:long"&gt;44680&lt;/D&gt;&lt;D xsi:type="xsd:long"&gt;44713&lt;/D&gt;&lt;D xsi:type="xsd:long"&gt;44743&lt;/D&gt;&lt;D xsi:type="xsd:long"&gt;44774&lt;/D&gt;&lt;D xsi:type="xsd:long"&gt;44805&lt;/D&gt;&lt;D xsi:type="xsd:long"&gt;44834&lt;/D&gt;&lt;D xsi:type="xsd:long"&gt;44866&lt;/D&gt;&lt;D xsi:type="xsd:long"&gt;44896&lt;/D&gt;&lt;D xsi:type="xsd:long"&gt;44925&lt;/D&gt;&lt;D xsi:type="xsd:long"&gt;44958&lt;/D&gt;&lt;D xsi:type="xsd:long"&gt;44986&lt;/D&gt;&lt;D xsi:type="xsd:long"&gt;45016&lt;/D&gt;&lt;D xsi:type="xsd:long"&gt;45047&lt;/D&gt;&lt;D xsi:type="xsd:long"&gt;45078&lt;/D&gt;&lt;D xsi:type="xsd:long"&gt;45107&lt;/D&gt;&lt;D xsi:type="xsd:long"&gt;45139&lt;/D&gt;&lt;D xsi:type="xsd:long"&gt;45170&lt;/D&gt;&lt;D xsi:type="xsd:long"&gt;45198&lt;/D&gt;&lt;D xsi:type="xsd:long"&gt;45231&lt;/D&gt;&lt;D xsi:type="xsd:long"&gt;45261&lt;/D&gt;&lt;D xsi:type="xsd:long"&gt;45289&lt;/D&gt;&lt;D xsi:type="xsd:long"&gt;45323&lt;/D&gt;&lt;D xsi:type="xsd:long"&gt;45352&lt;/D&gt;&lt;D xsi:type="xsd:long"&gt;45383&lt;/D&gt;&lt;D xsi:type="xsd:long"&gt;45413&lt;/D&gt;&lt;D xsi:type="xsd:long"&gt;45443&lt;/D&gt;&lt;D xsi:type="xsd:long"&gt;45474&lt;/D&gt;&lt;D xsi:type="xsd:long"&gt;45505&lt;/D&gt;&lt;/FQL&gt;&lt;FQL&gt;&lt;Q&gt;EIDO^FMA_PE(NTMA,-10AY,0,AM,"PORTAGG","MEANR")&lt;/Q&gt;&lt;R&gt;121&lt;/R&gt;&lt;C&gt;1&lt;/C&gt;&lt;D xsi:type="xsd:double"&gt;14.5557267954078&lt;/D&gt;&lt;D xsi:type="xsd:double"&gt;14.6783336701972&lt;/D&gt;&lt;D xsi:type="xsd:double"&gt;14.5154159698682&lt;/D&gt;&lt;D xsi:type="xsd:double"&gt;14.4819525000174&lt;/D&gt;&lt;D xsi:type="xsd:double"&gt;15.0520194390281&lt;/D&gt;&lt;D xsi:type="xsd:double"&gt;14.9609650021232&lt;/D&gt;&lt;D xsi:type="xsd:double"&gt;15.131229285306&lt;/D&gt;&lt;D xsi:type="xsd:double"&gt;16.0589060250585&lt;/D&gt;&lt;D xsi:type="xsd:double"&gt;16.1250851371427&lt;/D&gt;&lt;D xsi:type="xsd:double"&gt;14.5631625319222&lt;/D&gt;&lt;D xsi:type="xsd:double"&gt;15.3265148645702&lt;/D&gt;&lt;D xsi:type="xsd:double"&gt;14.3721222567373&lt;/D&gt;&lt;D xsi:type="xsd:double"&gt;14.3488080945941&lt;/D&gt;&lt;D xsi:type="xsd:double"&gt;13.3375192843724&lt;/D&gt;&lt;D xsi:type="xsd:double"&gt;12.8064467539661&lt;/D&gt;&lt;D xsi:type="xsd:double"&gt;13.8836220084854&lt;/D&gt;&lt;D xsi:type="xsd:double"&gt;14.5945996631417&lt;/D&gt;&lt;D xsi:type="xsd:double"&gt;14.4486119600486&lt;/D&gt;&lt;D xsi:type="xsd:double"&gt;14.5436171904798&lt;/D&gt;&lt;D xsi:type="xsd:double"&gt;15.0226773450778&lt;/D&gt;&lt;D xsi:type="xsd:double"&gt;15.1480302023711&lt;/D&gt;&lt;D xsi:type="xsd:double"&gt;14.8097547669101&lt;/D&gt;&lt;D xsi:type="xsd:double"&gt;14.8429162803975&lt;/D&gt;&lt;D xsi:type="xsd:double"&gt;15.4976293174601&lt;/D&gt;&lt;D xsi:type="xsd:double"&gt;16.9356457620263&lt;/D&gt;&lt;D xsi:type="xsd:double"&gt;16.2733208396463&lt;/D&gt;&lt;D xsi:type="xsd:double"&gt;16.5534098782447&lt;/D&gt;&lt;D xsi:type="xsd:double"&gt;16.367831983019&lt;/D&gt;&lt;D xsi:type="xsd:double"&gt;15.0914522104475&lt;/D&gt;&lt;D xsi:type="xsd:double"&gt;15.3377740717851&lt;/D&gt;&lt;D xsi:type="xsd:double"&gt;15.1962415122875&lt;/D&gt;&lt;D xsi:type="xsd:double"&gt;15.1193130033479&lt;/D&gt;&lt;D xsi:type="xsd:double"&gt;15.4241693461588&lt;/D&gt;&lt;D xsi:type="xsd:double"&gt;15.688407980271&lt;/D&gt;&lt;D xsi:type="xsd:double"&gt;15.4853507325125&lt;/D&gt;&lt;D xsi:type="xsd:double"&gt;15.7489530619909&lt;/D&gt;&lt;D xsi:type="xsd:double"&gt;15.5484545275216&lt;/D&gt;&lt;D xsi:type="xsd:double"&gt;15.6706460652008&lt;/D&gt;&lt;D xsi:type="xsd:double"&gt;15.4672620467767&lt;/D&gt;&lt;D xsi:type="xsd:double"&gt;15.5899226824655&lt;/D&gt;&lt;D xsi:type="xsd:double"&gt;14.8999542034186&lt;/D&gt;&lt;D xsi:type="xsd:double"&gt;15.8948314981081&lt;/D&gt;&lt;D xsi:type="xsd:double"&gt;15.7690913047449&lt;/D&gt;&lt;D xsi:type="xsd:double"&gt;15.4270577913286&lt;/D&gt;&lt;D xsi:type="xsd:double"&gt;14.4137525839425&lt;/D&gt;&lt;D xsi:type="xsd:double"&gt;13.8880520794336&lt;/D&gt;&lt;D xsi:type="xsd:double"&gt;13.4072017622519&lt;/D&gt;&lt;D xsi:type="xsd:double"&gt;12.5997421108996&lt;/D&gt;&lt;D xsi:type="xsd:double"&gt;13.3958469519289&lt;/D&gt;&lt;D xsi:type="xsd:double"&gt;13.7068558070206&lt;/D&gt;&lt;D xsi:type="xsd:double"&gt;13.4398890831825&lt;/D&gt;&lt;D xsi:type="xsd:double"&gt;13.2521163226547&lt;/D&gt;&lt;D xsi:type="xsd:double"&gt;13.8483827457308&lt;/D&gt;&lt;D xsi:type="xsd:double"&gt;14.0540723197511&lt;/D&gt;&lt;D xsi:type="xsd:double"&gt;14.9081295739042&lt;/D&gt;&lt;D xsi:type="xsd:double"&gt;14.4714249590659&lt;/D&gt;&lt;D xsi:type="xsd:double"&gt;14.2804524578572&lt;/D&gt;&lt;D xsi:type="xsd:double"&gt;14.2713379252644&lt;/D&gt;&lt;D xsi:type="xsd:double"&gt;13.6819266595194&lt;/D&gt;&lt;D xsi:type="</t>
        </r>
      </text>
    </comment>
    <comment ref="A13" authorId="0" shapeId="0" xr:uid="{E695C87C-6985-44D4-967A-C4BD2940B77A}">
      <text>
        <r>
          <rPr>
            <b/>
            <sz val="9"/>
            <color indexed="81"/>
            <rFont val="Tahoma"/>
            <charset val="1"/>
          </rPr>
          <t>xsd:double"&gt;14.2789427744306&lt;/D&gt;&lt;D xsi:type="xsd:double"&gt;14.8883090877054&lt;/D&gt;&lt;D xsi:type="xsd:double"&gt;14.6545327998386&lt;/D&gt;&lt;D xsi:type="xsd:double"&gt;14.2621702361673&lt;/D&gt;&lt;D xsi:type="xsd:double"&gt;14.6051291792439&lt;/D&gt;&lt;D xsi:type="xsd:double"&gt;14.5984333924102&lt;/D&gt;&lt;D xsi:type="xsd:double"&gt;15.0346650239634&lt;/D&gt;&lt;D xsi:type="xsd:double"&gt;14.6979392633157&lt;/D&gt;&lt;D xsi:type="xsd:double"&gt;13.4028248828631&lt;/D&gt;&lt;D xsi:type="xsd:double"&gt;10.6634906435191&lt;/D&gt;&lt;D xsi:type="xsd:double"&gt;11.8675592903828&lt;/D&gt;&lt;D xsi:type="xsd:double"&gt;14.0570521817677&lt;/D&gt;&lt;D xsi:type="xsd:double"&gt;15.9162874883581&lt;/D&gt;&lt;D xsi:type="xsd:double"&gt;16.5520452666045&lt;/D&gt;&lt;D xsi:type="xsd:double"&gt;17.2263530568279&lt;/D&gt;&lt;D xsi:type="xsd:double"&gt;15.3061655678769&lt;/D&gt;&lt;D xsi:type="xsd:double"&gt;15.7338894769274&lt;/D&gt;&lt;D xsi:type="xsd:double"&gt;17.5915778410934&lt;/D&gt;&lt;D xsi:type="xsd:double"&gt;17.2940148014882&lt;/D&gt;&lt;D xsi:type="xsd:double"&gt;17.2592881236323&lt;/D&gt;&lt;D xsi:type="xsd:double"&gt;17.4218855171046&lt;/D&gt;&lt;D xsi:type="xsd:double"&gt;15.6499380731219&lt;/D&gt;&lt;D xsi:type="xsd:double"&gt;15.9783254712934&lt;/D&gt;&lt;D xsi:type="xsd:double"&gt;15.8310075855469&lt;/D&gt;&lt;D xsi:type="xsd:double"&gt;14.8497088916572&lt;/D&gt;&lt;D xsi:type="xsd:double"&gt;14.4288032715853&lt;/D&gt;&lt;D xsi:type="xsd:double"&gt;14.927706047059&lt;/D&gt;&lt;D xsi:type="xsd:double"&gt;14.7676072290038&lt;/D&gt;&lt;D xsi:type="xsd:double"&gt;15.0864805338751&lt;/D&gt;&lt;D xsi:type="xsd:double"&gt;14.6115367930364&lt;/D&gt;&lt;D xsi:type="xsd:double"&gt;14.4689270329417&lt;/D&gt;&lt;D xsi:type="xsd:double"&gt;14.7059300950001&lt;/D&gt;&lt;D xsi:type="xsd:double"&gt;15.5782479834864&lt;/D&gt;&lt;D xsi:type="xsd:double"&gt;14.9362818063351&lt;/D&gt;&lt;D xsi:type="xsd:double"&gt;14.7474122318118&lt;/D&gt;&lt;D xsi:type="xsd:double"&gt;13.8561395575801&lt;/D&gt;&lt;D xsi:type="xsd:double"&gt;12.2880383345803&lt;/D&gt;&lt;D xsi:type="xsd:double"&gt;12.6592476199995&lt;/D&gt;&lt;D xsi:type="xsd:double"&gt;12.8771623327376&lt;/D&gt;&lt;D xsi:type="xsd:double"&gt;12.7910925685828&lt;/D&gt;&lt;D xsi:type="xsd:double"&gt;12.7717450646184&lt;/D&gt;&lt;D xsi:type="xsd:double"&gt;12.8329470440503&lt;/D&gt;&lt;D xsi:type="xsd:double"&gt;12.209507932217&lt;/D&gt;&lt;D xsi:type="xsd:double"&gt;12.2215629010702&lt;/D&gt;&lt;D xsi:type="xsd:double"&gt;12.0442344212526&lt;/D&gt;&lt;D xsi:type="xsd:double"&gt;11.9006276981994&lt;/D&gt;&lt;D xsi:type="xsd:double"&gt;12.1997390529467&lt;/D&gt;&lt;D xsi:type="xsd:double"&gt;13.3082410167405&lt;/D&gt;&lt;D xsi:type="xsd:double"&gt;13.3527169261348&lt;/D&gt;&lt;D xsi:type="xsd:double"&gt;13.5307996105843&lt;/D&gt;&lt;D xsi:type="xsd:double"&gt;13.684270000649&lt;/D&gt;&lt;D xsi:type="xsd:double"&gt;13.1441356336524&lt;/D&gt;&lt;D xsi:type="xsd:double"&gt;11.8840586588283&lt;/D&gt;&lt;D xsi:type="xsd:double"&gt;12.6122320806197&lt;/D&gt;&lt;D xsi:type="xsd:double"&gt;12.8719955489435&lt;/D&gt;&lt;D xsi:type="xsd:double"&gt;12.8322797841678&lt;/D&gt;&lt;D xsi:type="xsd:double"&gt;13.0121923540865&lt;/D&gt;&lt;D xsi:type="xsd:double"&gt;12.8045787764619&lt;/D&gt;&lt;D xsi:type="xsd:double"&gt;12.1738001444826&lt;/D&gt;&lt;D xsi:type="xsd:double"&gt;11.3497705656221&lt;/D&gt;&lt;D xsi:type="xsd:double"&gt;12.2523002641777&lt;/D&gt;&lt;D xsi:type="xsd:double"&gt;12.4471911895091&lt;/D&gt;&lt;/FQL&gt;&lt;FQL&gt;&lt;Q&gt;EPU^FMA_PE(LTMA,-10AY,0,AM,"PORTAGG","MEANR")&lt;/Q&gt;&lt;R&gt;121&lt;/R&gt;&lt;C&gt;1&lt;/C&gt;&lt;D xsi:type="xsd:double"&gt;16.2368572678728&lt;/D&gt;&lt;D xsi:type="xsd:double"&gt;15.850208378148&lt;/D&gt;&lt;D xsi:type="xsd:double"&gt;15.0323469037059&lt;/D&gt;&lt;D xsi:type="xsd:double"&gt;14.2053108020576&lt;/D&gt;&lt;D xsi:type="xsd:double"&gt;14.5653738733663&lt;/D&gt;&lt;D xsi:type="xsd:double"&gt;14.2461105693406&lt;/D&gt;&lt;D xsi:type="xsd:double"&gt;15.364417191001&lt;/D&gt;&lt;D xsi:type="xsd:double"&gt;16.3564209364825&lt;/D&gt;&lt;D xsi:type="xsd:double"&gt;16.0353093561376&lt;/D&gt;&lt;D xsi:type="xsd:double"&gt;15.7062432913432&lt;/D&gt;&lt;D xsi:type="xsd:double"&gt;16.2550845672009&lt;/D&gt;&lt;D xsi:type="xsd:double"&gt;15.8541716669473&lt;/D&gt;&lt;D xsi:type="xsd:double"&gt;15.5586380426986&lt;/D&gt;&lt;D xsi:type="xsd:double"&gt;14.3649345189051&lt;/D&gt;&lt;D xsi:type="xsd:double"&gt;14.5830887945639&lt;/D&gt;&lt;D xsi:type="xsd:double"&gt;12.111093200825&lt;/D&gt;&lt;D xsi:type="xsd:double"&gt;11.2901133298971&lt;/D&gt;&lt;D xsi:type="xsd:double"&gt;15.0880206710098&lt;/D&gt;&lt;D xsi:type="xsd:double"&gt;15.394998583392&lt;/D&gt;&lt;D xsi:type="xsd:double"&gt;22.5834636140489&lt;/D&gt;&lt;D xsi:type="xsd:double"&gt;22.0445033594326&lt;/D&gt;&lt;D xsi:type="xsd:double"&gt;22.1180365979799&lt;/D&gt;&lt;D xsi:type="xsd:double"&gt;20.4317066735324&lt;/D&gt;&lt;D xsi:type="xsd:double"&gt;20.0443484226961&lt;/D&gt;&lt;D xsi:type="xsd:double"&gt;19.5199355874107&lt;/D&gt;&lt;D xsi:type="xsd:double"&gt;18.1223092384732&lt;/D&gt;&lt;D xsi:type="xsd:double"&gt;17.4333724518709&lt;/D&gt;&lt;D xsi:type="xsd:double"&gt;16.2361782623152&lt;/D&gt;&lt;D xsi:type="xsd:double"&gt;15.587868357634&lt;/D&gt;&lt;D xsi:type="xsd:double"&gt;15.1931337658037&lt;/D&gt;&lt;D xsi:type="xsd:double"&gt;17.1051292417367&lt;/D&gt;&lt;D xsi:type="xsd:double"&gt;16.2550144754961&lt;/D&gt;&lt;D xsi:type="xsd:double"&gt;16.0797454579535&lt;/D&gt;&lt;D xsi:type="xsd:double"&gt;15.0149108064674&lt;/D&gt;&lt;D xsi:type="xsd:double"&gt;15.0189051550085&lt;/D&gt;&lt;D xsi:type="xsd:double"&gt;14.7900937082745&lt;/D&gt;&lt;D xsi:type="xsd:double"&gt;15.0619033992507&lt;/D&gt;&lt;D xsi:type="xsd:double"&gt;14.9823818634649&lt;/D&gt;&lt;D xsi:type="xsd:double"&gt;16.5257159799306&lt;/D&gt;&lt;D xsi:type="xsd:double"&gt;16.7303164733962&lt;/D&gt;&lt;D xsi:type="xsd:double"&gt;16.8211344688357&lt;/D&gt;&lt;D xsi:type="xsd:double"&gt;17.1277391546598&lt;/D&gt;&lt;D xsi:type="xsd:double"&gt;17.9375821589484&lt;/D&gt;&lt;D xsi:type="xsd:double"&gt;19.8662047901969&lt;/D&gt;&lt;D xsi:type="xsd:double"&gt;19.3196005467202&lt;/D&gt;&lt;D xsi:type="xsd:double"&gt;18.6610638946975&lt;/D&gt;&lt;D xsi:type="xsd:double"&gt;18.222635501853&lt;/D&gt;&lt;D xsi:type="xsd:double"&gt;17.7643734007577&lt;/D&gt;&lt;D xsi:type="xsd:double"&gt;17.6349266151568&lt;/D&gt;&lt;D xsi:type="xsd:double"&gt;16.9093631592988&lt;/D&gt;&lt;D xsi:type="xsd:double"&gt;16.492414306231&lt;/D&gt;&lt;D xsi:type="xsd:double"&gt;16.4365127153868&lt;/D&gt;&lt;D xsi:type="xsd:double"&gt;16.4793363697989&lt;/D&gt;&lt;D xsi:type="xsd:double"&gt;17.1824209209468&lt;/D&gt;&lt;D xsi:type="xsd:double"&gt;18.9498238850685&lt;/D&gt;&lt;D xsi:type="xsd:double"&gt;20.153971596311&lt;/D&gt;&lt;D xsi:type="xsd:double"&gt;19.8285433434226&lt;/D&gt;&lt;D xsi:type="xsd:double"&gt;18.8996316991666&lt;/D&gt;&lt;D xsi:type="xsd:double"&gt;17.9874068348624&lt;/D&gt;&lt;D xsi:type="xsd:double"&gt;17.7851326651366&lt;/D&gt;&lt;D xsi:type="xsd:double"&gt;18.3071605708154&lt;/D&gt;&lt;D xsi:type="xsd:double"&gt;17.6855380566831&lt;/D&gt;&lt;D xsi:type="xsd:double"&gt;16.9645959814467&lt;/D&gt;&lt;D xsi:type="xsd:double"&gt;17.4533976393452&lt;/D&gt;&lt;D xsi:type="xsd:double"&gt;16.4836337788553&lt;/D&gt;&lt;D xsi:type="xsd:double"&gt;17.7159847649344&lt;/D&gt;&lt;D xsi:type="xsd:double"&gt;16.6290972535711&lt;/D&gt;&lt;D xsi:type="xsd:double"&gt;16.63719573266&lt;/D&gt;&lt;D xsi:type="xsd:double"&gt;15.5175435459652&lt;/D&gt;&lt;D xsi:type="xsd:double"&gt;16.4532788239819&lt;/D&gt;&lt;D xsi:type="xsd:double"&gt;18.0233495352338&lt;/D&gt;&lt;D xsi:type="xsd:double"&gt;21.9067266940582&lt;/D&gt;&lt;D xsi:type="xsd:double"&gt;24.4213113510849&lt;/D&gt;&lt;D xsi:type="xsd:double"&gt;33.7827532075668&lt;/D&gt;&lt;D xsi:type="xsd:double"&gt;37.5408849197619&lt;/D&gt;&lt;D xsi:type="xsd:double"&gt;38.8785772981547&lt;/D&gt;&lt;D xsi:type="xsd:double"&gt;49.8716103151224&lt;/D&gt;&lt;D xsi:type="xsd:double"&gt;51.4189728708339&lt;/D&gt;&lt;D xsi:type="xsd:double"&gt;47.8219838717981&lt;/D&gt;&lt;D xsi:type="xsd:double"&gt;67.7657902943711&lt;/D&gt;&lt;D xsi:type="xsd:double"&gt;62.0083818697607&lt;/D&gt;&lt;D xsi:type="xsd:double"&gt;56.0443941498178&lt;/D&gt;&lt;D xsi:type="xsd:double"&gt;49.9531042482475&lt;/D&gt;&lt;D xsi:type="xsd:double"&gt;43.7504275796081&lt;/D&gt;&lt;D xsi:type="xsd:double"&gt;37.7855818708853&lt;/D&gt;&lt;D xsi:type="xsd:double"&gt;32.4600333600323&lt;/D&gt;&lt;D xsi:type="xsd:double"&gt;27.0194688263289&lt;/D&gt;&lt;D xsi:type="xsd:double"&gt;21.9714568489883&lt;/D&gt;&lt;D xsi:type="xsd:double"&gt;16.21683453549&lt;/D&gt;&lt;D xsi:type="xsd:double"&gt;11.5053587131262&lt;/D&gt;&lt;D xsi:type="xsd:double"&gt;11.8977698677487&lt;/D&gt;&lt;D xsi:type="xsd:double"&gt;13.5610462714165&lt;/D&gt;&lt;D xsi:type="xsd:double"&gt;13.4190546177134&lt;/D&gt;&lt;D xsi:type="xsd:double"&gt;12.4481934229985&lt;/D&gt;&lt;D xsi:type="xsd:double"&gt;11.7232403095054&lt;/D&gt;&lt;D xsi:type="xsd:double"&gt;10.5814888158962&lt;/D&gt;&lt;D xsi:type="xsd:double"&gt;10.0302580506741&lt;/D&gt;&lt;D xsi:type="xsd:double"&gt;9.43329575972873&lt;/D&gt;&lt;D xsi:type="xsd:double"&gt;9.17009725097097&lt;/D&gt;&lt;D xsi:type="xsd:double"&gt;9.74221821414116&lt;/D&gt;&lt;D xsi:type="xsd:double"&gt;10.3104685618427&lt;/D&gt;&lt;D xsi:type="xsd:double"&gt;9.16821758567277&lt;/D&gt;&lt;D xsi:type="xsd:double"&gt;10.4624592343744&lt;/D&gt;&lt;D xsi:type="xsd:double"&gt;9.41829601722155&lt;/D&gt;&lt;D xsi:type="xsd:double"&gt;9.52540119453429&lt;/D&gt;&lt;D xsi:type="xsd:double"&gt;9.56077968569077&lt;/D&gt;&lt;D xsi:type="xsd:double"&gt;9.60743205459125&lt;/D&gt;&lt;D xsi:type="xsd:double"&gt;10.0184529662042&lt;/D&gt;&lt;D xsi:type="xsd:double"&gt;10.9417069948113&lt;/D&gt;&lt;D xsi:type="xsd:double"&gt;11.0409235182708&lt;/D&gt;&lt;D xsi:type="xsd:double"&gt;10.8701299257838&lt;/D&gt;&lt;D xsi:type="xsd:double"&gt;10.9380420387933&lt;/D&gt;&lt;D xsi:type="xsd:double"&gt;12.8923625169283&lt;/D&gt;&lt;D xsi:type="xsd:double"&gt;14.6883935647485&lt;/D&gt;&lt;D xsi:type="xsd:double"&gt;14.9412688538634&lt;/D&gt;&lt;D xsi:type="xsd:double"&gt;15.1993587946826&lt;/D&gt;&lt;D xsi:type="xsd:double"&gt;15.1408149814632&lt;/D&gt;&lt;D xsi:type="xsd:double"&gt;15.1423554489931&lt;/D&gt;&lt;D xsi:type="xsd:double"&gt;15.1800826208769&lt;/D&gt;&lt;D xsi:type="xsd:double"&gt;14.1877733474294&lt;/D&gt;&lt;D xsi:type="xsd:double"&gt;13.621031973133&lt;/D&gt;&lt;/FQL&gt;&lt;FQL&gt;&lt;Q&gt;WL-FDS^FG_PRICE_CHANGE(0,-3AM)&lt;/Q&gt;&lt;R&gt;1&lt;/R&gt;&lt;C&gt;1&lt;/C&gt;&lt;D xsi:type="xsd:double"&gt;-7.88316030265704&lt;/D&gt;&lt;/FQL&gt;&lt;FQL&gt;&lt;Q&gt;USDMXN^STD(FG_PRICE_CHANGE(0,-1AY,AM))&lt;/Q&gt;&lt;R&gt;1&lt;/R&gt;&lt;C&gt;1&lt;/C&gt;&lt;D xsi:type="xsd:double"&gt;3.02986684599509&lt;/D&gt;&lt;/FQL&gt;&lt;FQL&gt;&lt;Q&gt;ECH^JULIAN(FMA_DIV_YLD(LTMA,-10AY,0,AM,"PORTAGG","MEANR").DATES)&lt;/Q&gt;&lt;R&gt;121&lt;/R&gt;&lt;C&gt;1&lt;/C&gt;&lt;D xsi:type="xsd:long"&gt;41852&lt;/D&gt;&lt;D xsi:type="xsd:long"&gt;41880&lt;/D&gt;&lt;D xsi:type="xsd:long"&gt;41913&lt;/D&gt;&lt;D xsi:type="xsd:long"&gt;41943&lt;/D&gt;&lt;D xsi:type="xsd:long"&gt;41974&lt;/D&gt;&lt;D xsi:type="xsd:long"&gt;42004&lt;/D&gt;&lt;D xsi:type="xsd:long"&gt;42034&lt;/D&gt;&lt;D xsi:type="xsd:long"&gt;42062&lt;/D&gt;&lt;D xsi:type="xsd:long"&gt;42095&lt;/D&gt;&lt;D xsi:type="xsd:long"&gt;42125&lt;/D&gt;&lt;D xsi:type="xsd:long"&gt;42156&lt;/D&gt;&lt;D xsi:type="xsd:long"&gt;42186&lt;/D&gt;&lt;D xsi:type="xsd:long"&gt;42216&lt;/D&gt;&lt;D xsi:type="xsd:long"&gt;42248&lt;/D&gt;&lt;D xsi:type="xsd:long"&gt;42278&lt;/D&gt;&lt;D xsi:type="xsd:long"&gt;42307&lt;/D&gt;&lt;D xsi:type="xsd:long"&gt;42339&lt;/D&gt;&lt;D xsi:type="xsd:long"&gt;42369&lt;/D&gt;&lt;D xsi:type="xsd:long"&gt;42401&lt;/D&gt;&lt;D xsi:type="xsd:long"&gt;42430&lt;/D&gt;&lt;D xsi:type="xsd:long"&gt;42461&lt;/D&gt;&lt;D xsi:type="xsd:long"&gt;42489&lt;/D&gt;&lt;D xsi:type="xsd:long"&gt;42522&lt;/D&gt;&lt;D xsi:type="xsd:long"&gt;42552&lt;/D&gt;&lt;D xsi:type="xsd:long"&gt;42583&lt;/D&gt;&lt;D xsi:type="xsd:long"&gt;42614&lt;/D&gt;&lt;D xsi:type="xsd:long"&gt;42643&lt;/D&gt;&lt;D xsi:type="xsd:long"&gt;42675&lt;/D&gt;&lt;D xsi:type="xsd:long"&gt;42705&lt;/D&gt;&lt;D xsi:type="xsd:long"&gt;42734&lt;/D&gt;&lt;D xsi:type="xsd:long"&gt;42767&lt;/D&gt;&lt;D xsi:type="xsd:long"&gt;42795&lt;/D&gt;&lt;D xsi:type="xsd:long"&gt;42825&lt;/D&gt;&lt;D xsi:type="xsd:long"&gt;42856&lt;/D&gt;&lt;D xsi:type="xsd:long"&gt;42887&lt;/D&gt;&lt;D xsi:type="xsd:long"&gt;42916&lt;/D&gt;&lt;D xsi:type="xsd:long"&gt;42948&lt;/D&gt;&lt;D xsi:type="xsd:long"&gt;42979&lt;/D&gt;&lt;D xsi:type="xsd:long"&gt;43007&lt;/D&gt;&lt;D xsi:type="xsd:long"&gt;43040&lt;/D&gt;&lt;D xsi:type="xsd:long"&gt;43070&lt;/D&gt;&lt;D xsi:type="xsd:long"&gt;43098&lt;/D&gt;&lt;D xsi:type="xsd:long"&gt;43132&lt;/D&gt;&lt;D xsi:type="xsd:long"&gt;43160&lt;/D&gt;&lt;D xsi:type="xsd:long"&gt;43188&lt;/D&gt;&lt;D xsi:type="xsd:long"&gt;43221&lt;/D&gt;&lt;D xsi:type="xsd:long"&gt;43252&lt;/D&gt;&lt;D xsi:type="xsd:long"&gt;43280&lt;/D&gt;&lt;D xsi:type="xsd:long"&gt;43313&lt;/D&gt;&lt;D xsi:type="xsd:long"&gt;43343&lt;/D&gt;&lt;D xsi:type="xsd:long"&gt;43374&lt;/D&gt;&lt;D xsi:type="xsd:long"&gt;43405&lt;/D&gt;&lt;D xsi:type="xsd:long"&gt;43434&lt;/D&gt;&lt;D xsi:type="xsd:long"&gt;43465&lt;/D&gt;&lt;D xsi:type="xsd:long"&gt;43497&lt;/D&gt;&lt;D xsi:type="xsd:long"&gt;43525&lt;/D&gt;&lt;D xsi:type="xsd:long"&gt;43556&lt;/D&gt;&lt;D xsi:type="xsd:long"&gt;43586&lt;/D&gt;&lt;D xsi:type="xsd:long"&gt;43616&lt;/D&gt;&lt;D xsi:type="xsd:long"&gt;43647&lt;/D&gt;&lt;D xsi:type="xsd:long"&gt;43678&lt;/D&gt;&lt;D xsi:type="xsd:long"&gt;43706&lt;/D&gt;&lt;D xsi:type="xsd:long"&gt;43739&lt;/D&gt;&lt;D xsi:type="xsd:long"&gt;43770&lt;/D&gt;&lt;D xsi:type="xsd:long"&gt;43798&lt;/D&gt;&lt;D xsi:type="xsd:long"&gt;43830&lt;/D&gt;&lt;D xsi:type="xsd:long"&gt;43861&lt;/D&gt;&lt;D xsi:type="xsd:long"&gt;43889&lt;/D&gt;&lt;D xsi:type="xsd:long"&gt;43922&lt;/D&gt;&lt;D xsi:type="xsd:long"&gt;43952&lt;/D&gt;&lt;D xsi:type="xsd:long"&gt;43983&lt;/D&gt;&lt;D xsi:type="xsd:long"&gt;44013&lt;/D&gt;&lt;D xsi:type="xsd:long"&gt;44043&lt;/D&gt;&lt;D xsi:type="xsd:long"&gt;44075&lt;/D&gt;&lt;D xsi:type="xsd:long"&gt;44105&lt;/D&gt;&lt;D xsi:type="xsd:long"&gt;44134&lt;/D&gt;&lt;D xsi:type="xsd:long"&gt;44166&lt;/D&gt;&lt;D xsi:type="xsd:long"&gt;44196&lt;/D&gt;&lt;D xsi:type="xsd:long"&gt;44228&lt;/D&gt;&lt;D xsi:type="xsd:long"&gt;44256&lt;/D&gt;&lt;D xsi:type="xsd:long"&gt;44287&lt;/D&gt;&lt;D xsi:type="xsd:long"&gt;44316&lt;/D&gt;&lt;D xsi:type="xsd:long"&gt;44348&lt;/D&gt;&lt;D xsi:type="xsd:long"&gt;44378&lt;/D&gt;&lt;D xsi:type="xsd:long"&gt;44407&lt;/D&gt;&lt;D xsi:type="xsd:long"&gt;44440&lt;/D&gt;&lt;D xsi:type="xsd:long"&gt;44470&lt;/D&gt;&lt;D xsi:type="xsd:long"&gt;44501&lt;/D&gt;&lt;D xsi:type="xsd:long"&gt;44531&lt;/D&gt;&lt;D xsi:type="xsd:long"&gt;44561&lt;/D&gt;&lt;D xsi:type="xsd:long"&gt;44593&lt;/D&gt;&lt;D xsi:type="xsd:long"&gt;44621&lt;/D&gt;&lt;D xsi:type="xsd:long"&gt;44652&lt;/D&gt;&lt;D xsi:type="xsd:long"&gt;44680&lt;/D&gt;&lt;D xsi:type="xsd:long"&gt;44713&lt;/D&gt;&lt;D xsi:type="xsd:long"&gt;44743&lt;/D&gt;&lt;D xsi:type="xsd:long"&gt;44774&lt;/D&gt;&lt;D xsi:type="xsd:long"&gt;44805&lt;/D&gt;&lt;D xsi:type="xsd:long"&gt;44834&lt;/D&gt;&lt;D xsi:type="xsd:long"&gt;44866&lt;/D&gt;&lt;D xsi:type="xsd:long"&gt;44896&lt;/D&gt;&lt;D xsi:type="xsd:long"&gt;44925&lt;/D&gt;&lt;D xsi:type="xsd:long"&gt;44958&lt;/D&gt;&lt;D xsi:type="xsd:long"&gt;44986&lt;/D&gt;&lt;D xsi:type="xsd:long"&gt;45016&lt;/D&gt;&lt;D xsi:type="xsd:long"&gt;45047&lt;/D&gt;&lt;D xsi:type="xsd:long"&gt;45078&lt;/D&gt;&lt;D xsi:type="xsd:long"&gt;45107&lt;/D&gt;&lt;D xsi:type="xsd:long"&gt;45139&lt;/D&gt;&lt;D xsi:type="xsd:long"&gt;45170&lt;/D&gt;&lt;D xsi:type="xsd:long"&gt;45198&lt;/D&gt;&lt;D xsi:type="xsd:long"&gt;45231&lt;/D&gt;&lt;D xsi:type="xsd:long"&gt;45261&lt;/D&gt;&lt;D xsi:type="xsd:long"&gt;45289&lt;/D&gt;&lt;D xsi:type="xsd:long"&gt;45323&lt;/D&gt;&lt;D xsi:type="xsd:long"&gt;45352&lt;/D&gt;&lt;D xsi:type="xsd:long"&gt;45383&lt;/D&gt;&lt;D xsi:type="xsd:long"&gt;45413&lt;/D&gt;&lt;D xsi:type="xsd:long"&gt;45443&lt;/D&gt;&lt;D xsi:type="xsd:long"&gt;45474&lt;/D&gt;&lt;D xsi:type="xsd:long"&gt;45503&lt;/D&gt;&lt;/FQL&gt;&lt;FQL&gt;&lt;Q&gt;VNM^FG_PRICE_MAVG(0,,,,60)&lt;/Q&gt;&lt;R&gt;1&lt;/R&gt;&lt;C&gt;1&lt;/C&gt;&lt;D xsi:type="xsd:double"&gt;12.486167&lt;/D&gt;&lt;/FQL&gt;&lt;FQL&gt;&lt;Q&gt;INDA^FG_PRICE_MAVG(0,,,,60)&lt;/Q&gt;&lt;R&gt;1&lt;/R&gt;&lt;C&gt;1&lt;/C&gt;&lt;D xsi:type="xsd:double"&gt;54.815334&lt;/D&gt;&lt;/FQL&gt;&lt;FQL&gt;&lt;Q&gt;EWW^FG_PRICE(0)&lt;/Q&gt;&lt;R&gt;1&lt;/R&gt;&lt;C&gt;1&lt;/C&gt;&lt;D xsi:type="xsd:double"&gt;55.17&lt;/D&gt;&lt;/FQL&gt;&lt;FQL&gt;&lt;Q&gt;VNM^P_PRICE(0)/P_PRICE_LOW_PR(0,,,,,,"PRICE","INTRA","52W")-1&lt;/Q&gt;&lt;R&gt;1&lt;/R&gt;&lt;C&gt;1&lt;/C&gt;&lt;D xsi:type="xsd:double"&gt;0.017376184&lt;/D&gt;&lt;/FQL&gt;&lt;FQL&gt;&lt;Q&gt;TUR^FG_TOTAL_RETURNC(0,-1AM)&lt;/Q&gt;&lt;R&gt;1&lt;/R&gt;&lt;C&gt;1&lt;/C&gt;&lt;D xsi:type="xsd:double"&gt;2.5409222&lt;/D&gt;&lt;/FQL&gt;&lt;FQL&gt;&lt;Q&gt;EWZ^P_PRICE(0)/P_PRICE_HIGH_PR(0,,,,,,"PRICE","INTRA","52W")&lt;/Q&gt;&lt;R&gt;1&lt;/R&gt;&lt;C&gt;1&lt;/C&gt;&lt;D xsi:type="xsd:double"&gt;0.7658086&lt;/D&gt;&lt;/FQL&gt;&lt;FQL&gt;&lt;Q&gt;EPHE^FG_TOTAL_RETURNC(0,-12AM)&lt;/Q&gt;&lt;R&gt;1&lt;/R&gt;&lt;C&gt;1&lt;/C&gt;&lt;D xsi:type="xsd:double"&gt;-3.8754523&lt;/D&gt;&lt;/FQL&gt;&lt;FQL&gt;&lt;Q&gt;EWJ^P_PRICE(0)/P_PRICE_LOW_PR(0,,,,,,"PRICE","INTRA","52W")-1&lt;/Q&gt;&lt;R&gt;1&lt;/R&gt;&lt;C&gt;1&lt;/C&gt;&lt;D xsi:type="xsd:double"&gt;0.18094409&lt;/D&gt;&lt;/FQL&gt;&lt;FQL&gt;&lt;Q&gt;VWO^FMA_COS_DOWN("EPS","1M",+1,NOW,,,"PORTAGG","MEANR")&lt;/Q&gt;&lt;R&gt;1&lt;/R&gt;&lt;C&gt;1&lt;/C&gt;&lt;D xsi:type="xsd:double"&gt;971&lt;/D&gt;&lt;/FQL&gt;&lt;FQL&gt;&lt;Q&gt;EWY^FMA_COS_UP("EPS","1M",+1,NOW,,,"PORTAGG","MEANR")&lt;/Q&gt;&lt;R&gt;1&lt;/R&gt;&lt;C&gt;1&lt;/C&gt;&lt;D xsi:type="xsd:double"&gt;44&lt;/D&gt;&lt;/FQL&gt;&lt;FQL&gt;&lt;Q&gt;EIDO^FMA_COS_DOWN("EPS","1M",+1,NOW,,,"PORTAGG","MEANR")&lt;/Q&gt;&lt;R&gt;1&lt;/R&gt;&lt;C&gt;1&lt;/C&gt;&lt;D xsi:type="xsd:double"&gt;24&lt;/D&gt;&lt;/FQL&gt;&lt;FQL&gt;&lt;Q&gt;EWY^FG_ROE(0)&lt;/Q&gt;&lt;R&gt;1&lt;/R&gt;&lt;C&gt;1&lt;/C&gt;&lt;D xsi:type="xsd:double"&gt;6.24977456328728&lt;/D&gt;&lt;/FQL&gt;&lt;FQL&gt;&lt;Q&gt;TRYKR10Y-FDS^FG_YIELD_NAME&lt;/Q&gt;&lt;R&gt;1&lt;/R&gt;&lt;C&gt;1&lt;/C&gt;&lt;D xsi:type="xsd:string"&gt;South Korea Benchmark Bond - 10 Year&lt;/D&gt;&lt;/FQL&gt;&lt;FQL&gt;&lt;Q&gt;REFTR1WREPO-FDS^FG_YIELD(NOW,,,0)&lt;/Q&gt;&lt;R&gt;1&lt;/R&gt;&lt;C&gt;1&lt;/C&gt;&lt;D xsi:type="xsd:double"&gt;50&lt;/D&gt;&lt;/FQL&gt;&lt;FQL&gt;&lt;Q&gt;REFBRSELIC-FDS^FG_YIELD(NOW,,,0)&lt;/Q&gt;&lt;R&gt;1&lt;/R&gt;&lt;C&gt;1&lt;/C&gt;&lt;D xsi:type="xsd:double"&gt;10.5&lt;/D&gt;&lt;/FQL&gt;&lt;FQL&gt;&lt;Q&gt;TRYTR7Y-FDS^PCTCHG(FG_YIELD(0,,,,"YTM"),FG_YIELD(-1AM,,,,"YTM"))&lt;/Q&gt;&lt;R&gt;1&lt;/R&gt;&lt;C&gt;1&lt;/C&gt;&lt;D xsi:type="xsd:double"&gt;2.8693829&lt;/D&gt;&lt;/FQL&gt;&lt;FQL&gt;&lt;Q&gt;TRYAE10Y-FDS^FG_YIELD_NAME&lt;/Q&gt;&lt;R&gt;1&lt;/R&gt;&lt;C&gt;1&lt;/C&gt;&lt;D xsi:type="xsd:string"&gt;Treasury - United Arab Emirates USD Benchmark Bond 10Y&lt;/D&gt;&lt;/FQL&gt;&lt;FQL&gt;&lt;Q&gt;TRYMX10Y-FDS^FG_YIELD(0,,,,"YTM")&lt;/Q&gt;&lt;R&gt;1&lt;/R&gt;&lt;C&gt;1&lt;/C&gt;&lt;D xsi:type="xsd:double"&gt;9.8164&lt;/D&gt;&lt;/FQL&gt;&lt;FQL&gt;&lt;Q&gt;TUR^FMA_EVAL_EBITDA(NTMA,0,,,"PORTAGG","MEANR")&lt;/Q&gt;&lt;R&gt;1&lt;/R&gt;&lt;C&gt;1&lt;/C&gt;&lt;D xsi:type="xsd:double"&gt;5.1542821813418&lt;/D&gt;&lt;/FQL&gt;&lt;FQL&gt;&lt;Q&gt;EWY^FMA_EVAL_EBIT(LTMA,NOW,NOW,M,"PORTAGG","MEANR")&lt;/Q&gt;&lt;R&gt;1&lt;/R&gt;&lt;C&gt;1&lt;/C&gt;&lt;D xsi:type="xsd:double"&gt;16.3330793689626&lt;/D&gt;&lt;/FQL&gt;&lt;FQL&gt;&lt;Q&gt;EWT^FMA_PE(NTMA,0,,,"PORTAGG","MEANR")&lt;/Q&gt;&lt;R&gt;1&lt;/R&gt;&lt;C&gt;1&lt;/C&gt;&lt;D xsi:type="xsd:double"&gt;16.782304176&lt;/D&gt;&lt;/FQL&gt;&lt;FQL&gt;&lt;Q&gt;EPOL^FMA_EVAL_EBITDA(NTMA,0,,,"PORTAGG","MEANR")&lt;/Q&gt;&lt;R&gt;1&lt;/R&gt;&lt;C&gt;1&lt;/C&gt;&lt;D xsi:type="xsd:double"&gt;4.50939613185114&lt;/D&gt;&lt;/FQL&gt;&lt;FQL&gt;&lt;Q&gt;ECH^FG_COMPANY_NAME&lt;/Q&gt;&lt;R&gt;1&lt;/R&gt;&lt;C&gt;1&lt;/C&gt;&lt;D xsi:type="xsd:string"&gt;iShares MSCI Chile ETF&lt;/D&gt;&lt;/FQL&gt;&lt;FQL&gt;&lt;Q&gt;REFBRSELIC-FDS^PROPER_NAME(0,,,"SECURITY","NAME")&lt;/Q&gt;&lt;R&gt;1&lt;/R&gt;&lt;C&gt;1&lt;/C&gt;&lt;D xsi:type="xsd:string"&gt;Brazil Target Selic Rate&lt;/D&gt;&lt;/FQL&gt;&lt;FQL&gt;&lt;Q&gt;KSA^FMA_PE(LTM,0,,,"PORTAGG","MEANR")&lt;/Q&gt;&lt;R&gt;1&lt;/R&gt;&lt;C&gt;1&lt;/C&gt;&lt;D xsi:type="xsd:double"&gt;21.3587808539759&lt;/D&gt;&lt;/FQL&gt;&lt;FQL&gt;&lt;Q&gt;EWT^FMA_PE(LTM,0,,,"PORTAGG","MEANR")&lt;/Q&gt;&lt;R&gt;1&lt;/R&gt;&lt;C&gt;1&lt;/C&gt;&lt;D xsi:type="xsd:double"&gt;21.6302285530861&lt;/D&gt;&lt;/FQL&gt;&lt;FQL&gt;&lt;Q&gt;KSA^JULIAN(FMA_DIV_YLD(NTMA,NOW,NOW,M,"PORTAGG","MEANR").DATES)&lt;/Q&gt;&lt;R&gt;1&lt;/R&gt;&lt;C&gt;1&lt;/C&gt;&lt;D xsi:type="xsd:long"&gt;45502&lt;/D&gt;&lt;/FQL&gt;&lt;FQL&gt;&lt;Q&gt;GREK^FMA_PE(LTM,0,,,"PORTAGG","MEANR")&lt;/Q&gt;&lt;R&gt;1&lt;/R&gt;&lt;C&gt;1&lt;/C&gt;&lt;D xsi:type="xsd:double"&gt;7.61365745026254&lt;/D&gt;&lt;/FQL&gt;&lt;FQL&gt;&lt;Q&gt;EWY^FG_FCF_YIELD_NTM(0)&lt;/Q&gt;&lt;R&gt;1&lt;/R&gt;&lt;C&gt;1&lt;/C&gt;&lt;D xsi:type="xsd:double"&gt;6.21368830635402&lt;/D&gt;&lt;/FQL&gt;&lt;FQL&gt;&lt;Q&gt;EWT^JULIAN(FMA_DIV_YLD(NTMA,NOW,NOW,M,"PORTAGG","MEANR").DATES)&lt;/Q&gt;&lt;R&gt;1&lt;/R&gt;&lt;C&gt;1&lt;/C&gt;&lt;D xsi:type="xsd:long"&gt;45502&lt;/D&gt;&lt;/FQL&gt;&lt;FQL&gt;&lt;Q&gt;ECH^FMA_EVAL_EBITDA(NTMA,0,,,"PORTAGG","MEANR")&lt;/Q&gt;&lt;R&gt;1&lt;/R&gt;&lt;C&gt;1&lt;/C&gt;&lt;D xsi:type="xsd:double"&gt;6.12965544281635&lt;/D&gt;&lt;/FQL&gt;&lt;FQL&gt;&lt;Q&gt;MCHI^FMA_DIV_YLD(NTMA,NOW,NOW,M,"PORTAGG","MEANR")&lt;/Q&gt;&lt;R&gt;1&lt;/R&gt;&lt;C&gt;1&lt;/C&gt;&lt;D xsi:type="xsd:double"&gt;3.09899497824226&lt;/D&gt;&lt;/FQL&gt;&lt;FQL&gt;&lt;Q&gt;EPOL^JULIAN(FMA_DIV_YLD(NTMA,NOW,NOW,M,"PORTAGG","MEANR").DATES)&lt;/Q&gt;&lt;R&gt;1&lt;/R&gt;&lt;C&gt;1&lt;/C&gt;&lt;D xsi:type="xsd:long"&gt;45503&lt;/D&gt;&lt;/FQL&gt;&lt;FQL&gt;&lt;Q&gt;ECH^FMA_DIV_YLD(NTMA,NOW,NOW,M,"PORTAGG","MEANR")&lt;/Q&gt;&lt;R&gt;1&lt;/R&gt;&lt;C&gt;1&lt;/C&gt;&lt;D xsi:type="xsd:double"&gt;10.2713262172058&lt;/D&gt;&lt;/FQL&gt;&lt;FQL&gt;&lt;Q&gt;USDMYR^FG_PRICE_CHANGE(0,-1AM)&lt;/Q&gt;&lt;R&gt;1&lt;/R&gt;&lt;C&gt;1&lt;/C&gt;&lt;D xsi:type="xsd:double"&gt;-3.0553818&lt;/D&gt;&lt;/FQL&gt;&lt;FQL&gt;&lt;Q&gt;REFMXTON-FDS^FG_YIELD(NOW,,,0)&lt;/Q&gt;&lt;R&gt;1&lt;/R&gt;&lt;C&gt;1&lt;/C&gt;&lt;D xsi:type="xsd:double"&gt;11&lt;/D&gt;&lt;/FQL&gt;&lt;FQL&gt;&lt;Q&gt;EWT^FG_TOTAL_RETURNC(0,-3AM)&lt;/Q&gt;&lt;R&gt;1&lt;/R&gt;&lt;C&gt;1&lt;/C&gt;&lt;D xsi:type="xsd:double"&gt;10.296321&lt;/D&gt;&lt;/FQL&gt;&lt;FQL&gt;&lt;Q&gt;CC_GR^FG_COMPANY_NAME&lt;/Q&gt;&lt;R&gt;1&lt;/R&gt;&lt;C&gt;1&lt;/C&gt;&lt;D xsi:type="xsd:string"&gt;Greece&lt;/D&gt;&lt;/FQL&gt;&lt;FQL&gt;&lt;Q&gt;USDMXN^FG_PRICE_CHANGE(0,-3AM)&lt;/Q&gt;&lt;R&gt;1&lt;/R&gt;&lt;C&gt;1&lt;/C&gt;&lt;D xsi:type="xsd:double"&gt;9.154558&lt;/D&gt;&lt;/FQL&gt;&lt;FQL&gt;&lt;Q&gt;USDIDR^FG_PRICE_CHANGE(0,-6AM)&lt;/Q&gt;&lt;R&gt;1&lt;/R&gt;&lt;C&gt;1&lt;/C&gt;&lt;D xsi:type="xsd:double"&gt;2.9845595&lt;/D&gt;&lt;/FQL&gt;&lt;FQL&gt;&lt;Q&gt;ECH^FG_TOTAL_RETURNC(-10AY,0,AM)&lt;/Q&gt;&lt;R&gt;121&lt;/R&gt;&lt;C&gt;1&lt;/C&gt;&lt;D xsi:type="xsd:double"&gt;-3.6890626&lt;/D&gt;&lt;D xsi:type="xsd:double"&gt;-1.1399925&lt;/D&gt;&lt;D xsi:type="xsd:double"&gt;-2.9289663&lt;/D&gt;&lt;D xsi:type="xsd:double"&gt;1.3067245&lt;/D&gt;&lt;D xsi:type="xsd:double"&gt;-3.6350846&lt;/D&gt;&lt;D xsi:type="xsd:double"&gt;-2.7791202&lt;/D&gt;&lt;D xsi:type="xsd:double"&gt;-4.462266&lt;/D&gt;&lt;D xsi:type="xsd:double"&gt;8.396745&lt;/D&gt;&lt;D xsi:type="xsd:double"&gt;-0.8230448&lt;/D&gt;&lt;D xsi:type="xsd:double"&gt;4.076147&lt;/D&gt;&lt;D xsi:type="xsd:double"&gt;-4.502809&lt;/D&gt;&lt;D xsi:type="xsd:double"&gt;-6.326711&lt;/D&gt;&lt;D xsi:type="xsd:double"&gt;-4.974723&lt;/D&gt;&lt;D xsi:type="xsd:double"&gt;-3.3314764&lt;/D&gt;&lt;D xsi:type="xsd:double"&gt;-4.7205267&lt;/D&gt;&lt;D xsi:type="xsd:double"&gt;6.0486197&lt;/D&gt;&lt;D xsi:type="xsd:double"&gt;-7.6526165&lt;/D&gt;&lt;D xsi:type="xsd:double"&gt;-0.5782068&lt;/D&gt;&lt;D xsi:type="xsd:double"&gt;2.81955&lt;/D&gt;&lt;D xsi:type="xsd:double"&gt;3.8086534&lt;/D&gt;&lt;D xsi:type="xsd:double"&gt;8.541239&lt;/D&gt;&lt;D xsi:type="xsd:double"&gt;3.109789&lt;/D&gt;&lt;D xsi:type="xsd:double"&gt;-7.867819&lt;/D&gt;&lt;D xsi:type="xsd:double"&gt;7.6949477&lt;/D&gt;&lt;D xsi:type="xsd:double"&gt;2.2886395&lt;/D&gt;&lt;D xsi:type="xsd:double"&gt;-3.658867&lt;/D&gt;&lt;D xsi:type="xsd:double"&gt;0.7923484&lt;/D&gt;&lt;D xsi:type="xsd:double"&gt;7.9154253&lt;/D&gt;&lt;D xsi:type="xsd:double"&gt;-6.279826&lt;/D&gt;&lt;D xsi:type="xsd:double"&gt;0.33494234&lt;/D&gt;&lt;D xsi:type="xsd:double"&gt;4.0887356&lt;/D&gt;&lt;D xsi:type="xsd:double"&gt;4.801023&lt;/D&gt;&lt;D xsi:type="xsd:double"&gt;6.712401&lt;/D&gt;&lt;D xsi:type="xsd:double"&gt;-1.3774157&lt;/D&gt;&lt;D xsi:type="xsd:double"&gt;1.0707617&lt;/D&gt;&lt;D xsi:type="xsd:double"&gt;-2.4478614&lt;/D&gt;&lt;D xsi:type="xsd:double"&gt;9.095276&lt;/D&gt;&lt;D xsi:type="xsd:double"&gt;6.621206&lt;/D&gt;&lt;D xsi:type="xsd:double"&gt;0.30946732&lt;/D&gt;&lt;D xsi:type="xsd:double"&gt;5.481291&lt;/D&gt;&lt;D xsi:type="xsd:double"&gt;-11.9820595&lt;/D&gt;&lt;D xsi:type="xsd:double"&gt;15.661251&lt;/D&gt;&lt;D xsi:type="xsd:double"&gt;7.6878786&lt;/D&gt;&lt;D xsi:type="xsd:double"&gt;-5.679184&lt;/D&gt;&lt;D xsi:type="xsd:double"&gt;0.075507164&lt;/D&gt;&lt;D xsi:type="xsd:double"&gt;0.22633076&lt;/D&gt;&lt;D xsi:type="xsd:double"&gt;-5.946559&lt;/D&gt;&lt;D xsi:type="xsd:double"&gt;-6.103909&lt;/D&gt;&lt;D xsi:type="xsd:double"&gt;3.0625582&lt;/D&gt;&lt;D xsi:type="xsd:double"&gt;-8.661753&lt;/D&gt;&lt;D xsi:type="xsd:double"&gt;4.545462&lt;/D&gt;&lt;D xsi:type="xsd:double"&gt;-4.469216&lt;/D&gt;&lt;D xsi:type="xsd:double"&gt;-0.56601167&lt;/D&gt;&lt;D xsi:type="xsd:double"&gt;-3.6463618&lt;/D&gt;&lt;D xsi:type="xsd:double"&gt;12.992037&lt;/D&gt;&lt;D xsi:type="xsd:double"&gt;-4.210305&lt;/D&gt;&lt;D xsi:type="xsd:double"&gt;-1.4948666&lt;/D&gt;&lt;D xsi:type="xsd:double"&gt;-4.4620633&lt;/D&gt;&lt;D xsi:type="xsd:double"&gt;-8.677095&lt;/D&gt;&lt;D xsi:type="xsd:double"&gt;7.630992&lt;/D&gt;&lt;D xsi:type="xsd:double"&gt;-6.637168&lt;/D&gt;&lt;D xsi:type="xsd:double"&gt;-6.0294924&lt;/D&gt;&lt;D xsi:type="xsd:double"&gt;4.3429613&lt;/D&gt;&lt;D xsi:type="xsd:double"&gt;-5.4511366&lt;/D&gt;&lt;D xsi:type="xsd:double"&gt;-14.825333&lt;/D&gt;&lt;D xsi:type="xsd:double"&gt;11.3799095&lt;/D&gt;&lt;D xsi:type="xsd:double"&gt;-7.9808054&lt;/D&gt;&lt;D xsi:type="xsd:double"&gt;-12.096512&lt;/D&gt;&lt;D xsi:type="xsd:double"&gt;-21.884274&lt;/D&gt;&lt;D xsi:type="xsd:double"&gt;17.0228&lt;/D&gt;&lt;D xsi:type="xsd:double"&gt;0.22317171&lt;/D&gt;&lt;D xsi:type="xsd:double"&gt;6.7803025&lt;/D&gt;&lt;D xsi:type="xsd:double"&gt;5.6049466&lt;/D&gt;&lt;D xsi:type="xsd:double"&gt;-7.613468&lt;/D&gt;&lt;D xsi:type="xsd:double"&gt;-4.833597&lt;/D&gt;&lt;D xsi:type="xsd:double"&gt;-0.49958825&lt;/D&gt;&lt;D xsi:type="xsd:double"&gt;17.991638&lt;/D&gt;&lt;D xsi:type="xsd:double"&gt;7.68404&lt;/D&gt;&lt;D xsi:type="xsd:double"&gt;1.0261536&lt;/D&gt;&lt;D xsi:type="xsd:double"&gt;6.2909484&lt;/D&gt;&lt;D xsi:type="xsd:double"&gt;5.733669&lt;/D&gt;&lt;D xsi:type="xsd:double"&gt;-6.9970846&lt;/D&gt;&lt;D xsi:type="xsd:double"&gt;-5.8934155&lt;/D&gt;&lt;D xsi:type="xsd:double"&gt;-2.3658752&lt;/D&gt;&lt;D xsi:type="xsd:double"&gt;-5.10062&lt;/D&gt;&lt;D xsi:type="xsd:double"&gt;4.497254&lt;/D&gt;&lt;D xsi:type="xsd:double"&gt;-7.9776106&lt;/D&gt;&lt;D xsi:type="xsd:double"&gt;-4.676807&lt;/D&gt;&lt;D xsi:type="xsd:double"&gt;-0.95731616&lt;/D&gt;&lt;D xsi:type="xsd:double"&gt;-3.9505124&lt;/D&gt;&lt;D xsi:type="xsd:double"&gt;14.205289&lt;/D&gt;&lt;D xsi:type="xsd:double"&gt;-4.5885506&lt;/D&gt;&lt;D xsi:type="xsd:double"&gt;17.44833&lt;/D&gt;&lt;D xsi:type="xsd:double"&gt;-14.077836&lt;/D&gt;&lt;D xsi:type="xsd:double"&gt;17.447817&lt;/D&gt;&lt;D xsi:type="xsd:double"&gt;-16.288387&lt;/D&gt;&lt;D xsi:type="xsd:double"&gt;10.166669&lt;/D&gt;&lt;D xsi:type="xsd:double"&gt;3.7821531&lt;/D&gt;&lt;D xsi:type="xsd:double"&gt;-12.536442&lt;/D&gt;&lt;D xsi:type="xsd:double"&gt;3.0833364&lt;/D&gt;&lt;D xsi:type="xsd:double"&gt;9.458363&lt;/D&gt;&lt;D xsi:type="xsd:double"&gt;2.6112556&lt;/D&gt;&lt;D xsi:type="xsd:double"&gt;7.788849&lt;/D&gt;&lt;D xsi:type="xsd:double"&gt;-1.1986315&lt;/D&gt;&lt;D xsi:type="xsd:double"&gt;-0.24263263&lt;/D&gt;&lt;D xsi:type="xsd:double"&gt;-2.1890223&lt;/D&gt;&lt;D xsi:type="xsd:double"&gt;2.8064013&lt;/D&gt;&lt;D xsi:type="xsd:double"&gt;4.848981&lt;/D&gt;&lt;D xsi:type="xsd:double"&gt;5.9629917&lt;/D&gt;&lt;D xsi:type="xsd:double"&gt;-7.956016&lt;/D&gt;&lt;D xsi:type="xsd:double"&gt;-7.976103&lt;/D&gt;&lt;D xsi:type="xsd:double"&gt;-6.681937&lt;/D&gt;&lt;D xsi:type="xsd:double"&gt;13.338793&lt;/D&gt;&lt;D xsi:type="xsd:double"&gt;2.496338&lt;/D&gt;&lt;D xsi:type="xsd:double"&gt;-9.181136&lt;/D&gt;&lt;D xsi:type="xsd:double"&gt;3.3567429&lt;/D&gt;&lt;D xsi:type="xsd:double"&gt;-0.18882155&lt;/D&gt;&lt;D xsi:type="xsd:double"&gt;0.52969456&lt;/D&gt;&lt;D xsi:type="xsd:double"&gt;6.2476516&lt;/D&gt;&lt;D xsi:type="xsd:double"&gt;-7.0377707&lt;/D&gt;&lt;D xsi:type="xsd:double"&gt;-1.290071&lt;/D&gt;&lt;/FQL&gt;&lt;FQL&gt;&lt;Q&gt;GREK^FMA_PE(NTMA,-10AY,0,AM,"PORTAGG","MEANR")&lt;/Q&gt;&lt;R&gt;121&lt;/R&gt;&lt;C&gt;1&lt;/C&gt;&lt;D xsi:type="xsd:double"&gt;8.39064918344888&lt;/D&gt;&lt;D xsi:type="xsd:double"&gt;8.04507935598495&lt;/D&gt;&lt;D xsi:type="xsd:double"&gt;7.14045141105481&lt;/D&gt;&lt;D xsi:type="xsd:double"&gt;6.23894500753608&lt;/D&gt;&lt;D xsi:type="xsd:double"&gt;6.51928084890027&lt;/D&gt;&lt;D xsi:type="xsd:double"&gt;4.53553857743533&lt;/D&gt;&lt;D xsi:type="xsd:double"&gt;3.70123194969852&lt;/D&gt;&lt;D xsi:type="xsd:double"&gt;5.04545084319914&lt;/D&gt;&lt;D xsi:type="xsd:double"&gt;5.15061972352527&lt;/D&gt;&lt;D xsi:type="xsd:double"&gt;5.19178823149592&lt;/D&gt;&lt;D xsi:type="xsd:double"&gt;5.40298046789255&lt;/D&gt;&lt;D xsi:type="xsd:double"&gt;4.77506255133583&lt;/D&gt;&lt;D xsi:type="xsd:double"&gt;4.79642883911422&lt;/D&gt;&lt;D xsi:type="xsd:double"&gt;3.91024567444815&lt;/D&gt;&lt;D xsi:type="xsd:double"&gt;4.34516012180204&lt;/D&gt;&lt;D xsi:type="xsd:double"&gt;3.88619646264171&lt;/D&gt;&lt;D xsi:type="xsd:double"&gt;4.30119034324588&lt;/D&gt;&lt;D xsi:type="xsd:double"&gt;8.2502436040741&lt;/D&gt;&lt;D xsi:type="xsd:double"&gt;10.3296512991386&lt;/D&gt;&lt;D xsi:type="xsd:double"&gt;8.61848449041649&lt;/D&gt;&lt;D xsi:type="xsd:double"&gt;9.01568011666422&lt;/D&gt;&lt;D xsi:type="xsd:double"&gt;10.0135344283997&lt;/D&gt;&lt;D xsi:type="xsd:double"&gt;10.7230769597747&lt;/D&gt;&lt;D xsi:type="xsd:double"&gt;8.24174786063725&lt;/D&gt;&lt;D xsi:type="xsd:double"&gt;8.95357905331526&lt;/D&gt;&lt;D xsi:type="xsd:double"&gt;8.74939182580492&lt;/D&gt;&lt;D xsi:type="xsd:double"&gt;8.7729116626299&lt;/D&gt;&lt;D xsi:type="xsd:double"&gt;8.59633801224368&lt;/D&gt;&lt;D xsi:type="xsd:double"&gt;9.26353782077653&lt;/D&gt;&lt;D xsi:type="xsd:double"&gt;8.89133731288752&lt;/D&gt;&lt;D xsi:type="xsd:double"&gt;8.6562316253275&lt;/D&gt;&lt;D xsi:type="xsd:double"&gt;9.34047739556727&lt;/D&gt;&lt;D xsi:type="xsd:double"&gt;9.46912925676422&lt;/D&gt;&lt;D xsi:type="xsd:double"&gt;11.2753570450175&lt;/D&gt;&lt;D xsi:type="xsd:double"&gt;13.6776073691369&lt;/D&gt;&lt;D xsi:type="xsd:double"&gt;12.8676048765291&lt;/D&gt;&lt;D xsi:type="xsd:double"&gt;12.4857482904329&lt;/D&gt;&lt;D xsi:type="xsd:double"&gt;11.6157249986909&lt;/D&gt;&lt;D xsi:type="xsd:double"&gt;11.2631935739561&lt;/D&gt;&lt;D xsi:type="xsd:double"&gt;12.250569854529&lt;/D&gt;&lt;D xsi:type="xsd:double"&gt;12.3611266164962&lt;/D&gt;&lt;D xsi:type="xsd:double"&gt;13.9500699995544&lt;/D&gt;&lt;D xsi:type="xsd:double"&gt;15.0202827247163&lt;/D&gt;&lt;D xsi:type="xsd:double"&gt;14.4116491654506&lt;/D&gt;&lt;D xsi:type="xsd:double"&gt;13.3271330911147&lt;/D&gt;&lt;D xsi:type="xsd:double"&gt;15.2769434271866&lt;/D&gt;&lt;D xsi:type="xsd:double"&gt;14.9621336718118&lt;/D&gt;&lt;D xsi:type="xsd:double"&gt;14.9331353470075&lt;/D&gt;&lt;D xsi:type="xsd:double"&gt;14.8055306036491&lt;/D&gt;&lt;D xsi:type="xsd:double"&gt;14.2889528812085&lt;/D&gt;&lt;D xsi:type="xsd:double"&gt;14.2906827221485&lt;/D&gt;&lt;D xsi:type="xsd:double"&gt;12.046064102732&lt;/D&gt;&lt;D xsi:type="xsd:double"&gt;12.0594560756877&lt;/D&gt;&lt;D xsi:type="xsd:double"&gt;10.6714317873402&lt;/D&gt;&lt;D xsi:type="xsd:double"&gt;11.1528141938226&lt;/D&gt;&lt;D xsi:type="xsd:double"&gt;12.8076835322297&lt;/D&gt;&lt;D xsi:type="xsd:double"&gt;13.9007997787552&lt;/D&gt;&lt;D xsi:type="xsd:double"&gt;14.0962009187397&lt;/D&gt;&lt;D xsi:type="xsd:double"&gt;14.021283732217&lt;/D&gt;&lt;D xsi:type="xsd:double"&gt;13.6081181866559&lt;/D&gt;&lt;D xsi:type="xsd:double"&gt;14.0743008544482&lt;/D&gt;&lt;D xsi:type="xsd:double"&gt;14.0520718084754&lt;/D&gt;&lt;D xsi:type="xsd:double"&gt;13.2847102829585&lt;/D&gt;&lt;D xsi:type="xsd:double"&gt;11.9208174021614&lt;/D&gt;&lt;D xsi:type="xsd:double"&gt;11.6661755238006&lt;/D&gt;&lt;D xsi:type="xsd:double"&gt;11.4071325141807&lt;/D&gt;&lt;D xsi:type="xsd:double"&gt;10.822474297105&lt;/D&gt;&lt;D xsi:type="xsd:double"&gt;8.85607510454529&lt;/D&gt;&lt;D xsi:type="xsd:double"&gt;6.7811010928362&lt;/D&gt;&lt;D xsi:type="xsd:double"&gt;10.0344437324418&lt;/D&gt;&lt;D xsi:type="xsd:double"&gt;11.2000184079478&lt;/D&gt;&lt;D xsi:type="xsd:double"&gt;13.4967504753872&lt;/D&gt;&lt;D xsi:type="xsd:double"&gt;12.8103401948989&lt;/D&gt;&lt;D xsi:type="xsd:double"&gt;12.7146771241317&lt;/D&gt;&lt;D xsi:type="xsd:double"&gt;11.6522862490189&lt;/D&gt;&lt;D xsi:type="xsd:double"&gt;9.00300558560633&lt;/D&gt;&lt;D xsi:type="xsd:double"&gt;12.2738949765771&lt;/D&gt;&lt;D xsi:type="xsd:double"&gt;12.1855688370142&lt;/D&gt;&lt;D xsi:type="xsd:double"&gt;11.2127993378646&lt;/D&gt;&lt;D xsi:type="xsd:double"&gt;11.7949076125209&lt;/D&gt;&lt;D xsi:type="xsd:double"&gt;12.1514454535887&lt;/D&gt;&lt;D xsi:type="xsd:double"&gt;13.0368229116336&lt;/D&gt;&lt;D xsi:type="xsd:double"&gt;12.5959344597363&lt;/D&gt;&lt;D xsi:type="xsd:double"&gt;12.1106537876427&lt;/D&gt;&lt;D xsi:type="xsd:double"&gt;11.0777093228175&lt;/D&gt;&lt;D xsi:type="xsd:double"&gt;11.1531780809856&lt;/D&gt;&lt;D xsi:type="xsd:double"&gt;10.1594057411261&lt;/D&gt;&lt;D xsi:type="xsd:double"&gt;11.1904105761679&lt;/D&gt;&lt;D xsi:type="xsd:double"&gt;9.80044508097263&lt;/D&gt;&lt;D xsi:type="xsd:double"&gt;9.55582966856142&lt;/D&gt;&lt;D xsi:type="xsd:double"&gt;10.0467232474683&lt;/D&gt;&lt;D xsi:type="xsd:double"&gt;9.44341874178948&lt;/D&gt;&lt;D xsi:type="xsd:double"&gt;10.0622762402905&lt;/D&gt;&lt;D xsi:type="xsd:double"&gt;9.8308899025717&lt;/D&gt;&lt;D xsi:type="xsd:double"&gt;9.55779982546263&lt;/D&gt;&lt;D xsi:type="xsd:double"&gt;7.84610341534436&lt;/D&gt;&lt;D xsi:type="xsd:double"&gt;8.23199169035553&lt;/D&gt;&lt;D xsi:type="xsd:double"&gt;7.11027595945442&lt;/D&gt;&lt;D xsi:type="xsd:double"&gt;6.51779059106249&lt;/D&gt;&lt;D xsi:type="xsd:double"&gt;6.77770376261473&lt;/D&gt;&lt;D xsi:type="xsd:double"&gt;6.92607864596022&lt;/D&gt;&lt;D xsi:type="xsd:double"&gt;6.7136284110031&lt;/D&gt;&lt;D xsi:type="xsd:double"&gt;7.32837860553018&lt;/D&gt;&lt;D xsi:type="xsd:double"&gt;7.9096552751235&lt;/D&gt;&lt;D xsi:type="xsd:double"&gt;7.13622615985126&lt;/D&gt;&lt;D xsi:type="xsd:double"&gt;6.98999807656435&lt;/D&gt;&lt;D xsi:type="xsd:double"&gt;7.44816030296987&lt;/D&gt;&lt;D xsi:type="xsd:double"&gt;7.92353355099328&lt;/D&gt;&lt;D xsi:type="xsd:double"&gt;8.05728413444996&lt;/D&gt;&lt;D xsi:type="xsd:double"&gt;7.27897485967923&lt;/D&gt;&lt;D xsi:type="xsd:double"&gt;6.79845916935983&lt;/D&gt;&lt;D xsi:type="xsd:double"&gt;6.5588598170018&lt;/D&gt;&lt;D xsi:type="xsd:double"&gt;6.71051069586406&lt;/D&gt;&lt;D xsi:type="xsd:double"&gt;6.60795093874071&lt;/D&gt;&lt;D xsi:type="xsd:double"&gt;6.94618742143273&lt;/D&gt;&lt;D xsi:type="xsd:double"&gt;7.21339917361594&lt;/D&gt;&lt;D xsi:type="xsd:double"&gt;7.00675210875141&lt;/D&gt;&lt;D xsi:type="xsd:double"&gt;7.04166176401139&lt;/D&gt;&lt;D xsi:type="xsd:double"&gt;6.93874102182908&lt;/D&gt;&lt;D xsi:type="xsd:double"&gt;7.16648830391557&lt;/D&gt;&lt;D xsi:type="xsd:double"&gt;7.15809156858281&lt;/D&gt;&lt;/FQL&gt;&lt;FQL&gt;&lt;Q&gt;NI-FDS^FG_PRICE(0)&lt;/Q&gt;&lt;R&gt;1&lt;/R&gt;&lt;C&gt;1&lt;/C&gt;&lt;D xsi:type="xsd:double"&gt;15870&lt;/D&gt;&lt;/FQL&gt;&lt;FQL&gt;&lt;Q&gt;BRENT-FDS^FG_PRICE(0)&lt;/Q&gt;&lt;R&gt;1&lt;/R&gt;&lt;C&gt;1&lt;/C&gt;&lt;D xsi:type="xsd:double"&gt;85.86&lt;/D&gt;&lt;/FQL&gt;&lt;FQL&gt;&lt;Q&gt;EIDO^FG_PRICE_MAVG(0,,,,60)&lt;/Q&gt;&lt;R&gt;1&lt;/R&gt;&lt;C&gt;1&lt;/C&gt;&lt;D xsi:type="xsd:double"&gt;19.885166&lt;/D&gt;&lt;/FQL&gt;&lt;FQL&gt;&lt;Q&gt;QAT^PERCENT_CHANGE(FMA_EPS(+1,0,,,,"PORTAGG","MEAN"),FMA_EPS(+1,-1AM,,,,"PORTAGG","MEAN"))&lt;/Q&gt;&lt;R&gt;1&lt;/R&gt;&lt;C&gt;1&lt;/C&gt;&lt;D xsi:type="xsd:double"&gt;-2.49576133545721&lt;/D&gt;&lt;/FQL&gt;&lt;FQL&gt;&lt;Q&gt;GREK^FG_TOTAL_RETURNC(0,-12AM)&lt;/Q&gt;&lt;R&gt;1&lt;/R&gt;&lt;C&gt;1&lt;/C&gt;&lt;D xsi:type="xsd:double"&gt;12.093437&lt;/D&gt;&lt;/FQL&gt;&lt;FQL&gt;&lt;Q&gt;EWW^FG_TOTAL_RETURNC(0,-3AM)&lt;/Q&gt;&lt;R&gt;1&lt;/R&gt;&lt;C&gt;1&lt;/C&gt;&lt;D xsi:type="xsd:double"&gt;-15.617496&lt;/D&gt;&lt;/FQL&gt;&lt;FQL&gt;&lt;Q&gt;EWM^PERCENT_CHANGE(FMA_EPS(+1,0,,,,"PORTAGG","MEAN"),FMA_EPS(+1,-1AM,,,,"PORTAGG","MEAN"))&lt;/Q&gt;&lt;R&gt;1&lt;/R&gt;&lt;C&gt;1&lt;/C&gt;&lt;D xsi:type="xsd:double"&gt;1.83728296549225&lt;/D&gt;&lt;/FQL&gt;&lt;FQL&gt;&lt;Q&gt;EPHE^P_PRICE(0)/P_PRICE_LOW_PR(0,,,,,,"PRICE","INTRA","52W")-1&lt;/Q&gt;&lt;R&gt;1&lt;/R&gt;&lt;C&gt;1&lt;/C&gt;&lt;D xsi:type="xsd:double"&gt;0.08953285&lt;/D&gt;&lt;/FQL&gt;&lt;FQL&gt;&lt;Q&gt;ECH^FG_TOTAL_RETURNC(0,-6AM)&lt;/Q&gt;&lt;R&gt;1&lt;/R&gt;&lt;C&gt;1&lt;/C&gt;&lt;D xsi:type="xsd:double"&gt;1.1111617&lt;/D&gt;&lt;/FQL&gt;&lt;FQL&gt;&lt;Q&gt;EWJ^PERCENT_CHANGE(FMA_EPS(+1,0,,,,"PORTAGG","MEAN"),FMA_EPS(+1,-1AM,,,,"PORTAGG","MEAN"))&lt;/Q&gt;&lt;R&gt;1&lt;/R&gt;&lt;C&gt;1&lt;/C&gt;&lt;D xsi:type="xsd:double"&gt;5.15312271522793&lt;/D&gt;&lt;/FQL&gt;&lt;FQL&gt;&lt;Q&gt;QAT^FMA_COS_DOWN("EPS","1M",+1,NOW,,,"PORTAGG","MEANR")&lt;/Q&gt;&lt;R&gt;1&lt;/R&gt;&lt;C&gt;1&lt;/C&gt;&lt;D xsi:type="xsd:double"&gt;8&lt;/D&gt;&lt;/FQL&gt;&lt;FQL&gt;&lt;Q&gt;EWT^FMA_RBICS_REV_CURRENT(30, LOC, "PORTAGG")&lt;/Q&gt;&lt;R&gt;1&lt;/R&gt;&lt;C&gt;1&lt;/C&gt;&lt;D xsi:type="xsd:double"&gt;17.1261918631904&lt;/D&gt;&lt;/FQL&gt;&lt;FQL&gt;&lt;Q&gt;REFPHRREPO-FDS^(SUBARRAY(NOT_NA(NO_REPEAT_F(FG_YIELD(NOW,-10AY,D))),0,1)-SUBARRAY(NOT_NA(NO_REPEAT_F(FG_YIELD(NOW,-10AY,D))),1,1))*100&lt;/Q&gt;&lt;R&gt;1&lt;/R&gt;&lt;C&gt;1&lt;/C&gt;&lt;D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xsi:type="xsd:double"&gt;25&lt;/D&gt;&lt;/FQL&gt;&lt;FQL&gt;&lt;Q&gt;TRYMY10Y-FDS^PCTCHG(FG_YIELD(0,,,,"YTM"),FG_YIELD(-1AM,,,,"YTM"))&lt;/Q&gt;&lt;R&gt;1&lt;/R&gt;&lt;C&gt;1&lt;/C&gt;&lt;D xsi:type="xsd:double"&gt;-4.7091665&lt;/D&gt;&lt;/FQL&gt;&lt;FQL&gt;&lt;Q&gt;CC_AE^IMF_IFS_RCPI_Q(0)&lt;/Q&gt;&lt;R&gt;0&lt;/R&gt;&lt;C&gt;0&lt;/C&gt;&lt;/FQL&gt;&lt;FQL&gt;&lt;Q&gt;VWO^FMA_EVAL_EBIT(LTMA,NOW,NOW,M,"PORTAGG","MEANR")&lt;/Q&gt;&lt;R&gt;1&lt;/R&gt;&lt;C&gt;1&lt;/C&gt;&lt;D xsi:type="xsd:double"&gt;14.4128499874666&lt;/D&gt;&lt;/FQL&gt;&lt;FQL&gt;&lt;Q&gt;KSA^FMA_PE(NTMA,0,,,"PORTAGG","MEANR")&lt;/Q&gt;&lt;R&gt;1&lt;/R&gt;&lt;C&gt;1&lt;/C&gt;&lt;D xsi:type="xsd:double"&gt;17.2132008150923&lt;/D&gt;&lt;/FQL&gt;&lt;FQL&gt;&lt;Q&gt;QAT^JULIAN(FMA_DIV_YLD(NTMA,NOW,NOW,M,"PORTAGG","MEANR").DATES)&lt;/Q&gt;&lt;R&gt;1&lt;/R&gt;&lt;C&gt;1&lt;/C&gt;&lt;D xsi:type="xsd:long"&gt;45502&lt;/D&gt;&lt;/FQL&gt;&lt;FQL&gt;&lt;Q&gt;GREK^FMA_DIV_YLD(NTMA,NOW,NOW,M,"PORTAGG","MEANR")&lt;/Q&gt;&lt;R&gt;1&lt;/R&gt;&lt;C&gt;1&lt;/C&gt;&lt;D xsi:type="xsd:double"&gt;6.02591095467308&lt;/D&gt;&lt;/FQL&gt;&lt;FQL&gt;&lt;Q&gt;EIDO^JULIAN(FMA_DIV_YLD(NTMA,NOW,NOW,M,"PORTAGG","MEANR").DATES)&lt;/Q&gt;&lt;R&gt;1&lt;/R&gt;&lt;C&gt;1&lt;/C&gt;&lt;D xsi:type="xsd:long"&gt;45502&lt;/D&gt;&lt;/FQL&gt;&lt;FQL&gt;&lt;Q&gt;UAE^FG_COMPANY_NAME&lt;/Q&gt;&lt;R&gt;1&lt;/R&gt;&lt;C&gt;1&lt;/C&gt;&lt;D xsi:type="xsd:string"&gt;iShares MSCI UAE ETF&lt;/D&gt;&lt;/FQL&gt;&lt;FQL&gt;&lt;Q&gt;REFTR1WREPO-FDS^PROPER_NAME(0,,,"SECURITY","NAME")&lt;/Q&gt;&lt;R&gt;1&lt;/R&gt;&lt;C&gt;1&lt;/C&gt;&lt;D xsi:type="xsd:string"&gt;Turkey Repo Rate - 1 Week&lt;/D&gt;&lt;/FQL&gt;&lt;FQL&gt;&lt;Q&gt;TRYTH10Y-FDS^PCTCHG(FG_YIELD(0,,,,"YTM"),FG_YIELD(-3AM,,,,"YTM"))&lt;/Q&gt;&lt;R&gt;1&lt;/R&gt;&lt;C&gt;1&lt;/C&gt;&lt;D xsi:type="xsd:double"&gt;-7.526458&lt;/D&gt;&lt;/FQL&gt;&lt;FQL&gt;&lt;Q&gt;TRYPE10Y-FDS^PCTCHG(FG_YIELD(0,,,,"YTM"),FG_YIELD(-3AM,,,,"YTM"))&lt;/Q&gt;&lt;R&gt;1&lt;/R&gt;&lt;C&gt;1&lt;/C&gt;&lt;D xsi:type="xsd:double"&gt;-5.1482315&lt;/D&gt;&lt;/FQL&gt;&lt;FQL&gt;&lt;Q&gt;TRYTR7Y-FDS^FG_YIELD(0,,,,"YTM")&lt;/Q&gt;&lt;R&gt;1&lt;/R&gt;&lt;C&gt;1&lt;/C&gt;&lt;D xsi:type="xsd:double"&gt;24.189894&lt;/D&gt;&lt;/FQL&gt;&lt;FQL&gt;&lt;Q&gt;EWY^FMA_EVAL_EBITDA(NTMA,0,,,"PORTAGG","MEANR")&lt;/Q&gt;&lt;R&gt;1&lt;/R&gt;&lt;C&gt;1&lt;/C&gt;&lt;D xsi:type="xsd:double"&gt;5.98560701560809&lt;/D&gt;&lt;/FQL&gt;&lt;FQL&gt;&lt;Q&gt;ECH^FMA_EVAL_EBIT(LTMA,NOW,NOW,M,"PORTAGG","MEANR")&lt;/Q&gt;&lt;R&gt;1&lt;/R&gt;&lt;C&gt;1&lt;/C&gt;&lt;D xsi:type="xsd:double"&gt;9.84643012279466&lt;/D&gt;&lt;/FQL&gt;&lt;FQL&gt;&lt;Q&gt;CNYA^FG_COMPANY_NAME&lt;/Q&gt;&lt;R&gt;1&lt;/R&gt;&lt;C&gt;1&lt;/C&gt;&lt;D xsi:type="xsd:string"&gt;iShares MSCI China A ETF&lt;/D&gt;&lt;/FQL&gt;&lt;FQL&gt;&lt;Q&gt;REFKRBASE-FDS^(SUBARRAY(NOT_NA(NO_REPEAT_F(FG_YIELD(NOW,-10AY,D))),0,1)-SUBARRAY(NOT_NA(NO_REPEAT_F(FG_YIELD(NOW,-10AY,D))),1,1))*100&lt;/Q&gt;&lt;R&gt;1&lt;/R&gt;&lt;C&gt;1&lt;/C&gt;&lt;D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QA10Y-FDS^PCTCHG(FG_YIELD(0,,,,"YTM"),FG_YIELD(-3AM,,,,"YTM"))&lt;/Q&gt;&lt;R&gt;0&lt;/R&gt;&lt;C&gt;0&lt;/C&gt;&lt;/FQL&gt;&lt;FQL&gt;&lt;Q&gt;TRYTR7Y-FDS^FG_YIELD_NAME&lt;/Q&gt;&lt;R&gt;1&lt;/R&gt;&lt;C&gt;1&lt;/C&gt;&lt;D xsi:type="xsd:string"&gt;Treasury - Turkey Benchmark Bond 7Y&lt;/D&gt;&lt;/FQL&gt;&lt;FQL&gt;&lt;Q&gt;EZA^FMA_EVAL_EBIT(LTMA,NOW,NOW,M,"PORTAGG","MEANR")&lt;/Q&gt;&lt;R&gt;1&lt;/R&gt;&lt;C&gt;1&lt;/C&gt;&lt;D xsi:type="xsd:double"&gt;12.2335734640725&lt;/D&gt;&lt;/FQL&gt;&lt;FQL&gt;&lt;Q&gt;VWO^JULIAN(FMA_DIV_YLD(NTMA,NOW,NOW,M,"PORTAGG","MEANR").DATES)&lt;/Q&gt;&lt;R&gt;1&lt;/R&gt;&lt;C&gt;1&lt;/C&gt;&lt;D xsi:type="xsd:long"&gt;45471&lt;/D&gt;&lt;/FQL&gt;&lt;FQL&gt;&lt;Q&gt;EWY^JULIAN(FMA_DIV_YLD(NTMA,NOW,NOW,M,"PORTAGG","MEANR").DATES)&lt;/Q&gt;&lt;R&gt;1&lt;/R&gt;&lt;C&gt;1&lt;/C&gt;&lt;D xsi:type="xsd:long"&gt;45502&lt;/D&gt;&lt;/FQL&gt;&lt;FQL&gt;&lt;Q&gt;ECH^FG_ROE(0)&lt;/Q&gt;&lt;R&gt;1&lt;/R&gt;&lt;C&gt;1&lt;/C&gt;&lt;D xsi:type="xsd:double"&gt;8.04158479812703&lt;/D&gt;&lt;/FQL&gt;&lt;FQL&gt;&lt;Q&gt;GREK^FG_COMPANY_NAME&lt;/Q&gt;&lt;R&gt;1&lt;/R&gt;&lt;C&gt;1&lt;/C&gt;&lt;D xsi:type="xsd:string"&gt;Global X MSCI Greece ETF&lt;/D&gt;&lt;/FQL&gt;&lt;FQL&gt;&lt;Q&gt;EWT^FG_TOTAL_RETURNC(0,-6AM)&lt;/Q&gt;&lt;R&gt;1&lt;/R&gt;&lt;C&gt;1&lt;/C&gt;&lt;D xsi:type="xsd:double"&gt;15.080082&lt;/D&gt;&lt;/FQL&gt;&lt;FQL&gt;&lt;Q&gt;TRYBR10Y-FDS^FG_YIELD(-10AY,0,Y,,"YTM")&lt;/Q&gt;&lt;R&gt;10&lt;/R&gt;&lt;C&gt;1&lt;/C&gt;&lt;D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xsi:type="xsd:double"&gt;10.455909&lt;/D&gt;&lt;/FQL&gt;&lt;FQL&gt;&lt;Q&gt;USDCNH^FG_PRICE_CHANGE(0,-3AM)&lt;/Q&gt;&lt;R&gt;1&lt;/R&gt;&lt;C&gt;1&lt;/C&gt;&lt;D xsi:type="xsd:double"&gt;0.12357235&lt;/D&gt;&lt;/FQL&gt;&lt;FQL&gt;&lt;Q&gt;COPP-FDS^FG_PRICE_CHANGE(0,-1AY)&lt;/Q&gt;&lt;R&gt;1&lt;/R&gt;&lt;C&gt;1&lt;/C&gt;&lt;D xsi:type="xsd:double"&gt;4.44330294079875&lt;/D&gt;&lt;/FQL&gt;&lt;FQL&gt;&lt;Q&gt;VNM^FG_PRICE_MAVG(0,,,,30)&lt;/Q&gt;&lt;R&gt;1&lt;/R&gt;&lt;C&gt;1&lt;/C&gt;&lt;D xsi:type="xsd:double"&gt;12.217334&lt;/D&gt;&lt;/FQL&gt;&lt;FQL&gt;&lt;Q&gt;INDA^FG_PRICE(0)&lt;/Q&gt;&lt;R&gt;1&lt;/R&gt;&lt;C&gt;1&lt;/C&gt;&lt;D xsi:type="xsd:double"&gt;56.79&lt;/D&gt;&lt;/FQL&gt;&lt;FQL&gt;&lt;Q&gt;EWT^FG_PRICE_MAVG(0,,,,60)&lt;/Q&gt;&lt;R&gt;1&lt;/R&gt;&lt;C&gt;1&lt;</t>
        </r>
      </text>
    </comment>
    <comment ref="A14" authorId="0" shapeId="0" xr:uid="{50370433-1E1C-482A-8EAE-A438F56C4068}">
      <text>
        <r>
          <rPr>
            <b/>
            <sz val="9"/>
            <color indexed="81"/>
            <rFont val="Tahoma"/>
            <charset val="1"/>
          </rPr>
          <t>/C&gt;&lt;D xsi:type="xsd:double"&gt;52.6395&lt;/D&gt;&lt;/FQL&gt;&lt;FQL&gt;&lt;Q&gt;TUR^PERCENT_CHANGE(FMA_EPS(+1,0,,,,"PORTAGG","MEAN"),FMA_EPS(+1,-3AM,,,,"PORTAGG","MEAN"))&lt;/Q&gt;&lt;R&gt;1&lt;/R&gt;&lt;C&gt;1&lt;/C&gt;&lt;D xsi:type="xsd:double"&gt;-11.7104912951963&lt;/D&gt;&lt;/FQL&gt;&lt;FQL&gt;&lt;Q&gt;GREK^P_PRICE(0)/P_PRICE_LOW_PR(0,,,,,,"PRICE","INTRA","52W")-1&lt;/Q&gt;&lt;R&gt;1&lt;/R&gt;&lt;C&gt;1&lt;/C&gt;&lt;D xsi:type="xsd:double"&gt;0.37528086&lt;/D&gt;&lt;/FQL&gt;&lt;FQL&gt;&lt;Q&gt;EWZ^FG_TOTAL_RETURNC(0,-6AM)&lt;/Q&gt;&lt;R&gt;1&lt;/R&gt;&lt;C&gt;1&lt;/C&gt;&lt;D xsi:type="xsd:double"&gt;-15.083808&lt;/D&gt;&lt;/FQL&gt;&lt;FQL&gt;&lt;Q&gt;EWM^FMA_PCT_ABOVE_MAVG(200,0,,,,"PORTAGG")&lt;/Q&gt;&lt;R&gt;1&lt;/R&gt;&lt;C&gt;1&lt;/C&gt;&lt;D xsi:type="xsd:double"&gt;60.6060606060606&lt;/D&gt;&lt;/FQL&gt;&lt;FQL&gt;&lt;Q&gt;EWJ^P_PRICE(0)/P_PRICE_HIGH_PR(0,,,,,,"PRICE","INTRA","52W")&lt;/Q&gt;&lt;R&gt;1&lt;/R&gt;&lt;C&gt;1&lt;/C&gt;&lt;D xsi:type="xsd:double"&gt;0.93734825&lt;/D&gt;&lt;/FQL&gt;&lt;FQL&gt;&lt;Q&gt;EIDO^FMA_COS_UP("EPS","1M",+1,NOW,,,"PORTAGG","MEANR")&lt;/Q&gt;&lt;R&gt;1&lt;/R&gt;&lt;C&gt;1&lt;/C&gt;&lt;D xsi:type="xsd:double"&gt;17&lt;/D&gt;&lt;/FQL&gt;&lt;FQL&gt;&lt;Q&gt;EWT^FG_ROE(0)&lt;/Q&gt;&lt;R&gt;1&lt;/R&gt;&lt;C&gt;1&lt;/C&gt;&lt;D xsi:type="xsd:double"&gt;10.3789938643131&lt;/D&gt;&lt;/FQL&gt;&lt;FQL&gt;&lt;Q&gt;REFCNRMB-FDS^(SUBARRAY(NOT_NA(NO_REPEAT_F(FG_YIELD(NOW,-10AY,D))),0,1)-SUBARRAY(NOT_NA(NO_REPEAT_F(FG_YIELD(NOW,-10AY,D))),1,1))*100&lt;/Q&gt;&lt;R&gt;1&lt;/R&gt;&lt;C&gt;1&lt;/C&gt;&lt;D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xsi:type="xsd:double"&gt;-10&lt;/D&gt;&lt;/FQL&gt;&lt;FQL&gt;&lt;Q&gt;REFCLMPR-FDS^PROPER_NAME(0,,,"SECURITY","NAME")&lt;/Q&gt;&lt;R&gt;1&lt;/R&gt;&lt;C&gt;1&lt;/C&gt;&lt;D xsi:type="xsd:string"&gt;Chile Monetary Policy Rate&lt;/D&gt;&lt;/FQL&gt;&lt;FQL&gt;&lt;Q&gt;EWW^FMA_EVAL_EBIT(LTMA,NOW,NOW,M,"PORTAGG","MEANR")&lt;/Q&gt;&lt;R&gt;1&lt;/R&gt;&lt;C&gt;1&lt;/C&gt;&lt;D xsi:type="xsd:double"&gt;10.0468159328082&lt;/D&gt;&lt;/FQL&gt;&lt;FQL&gt;&lt;Q&gt;UAE^P_PRICE(0)/P_PRICE_HIGH_PR(0,,,,,,"PRICE","INTRA","52W")&lt;/Q&gt;&lt;R&gt;1&lt;/R&gt;&lt;C&gt;1&lt;/C&gt;&lt;D xsi:type="xsd:double"&gt;0.9250759&lt;/D&gt;&lt;/FQL&gt;&lt;FQL&gt;&lt;Q&gt;VWO^FG_TOTAL_RETURNC(0,-6AM)&lt;/Q&gt;&lt;R&gt;1&lt;/R&gt;&lt;C&gt;1&lt;/C&gt;&lt;D xsi:type="xsd:double"&gt;9.670162&lt;/D&gt;&lt;/FQL&gt;&lt;FQL&gt;&lt;Q&gt;INDA^FMA_COS_UP("EPS","1M",+1,NOW,,,"PORTAGG","MEANR")&lt;/Q&gt;&lt;R&gt;1&lt;/R&gt;&lt;C&gt;1&lt;/C&gt;&lt;D xsi:type="xsd:double"&gt;55&lt;/D&gt;&lt;/FQL&gt;&lt;FQL&gt;&lt;Q&gt;TUR^P_PRICE_RETURNS_PR('52W',2,-10AY,0,AM)&lt;/Q&gt;&lt;R&gt;121&lt;/R&gt;&lt;C&gt;1&lt;/C&gt;&lt;D xsi:type="xsd:double"&gt;2.8640628&lt;/D&gt;&lt;D xsi:type="xsd:double"&gt;16.01411&lt;/D&gt;&lt;D xsi:type="xsd:double"&gt;-15.538179&lt;/D&gt;&lt;D xsi:type="xsd:double"&gt;-4.9287024&lt;/D&gt;&lt;D xsi:type="xsd:double"&gt;4.7744036&lt;/D&gt;&lt;D xsi:type="xsd:double"&gt;15.756809&lt;/D&gt;&lt;D xsi:type="xsd:double"&gt;30.317163&lt;/D&gt;&lt;D xsi:type="xsd:double"&gt;18.390072&lt;/D&gt;&lt;D xsi:type="xsd:double"&gt;-5.5945635&lt;/D&gt;&lt;D xsi:type="xsd:double"&gt;-11.131531&lt;/D&gt;&lt;D xsi:type="xsd:double"&gt;-19.421398&lt;/D&gt;&lt;D xsi:type="xsd:double"&gt;-15.792519&lt;/D&gt;&lt;D xsi:type="xsd:double"&gt;-23.348267&lt;/D&gt;&lt;D xsi:type="xsd:double"&gt;-32.123257&lt;/D&gt;&lt;D xsi:type="xsd:double"&gt;-22.540962&lt;/D&gt;&lt;D xsi:type="xsd:double"&gt;-24.364721&lt;/D&gt;&lt;D xsi:type="xsd:double"&gt;-30.51396&lt;/D&gt;&lt;D xsi:type="xsd:double"&gt;-31.44539&lt;/D&gt;&lt;D xsi:type="xsd:double"&gt;-29.023308&lt;/D&gt;&lt;D xsi:type="xsd:double"&gt;-20.150417&lt;/D&gt;&lt;D xsi:type="xsd:double"&gt;-3.6225677&lt;/D&gt;&lt;D xsi:type="xsd:double"&gt;-2.8442502&lt;/D&gt;&lt;D xsi:type="xsd:double"&gt;-11.026585&lt;/D&gt;&lt;D xsi:type="xsd:double"&gt;-9.213316&lt;/D&gt;&lt;D xsi:type="xsd:double"&gt;-9.459043&lt;/D&gt;&lt;D xsi:type="xsd:double"&gt;6.1649203&lt;/D&gt;&lt;D xsi:type="xsd:double"&gt;5.96658&lt;/D&gt;&lt;D xsi:type="xsd:double"&gt;-7.5588884&lt;/D&gt;&lt;D xsi:type="xsd:double"&gt;-20.310223&lt;/D&gt;&lt;D xsi:type="xsd:double"&gt;-10.230523&lt;/D&gt;&lt;D xsi:type="xsd:double"&gt;-6.507814&lt;/D&gt;&lt;D xsi:type="xsd:double"&gt;-4.931265&lt;/D&gt;&lt;D xsi:type="xsd:double"&gt;-16.376215&lt;/D&gt;&lt;D xsi:type="xsd:double"&gt;-11.677569&lt;/D&gt;&lt;D xsi:type="xsd:double"&gt;7.4076414&lt;/D&gt;&lt;D xsi:type="xsd:double"&gt;7.505548&lt;/D&gt;&lt;D xsi:type="xsd:double"&gt;17.828524&lt;/D&gt;&lt;D xsi:type="xsd:double"&gt;26.733292&lt;/D&gt;&lt;D xsi:type="xsd:double"&gt;13.702393&lt;/D&gt;&lt;D xsi:type="xsd:double"&gt;19.873678&lt;/D&gt;&lt;D xsi:type="xsd:double"&gt;28.192484&lt;/D&gt;&lt;D xsi:type="xsd:double"&gt;36.444508&lt;/D&gt;&lt;D xsi:type="xsd:double"&gt;39.10229&lt;/D&gt;&lt;D xsi:type="xsd:double"&gt;26.477194&lt;/D&gt;&lt;D xsi:type="xsd:double"&gt;21.561443&lt;/D&gt;&lt;D xsi:type="xsd:double"&gt;-3.6905289&lt;/D&gt;&lt;D xsi:type="xsd:double"&gt;-21.476585&lt;/D&gt;&lt;D xsi:type="xsd:double"&gt;-24.104923&lt;/D&gt;&lt;D xsi:type="xsd:double"&gt;-35.214527&lt;/D&gt;&lt;D xsi:type="xsd:double"&gt;-54.76546&lt;/D&gt;&lt;D xsi:type="xsd:double"&gt;-40.912724&lt;/D&gt;&lt;D xsi:type="xsd:double"&gt;-40.79703&lt;/D&gt;&lt;D xsi:type="xsd:double"&gt;-28.271479&lt;/D&gt;&lt;D xsi:type="xsd:double"&gt;-41.475166&lt;/D&gt;&lt;D xsi:type="xsd:double"&gt;-35.69068&lt;/D&gt;&lt;D xsi:type="xsd:double"&gt;-35.72188&lt;/D&gt;&lt;D xsi:type="xsd:double"&gt;-39.45464&lt;/D&gt;&lt;D xsi:type="xsd:double"&gt;-35.62404&lt;/D&gt;&lt;D xsi:type="xsd:double"&gt;-28.196686&lt;/D&gt;&lt;D xsi:type="xsd:double"&gt;-13.989228&lt;/D&gt;&lt;D xsi:type="xsd:double"&gt;-3.2744348&lt;/D&gt;&lt;D xsi:type="xsd:double"&gt;24.759018&lt;/D&gt;&lt;D xsi:type="xsd:double"&gt;12.816132&lt;/D&gt;&lt;D xsi:type="xsd:double"&gt;5.397427&lt;/D&gt;&lt;D xsi:type="xsd:double"&gt;2.9404044&lt;/D&gt;&lt;D xsi:type="xsd:double"&gt;14.413333&lt;/D&gt;&lt;D xsi:type="xsd:double"&gt;-0.35904646&lt;/D&gt;&lt;D xsi:type="xsd:double"&gt;-11.942387&lt;/D&gt;&lt;D xsi:type="xsd:double"&gt;-24.755085&lt;/D&gt;&lt;D xsi:type="xsd:double"&gt;-13.172775&lt;/D&gt;&lt;D xsi:type="xsd:double"&gt;0.99635124&lt;/D&gt;&lt;D xsi:type="xsd:double"&gt;-6.3442173&lt;/D&gt;&lt;D xsi:type="xsd:double"&gt;-15.868932&lt;/D&gt;&lt;D xsi:type="xsd:double"&gt;-14.991075&lt;/D&gt;&lt;D xsi:type="xsd:double"&gt;-22.560574&lt;/D&gt;&lt;D xsi:type="xsd:double"&gt;-27.791769&lt;/D&gt;&lt;D xsi:type="xsd:double"&gt;-11.89372&lt;/D&gt;&lt;D xsi:type="xsd:double"&gt;-1.1966705&lt;/D&gt;&lt;D xsi:type="xsd:double"&gt;0.8939028&lt;/D&gt;&lt;D xsi:type="xsd:double"&gt;19.708956&lt;/D&gt;&lt;D xsi:type="xsd:double"&gt;33.510494&lt;/D&gt;&lt;D xsi:type="xsd:double"&gt;17.07518&lt;/D&gt;&lt;D xsi:type="xsd:double"&gt;5.141461&lt;/D&gt;&lt;D xsi:type="xsd:double"&gt;-4.916292&lt;/D&gt;&lt;D xsi:type="xsd:double"&gt;6.532216&lt;/D&gt;&lt;D xsi:type="xsd:double"&gt;22.896814&lt;/D&gt;&lt;D xsi:type="xsd:double"&gt;10.994697&lt;/D&gt;&lt;D xsi:type="xsd:double"&gt;26.838743&lt;/D&gt;&lt;D xsi:type="xsd:double"&gt;-16.073656&lt;/D&gt;&lt;D xsi:type="xsd:double"&gt;-27.47916&lt;/D&gt;&lt;D xsi:type="xsd:double"&gt;-23.879797&lt;/D&gt;&lt;D xsi:type="xsd:double"&gt;-29.444998&lt;/D&gt;&lt;D xsi:type="xsd:double"&gt;-8.875489&lt;/D&gt;&lt;D xsi:type="xsd:double"&gt;-1.808244&lt;/D&gt;&lt;D xsi:type="xsd:double"&gt;-4.0820417&lt;/D&gt;&lt;D xsi:type="xsd:double"&gt;-6.993854&lt;/D&gt;&lt;D xsi:type="xsd:double"&gt;-8.402973&lt;/D&gt;&lt;D xsi:type="xsd:double"&gt;-3.6409736&lt;/D&gt;&lt;D xsi:type="xsd:double"&gt;7.281399&lt;/D&gt;&lt;D xsi:type="xsd:double"&gt;30.425762&lt;/D&gt;&lt;D xsi:type="xsd:double"&gt;89.59963&lt;/D&gt;&lt;D xsi:type="xsd:double"&gt;101.36852&lt;/D&gt;&lt;D xsi:type="xsd:double"&gt;62.169933&lt;/D&gt;&lt;D xsi:type="xsd:double"&gt;95.566956&lt;/D&gt;&lt;D xsi:type="xsd:double"&gt;62.865246&lt;/D&gt;&lt;D xsi:type="xsd:double"&gt;43.040787&lt;/D&gt;&lt;D xsi:type="xsd:double"&gt;48.952736&lt;/D&gt;&lt;D xsi:type="xsd:double"&gt;54.7197&lt;/D&gt;&lt;D xsi:type="xsd:double"&gt;76.649475&lt;/D&gt;&lt;D xsi:type="xsd:double"&gt;77.543304&lt;/D&gt;&lt;D xsi:type="xsd:double"&gt;81.49355&lt;/D&gt;&lt;D xsi:type="xsd:double"&gt;28.647089&lt;/D&gt;&lt;D xsi:type="xsd:double"&gt;8.460999&lt;/D&gt;&lt;D xsi:type="xsd:double"&gt;-9.102625&lt;/D&gt;&lt;D xsi:type="xsd:double"&gt;19.380783&lt;/D&gt;&lt;D xsi:type="xsd:double"&gt;7.1549773&lt;/D&gt;&lt;D xsi:type="xsd:double"&gt;17.18042&lt;/D&gt;&lt;D xsi:type="xsd:double"&gt;36.25661&lt;/D&gt;&lt;D xsi:type="xsd:double"&gt;45.849014&lt;/D&gt;&lt;D xsi:type="xsd:double"&gt;48.23302&lt;/D&gt;&lt;D xsi:type="xsd:double"&gt;28.793823&lt;/D&gt;&lt;/FQL&gt;&lt;FQL&gt;&lt;Q&gt;CNYA^FG_TOTAL_RETURNC(-10AY,0,AM)&lt;/Q&gt;&lt;R&gt;121&lt;/R&gt;&lt;C&gt;1&lt;/C&gt;&lt;D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xsi:type="xsd:double"&gt;1.9506335&lt;/D&gt;&lt;D xsi:type="xsd:double"&gt;3.084731&lt;/D&gt;&lt;D xsi:type="xsd:double"&gt;-0.68181753&lt;/D&gt;&lt;D xsi:type="xsd:double"&gt;0.49580336&lt;/D&gt;&lt;D xsi:type="xsd:double"&gt;4.0986657&lt;/D&gt;&lt;D xsi:type="xsd:double"&gt;-8.718699&lt;/D&gt;&lt;D xsi:type="xsd:double"&gt;5.0182223&lt;/D&gt;&lt;D xsi:type="xsd:double"&gt;2.6589513&lt;/D&gt;&lt;D xsi:type="xsd:double"&gt;-0.45044422&lt;/D&gt;&lt;D xsi:type="xsd:double"&gt;-0.6033182&lt;/D&gt;&lt;D xsi:type="xsd:double"&gt;2.3899794&lt;/D&gt;&lt;D xsi:type="xsd:double"&gt;5.325365&lt;/D&gt;&lt;D xsi:type="xsd:double"&gt;4.2140603&lt;/D&gt;&lt;D xsi:type="xsd:double"&gt;4.5656323&lt;/D&gt;&lt;D xsi:type="xsd:double"&gt;-1.0761797&lt;/D&gt;&lt;D xsi:type="xsd:double"&gt;4.0041924&lt;/D&gt;&lt;D xsi:type="xsd:double"&gt;-1.1027098&lt;/D&gt;&lt;D xsi:type="xsd:double"&gt;2.686572&lt;/D&gt;&lt;D xsi:type="xsd:double"&gt;7.1651697&lt;/D&gt;&lt;D xsi:type="xsd:double"&gt;-5.4624915&lt;/D&gt;&lt;D xsi:type="xsd:double"&gt;-0.3081739&lt;/D&gt;&lt;D xsi:type="xsd:double"&gt;-4.729515&lt;/D&gt;&lt;D xsi:type="xsd:double"&gt;0.6164789&lt;/D&gt;&lt;D xsi:type="xsd:double"&gt;-10.193407&lt;/D&gt;&lt;D xsi:type="xsd:double"&gt;-4.0735364&lt;/D&gt;&lt;D xsi:type="xsd:double"&gt;-3.2694519&lt;/D&gt;&lt;D xsi:type="xsd:double"&gt;3.1212091&lt;/D&gt;&lt;D xsi:type="xsd:double"&gt;-4.9537716&lt;/D&gt;&lt;D xsi:type="xsd:double"&gt;-3.2443464&lt;/D&gt;&lt;D xsi:type="xsd:double"&gt;-4.004365&lt;/D&gt;&lt;D xsi:type="xsd:double"&gt;10.342574&lt;/D&gt;&lt;D xsi:type="xsd:double"&gt;15.821016&lt;/D&gt;&lt;D xsi:type="xsd:double"&gt;4.7602654&lt;/D&gt;&lt;D xsi:type="xsd:double"&gt;-2.658552&lt;/D&gt;&lt;D xsi:type="xsd:double"&gt;-9.818482&lt;/D&gt;&lt;D xsi:type="xsd:double"&gt;10.02804&lt;/D&gt;&lt;D xsi:type="xsd:double"&gt;-6.7442656&lt;/D&gt;&lt;D xsi:type="xsd:double"&gt;1.6519904&lt;/D&gt;&lt;D xsi:type="xsd:double"&gt;-0.5778253&lt;/D&gt;&lt;D xsi:type="xsd:double"&gt;5.739188&lt;/D&gt;&lt;D xsi:type="xsd:double"&gt;-2.8512537&lt;/D&gt;&lt;D xsi:type="xsd:double"&gt;8.569336&lt;/D&gt;&lt;D xsi:type="xsd:double"&gt;-10.315376&lt;/D&gt;&lt;D xsi:type="xsd:double"&gt;9.560442&lt;/D&gt;&lt;D xsi:type="xsd:double"&gt;-10.330993&lt;/D&gt;&lt;D xsi:type="xsd:double"&gt;2.8609276&lt;/D&gt;&lt;D xsi:type="xsd:double"&gt;7.2957516&lt;/D&gt;&lt;D xsi:type="xsd:double"&gt;9.058655&lt;/D&gt;&lt;D xsi:type="xsd:double"&gt;12.336863&lt;/D&gt;&lt;D xsi:type="xsd:double"&gt;6.6940546&lt;/D&gt;&lt;D xsi:type="xsd:double"&gt;-3.3183873&lt;/D&gt;&lt;D xsi:type="xsd:double"&gt;1.23384&lt;/D&gt;&lt;D xsi:type="xsd:double"&gt;8.979845&lt;/D&gt;&lt;D xsi:type="xsd:double"&gt;4.3846846&lt;/D&gt;&lt;D xsi:type="xsd:double"&gt;4.8155904&lt;/D&gt;&lt;D xsi:type="xsd:double"&gt;0.15687943&lt;/D&gt;&lt;D xsi:type="xsd:double"&gt;-6.7800403&lt;/D&gt;&lt;D xsi:type="xsd:double"&gt;1.9443154&lt;/D&gt;&lt;D xsi:type="xsd:double"&gt;7.063806&lt;/D&gt;&lt;D xsi:type="xsd:double"&gt;-3.0525267&lt;/D&gt;&lt;D xsi:type="xsd:double"&gt;-4.88525&lt;/D&gt;&lt;D xsi:type="xsd:double"&gt;1.9350171&lt;/D&gt;&lt;D xsi:type="xsd:double"&gt;-1.230365&lt;/D&gt;&lt;D xsi:type="xsd:double"&gt;3.001535&lt;/D&gt;&lt;D xsi:type="xsd:double"&gt;-0.69108605&lt;/D&gt;&lt;D xsi:type="xsd:double"&gt;2.068162&lt;/D&gt;&lt;D xsi:type="xsd:double"&gt;-7.844031&lt;/D&gt;&lt;D xsi:type="xsd:double"&gt;1.6674876&lt;/D&gt;&lt;D xsi:type="xsd:double"&gt;-7.9559383&lt;/D&gt;&lt;D xsi:type="xsd:double"&gt;-11.941486&lt;/D&gt;&lt;D xsi:type="xsd:double"&gt;3.3524632&lt;/D&gt;&lt;D xsi:type="xsd:double"&gt;11.078525&lt;/D&gt;&lt;D xsi:type="xsd:double"&gt;-7.5909257&lt;/D&gt;&lt;D xsi:type="xsd:double"&gt;-3.9931595&lt;/D&gt;&lt;D xsi:type="xsd:double"&gt;-9.001785&lt;/D&gt;&lt;D xsi:type="xsd:double"&gt;-6.4642487&lt;/D&gt;&lt;D xsi:type="xsd:double"&gt;11.378706&lt;/D&gt;&lt;D xsi:type="xsd:double"&gt;0.2240777&lt;/D&gt;&lt;D xsi:type="xsd:double"&gt;12.04356&lt;/D&gt;&lt;D xsi:type="xsd:double"&gt;-4.34534&lt;/D&gt;&lt;D xsi:type="xsd:double"&gt;-2.3610294&lt;/D&gt;&lt;D xsi:type="xsd:double"&gt;-2.050805&lt;/D&gt;&lt;D xsi:type="xsd:double"&gt;-6.8750024&lt;/D&gt;&lt;D xsi:type="xsd:double"&gt;-1.8777788&lt;/D&gt;&lt;D xsi:type="xsd:double"&gt;5.4146647&lt;/D&gt;&lt;D xsi:type="xsd:double"&gt;-5.8517575&lt;/D&gt;&lt;D xsi:type="xsd:double"&gt;-2.5034487&lt;/D&gt;&lt;D xsi:type="xsd:double"&gt;-3.8427532&lt;/D&gt;&lt;D xsi:type="xsd:double"&gt;0.44199228&lt;/D&gt;&lt;D xsi:type="xsd:double"&gt;-1.3714492&lt;/D&gt;&lt;D xsi:type="xsd:double"&gt;-8.4818&lt;/D&gt;&lt;D xsi:type="xsd:double"&gt;10.960638&lt;/D&gt;&lt;D xsi:type="xsd:double"&gt;0.91533659999999994&lt;/D&gt;&lt;D xsi:type="xsd:double"&gt;0.51020384&lt;/D&gt;&lt;D xsi:type="xsd:double"&gt;-1.0340273&lt;/D&gt;&lt;D xsi:type="xsd:double"&gt;-2.8274655&lt;/D&gt;&lt;D xsi:type="xsd:double"&gt;-1.4901936&lt;/D&gt;&lt;/FQL&gt;&lt;FQL&gt;&lt;Q&gt;DDR3512M-FDS^FG_PRICE_CHANGE(0,-3AM)&lt;/Q&gt;&lt;R&gt;1&lt;/R&gt;&lt;C&gt;1&lt;/C&gt;&lt;D xsi:type="xsd:double"&gt;-6.45126804123711&lt;/D&gt;&lt;/FQL&gt;&lt;FQL&gt;&lt;Q&gt;PLATI-FDS^FG_PRICE_CHANGE(0,-3AM)&lt;/Q&gt;&lt;R&gt;1&lt;/R&gt;&lt;C&gt;1&lt;/C&gt;&lt;D xsi:type="xsd:double"&gt;2.73109243697478&lt;/D&gt;&lt;/FQL&gt;&lt;FQL&gt;&lt;Q&gt;EIDO^FG_PRICE_MAVG(0,,,,30)&lt;/Q&gt;&lt;R&gt;1&lt;/R&gt;&lt;C&gt;1&lt;/C&gt;&lt;D xsi:type="xsd:double"&gt;19.753666&lt;/D&gt;&lt;/FQL&gt;&lt;FQL&gt;&lt;Q&gt;GREK^P_PRICE(0)/P_PRICE_HIGH_PR(0,,,,,,"PRICE","INTRA","52W")&lt;/Q&gt;&lt;R&gt;1&lt;/R&gt;&lt;C&gt;1&lt;/C&gt;&lt;D xsi:type="xsd:double"&gt;0.966323&lt;/D&gt;&lt;/FQL&gt;&lt;FQL&gt;&lt;Q&gt;EWW^PERCENT_CHANGE(FMA_EPS(+1,0,,,,"PORTAGG","MEAN"),FMA_EPS(+1,-3AM,,,,"PORTAGG","MEAN"))&lt;/Q&gt;&lt;R&gt;1&lt;/R&gt;&lt;C&gt;1&lt;/C&gt;&lt;D xsi:type="xsd:double"&gt;-6.56203154152831&lt;/D&gt;&lt;/FQL&gt;&lt;FQL&gt;&lt;Q&gt;EPHE^P_PRICE(0)/P_PRICE_HIGH_PR(0,,,,,,"PRICE","INTRA","52W")&lt;/Q&gt;&lt;R&gt;1&lt;/R&gt;&lt;C&gt;1&lt;/C&gt;&lt;D xsi:type="xsd:double"&gt;0.89739937&lt;/D&gt;&lt;/FQL&gt;&lt;FQL&gt;&lt;Q&gt;ECH^FG_TOTAL_RETURNC(0,-3AM)&lt;/Q&gt;&lt;R&gt;1&lt;/R&gt;&lt;C&gt;1&lt;/C&gt;&lt;D xsi:type="xsd:double"&gt;-2.504021&lt;/D&gt;&lt;/FQL&gt;&lt;FQL&gt;&lt;Q&gt;EWJ^FMA_PCT_ABOVE_MAVG(200,0,,,,"PORTAGG")&lt;/Q&gt;&lt;R&gt;1&lt;/R&gt;&lt;C&gt;1&lt;/C&gt;&lt;D xsi:type="xsd:double"&gt;61.2745098039216&lt;/D&gt;&lt;/FQL&gt;&lt;FQL&gt;&lt;Q&gt;VGK^SIZE(FG_CONSTITUENTS)&lt;/Q&gt;&lt;R&gt;1&lt;/R&gt;&lt;C&gt;1&lt;/C&gt;&lt;D xsi:type="xsd:long"&gt;1283&lt;/D&gt;&lt;/FQL&gt;&lt;FQL&gt;&lt;Q&gt;QAT^FMA_COS_UP("EPS","1M",+1,NOW,,,"PORTAGG","MEANR")&lt;/Q&gt;&lt;R&gt;1&lt;/R&gt;&lt;C&gt;1&lt;/C&gt;&lt;D xsi:type="xsd:double"&gt;2&lt;/D&gt;&lt;/FQL&gt;&lt;FQL&gt;&lt;Q&gt;EWW^FMA_COS_DOWN("EPS","1M",+1,NOW,,,"PORTAGG","MEANR")&lt;/Q&gt;&lt;R&gt;1&lt;/R&gt;&lt;C&gt;1&lt;/C&gt;&lt;D xsi:type="xsd:double"&gt;17&lt;/D&gt;&lt;/FQL&gt;&lt;FQL&gt;&lt;Q&gt;EWM^FMA_RBICS_REV_CURRENT(30, LOC, "PORTAGG")&lt;/Q&gt;&lt;R&gt;1&lt;/R&gt;&lt;C&gt;1&lt;/C&gt;&lt;D xsi:type="xsd:double"&gt;40.2742682502273&lt;/D&gt;&lt;/FQL&gt;&lt;FQL&gt;&lt;Q&gt;TRYTW10Y-FDS^FG_YIELD_NAME&lt;/Q&gt;&lt;R&gt;1&lt;/R&gt;&lt;C&gt;1&lt;/C&gt;&lt;D xsi:type="xsd:string"&gt;Taiwan China Benchmark Bond - 10 Year&lt;/D&gt;&lt;/FQL&gt;&lt;FQL&gt;&lt;Q&gt;REFTHREPO-FDS^(SUBARRAY(NOT_NA(NO_REPEAT_F(FG_YIELD(NOW,-10AY,D))),0,1)-SUBARRAY(NOT_NA(NO_REPEAT_F(FG_YIELD(NOW,-10AY,D))),1,1))*100&lt;/Q&gt;&lt;R&gt;1&lt;/R&gt;&lt;C&gt;1&lt;/C&gt;&lt;D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xsi:type="xsd:double"&gt;25&lt;/D&gt;&lt;/FQL&gt;&lt;FQL&gt;&lt;Q&gt;REFPHRREPO-FDS^FG_YIELD(NOW,,,0)&lt;/Q&gt;&lt;R&gt;1&lt;/R&gt;&lt;C&gt;1&lt;/C&gt;&lt;D xsi:type="xsd:double"&gt;6.5&lt;/D&gt;&lt;/FQL&gt;&lt;FQL&gt;&lt;Q&gt;TRYPE10Y-FDS^PCTCHG(FG_YIELD(0,,,,"YTM"),FG_YIELD(-1AM,,,,"YTM"))&lt;/Q&gt;&lt;R&gt;1&lt;/R&gt;&lt;C&gt;1&lt;/C&gt;&lt;D xsi:type="xsd:double"&gt;-2.7064295&lt;/D&gt;&lt;/FQL&gt;&lt;FQL&gt;&lt;Q&gt;TRYTW10Y-FDS^FG_YIELD(0,,,,"YTM")&lt;/Q&gt;&lt;R&gt;1&lt;/R&gt;&lt;C&gt;1&lt;/C&gt;&lt;D xsi:type="xsd:double"&gt;1.6064&lt;/D&gt;&lt;/FQL&gt;&lt;FQL&gt;&lt;Q&gt;CC_TR^IMF_IFS_RCPI_Q(0)&lt;/Q&gt;&lt;R&gt;1&lt;/R&gt;&lt;C&gt;1&lt;/C&gt;&lt;D xsi:type="xsd:double"&gt;72.27338&lt;/D&gt;&lt;/FQL&gt;&lt;FQL&gt;&lt;Q&gt;VWO^FMA_EVAL_EBITDA(NTMA,0,,,"PORTAGG","MEANR")&lt;/Q&gt;&lt;R&gt;1&lt;/R&gt;&lt;C&gt;1&lt;/C&gt;&lt;D xsi:type="xsd:double"&gt;9.07400417748812&lt;/D&gt;&lt;/FQL&gt;&lt;FQL&gt;&lt;Q&gt;TUR^FMA_DIV_YLD(NTMA,NOW,NOW,M,"PORTAGG","MEANR")&lt;/Q&gt;&lt;R&gt;1&lt;/R&gt;&lt;C&gt;1&lt;/C&gt;&lt;D xsi:type="xsd:double"&gt;4.03092207646155&lt;/D&gt;&lt;/FQL&gt;&lt;FQL&gt;&lt;Q&gt;MCHI^FMA_EVAL_EBIT(LTMA,NOW,NOW,M,"PORTAGG","MEANR")&lt;/Q&gt;&lt;R&gt;1&lt;/R&gt;&lt;C&gt;1&lt;/C&gt;&lt;D xsi:type="xsd:double"&gt;12.7554036558653&lt;/D&gt;&lt;/FQL&gt;&lt;FQL&gt;&lt;Q&gt;EPOL^FMA_DIV_YLD(NTMA,NOW,NOW,M,"PORTAGG","MEANR")&lt;/Q&gt;&lt;R&gt;1&lt;/R&gt;&lt;C&gt;1&lt;/C&gt;&lt;D xsi:type="xsd:double"&gt;5.42003555984385&lt;/D&gt;&lt;/FQL&gt;&lt;FQL&gt;&lt;Q&gt;TUR^FG_COMPANY_NAME&lt;/Q&gt;&lt;R&gt;1&lt;/R&gt;&lt;C&gt;1&lt;/C&gt;&lt;D xsi:type="xsd:string"&gt;iShares MSCI Turkey ETF&lt;/D&gt;&lt;/FQL&gt;&lt;FQL&gt;&lt;Q&gt;TRYID10Y-FDS^PCTCHG(FG_YIELD(0,,,,"YTM"),FG_YIELD(-3AM,,,,"YTM"))&lt;/Q&gt;&lt;R&gt;1&lt;/R&gt;&lt;C&gt;1&lt;/C&gt;&lt;D xsi:type="xsd:double"&gt;-5.117527&lt;/D&gt;&lt;/FQL&gt;&lt;FQL&gt;&lt;Q&gt;VNM^SIZE(FG_CONSTITUENTS)&lt;/Q&gt;&lt;R&gt;1&lt;/R&gt;&lt;C&gt;1&lt;/C&gt;&lt;D xsi:type="xsd:long"&gt;49&lt;/D&gt;&lt;/FQL&gt;&lt;FQL&gt;&lt;Q&gt;^FG_YIELD(-10AY,0,Y,,"YTM")&lt;/Q&gt;&lt;R&gt;10&lt;/R&gt;&lt;C&gt;1&lt;/C&gt;&lt;D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xsi:type="xsd:string"&gt;@NA&lt;/D&gt;&lt;/FQL&gt;&lt;FQL&gt;&lt;Q&gt;CC_BR^FG_COMPANY_NAME&lt;/Q&gt;&lt;R&gt;1&lt;/R&gt;&lt;C&gt;1&lt;/C&gt;&lt;D xsi:type="xsd:string"&gt;Brazil&lt;/D&gt;&lt;/FQL&gt;&lt;FQL&gt;&lt;Q&gt;USDCNH^FG_PRICE_CHANGE(0,-1AM)&lt;/Q&gt;&lt;R&gt;1&lt;/R&gt;&lt;C&gt;1&lt;/C&gt;&lt;D xsi:type="xsd:double"&gt;-0.723511&lt;/D&gt;&lt;/FQL&gt;&lt;FQL&gt;&lt;Q&gt;USDTWD^STD(FG_PRICE_CHANGE(0,-3AY,M))&lt;/Q&gt;&lt;R&gt;1&lt;/R&gt;&lt;C&gt;1&lt;/C&gt;&lt;D xsi:type="xsd:double"&gt;1.69205123372098&lt;/D&gt;&lt;/FQL&gt;&lt;FQL&gt;&lt;Q&gt;PLATI-FDS^FG_PRICE_CHANGE(0,-1AM)&lt;/Q&gt;&lt;R&gt;1&lt;/R&gt;&lt;C&gt;1&lt;/C&gt;&lt;D xsi:type="xsd:double"&gt;-1.11223458038423&lt;/D&gt;&lt;/FQL&gt;&lt;FQL&gt;&lt;Q&gt;COPP-FDS^FG_PRICE_CHANGE(0,-3AM)&lt;/Q&gt;&lt;R&gt;1&lt;/R&gt;&lt;C&gt;1&lt;/C&gt;&lt;D xsi:type="xsd:double"&gt;-10.675453047776&lt;/D&gt;&lt;/FQL&gt;&lt;FQL&gt;&lt;Q&gt;FC0000PH^FG_PRICE(0)&lt;/Q&gt;&lt;R&gt;1&lt;/R&gt;&lt;C&gt;1&lt;/C&gt;&lt;D xsi:type="xsd:double"&gt;321.65524&lt;/D&gt;&lt;/FQL&gt;&lt;FQL&gt;&lt;Q&gt;UAE^FG_PRICE_MAVG(0,,,,200)&lt;/Q&gt;&lt;R&gt;1&lt;/R&gt;&lt;C&gt;1&lt;/C&gt;&lt;D xsi:type="xsd:double"&gt;14.451024&lt;/D&gt;&lt;/FQL&gt;&lt;FQL&gt;&lt;Q&gt;GREK^FG_PRICE_MAVG(0,,,,200)&lt;/Q&gt;&lt;R&gt;1&lt;/R&gt;&lt;C&gt;1&lt;/C&gt;&lt;D xsi:type="xsd:double"&gt;39.22412&lt;/D&gt;&lt;/FQL&gt;&lt;FQL&gt;&lt;Q&gt;EWT^FG_PRICE_MAVG(0,,,,30)&lt;/Q&gt;&lt;R&gt;1&lt;/R&gt;&lt;C&gt;1&lt;/C&gt;&lt;D xsi:type="xsd:double"&gt;54.157&lt;/D&gt;&lt;/FQL&gt;&lt;FQL&gt;&lt;Q&gt;VNM^FG_TOTAL_RETURNC(0,-1AM)&lt;/Q&gt;&lt;R&gt;1&lt;/R&gt;&lt;C&gt;1&lt;/C&gt;&lt;D xsi:type="xsd:double"&gt;-4.796749&lt;/D&gt;&lt;/FQL&gt;&lt;FQL&gt;&lt;Q&gt;TUR^PERCENT_CHANGE(FMA_EPS(+1,0,,,,"PORTAGG","MEAN"),FMA_EPS(+1,-1AM,,,,"PORTAGG","MEAN"))&lt;/Q&gt;&lt;R&gt;1&lt;/R&gt;&lt;C&gt;1&lt;/C&gt;&lt;D xsi:type="xsd:double"&gt;-3.11051153686063&lt;/D&gt;&lt;/FQL&gt;&lt;FQL&gt;&lt;Q&gt;MCHI^FG_TOTAL_RETURNC(0,-12AM)&lt;/Q&gt;&lt;R&gt;1&lt;/R&gt;&lt;C&gt;1&lt;/C&gt;&lt;D xsi:type="xsd:double"&gt;-13.40288&lt;/D&gt;&lt;/FQL&gt;&lt;FQL&gt;&lt;Q&gt;EWZ^FG_TOTAL_RETURNC(0,-3AM)&lt;/Q&gt;&lt;R&gt;1&lt;/R&gt;&lt;C&gt;1&lt;/C&gt;&lt;D xsi:type="xsd:double"&gt;-9.250069&lt;/D&gt;&lt;/FQL&gt;&lt;FQL&gt;&lt;Q&gt;EPU^FG_TOTAL_RETURNC(0,-12AM)&lt;/Q&gt;&lt;R&gt;1&lt;/R&gt;&lt;C&gt;1&lt;/C&gt;&lt;D xsi:type="xsd:double"&gt;25.152397&lt;/D&gt;&lt;/FQL&gt;&lt;FQL&gt;&lt;Q&gt;EWJ^FG_TOTAL_RETURNC(0,-6AM)&lt;/Q&gt;&lt;R&gt;1&lt;/R&gt;&lt;C&gt;1&lt;/C&gt;&lt;D xsi:type="xsd:double"&gt;1.6958237&lt;/D&gt;&lt;/FQL&gt;&lt;FQL&gt;&lt;Q&gt;VGK^FMA_COS_DOWN("EPS","1M",+1,NOW,,,"PORTAGG","MEANR")&lt;/Q&gt;&lt;R&gt;1&lt;/R&gt;&lt;C&gt;1&lt;/C&gt;&lt;D xsi:type="xsd:double"&gt;487&lt;/D&gt;&lt;/FQL&gt;&lt;FQL&gt;&lt;Q&gt;ECH^SIZE(FG_CONSTITUENTS)&lt;/Q&gt;&lt;R&gt;1&lt;/R&gt;&lt;C&gt;1&lt;/C&gt;&lt;D xsi:type="xsd:long"&gt;29&lt;/D&gt;&lt;/FQL&gt;&lt;FQL&gt;&lt;Q&gt;EWW^P_PRICE_RETURNS_PR('52W',2,-10AY,0,AM)&lt;/Q&gt;&lt;R&gt;121&lt;/R&gt;&lt;C&gt;1&lt;/C&gt;&lt;D xsi:type="xsd:double"&gt;3.481865&lt;/D&gt;&lt;D xsi:type="xsd:double"&gt;19.281996&lt;/D&gt;&lt;D xsi:type="xsd:double"&gt;5.019188&lt;/D&gt;&lt;D xsi:type="xsd:double"&gt;6.3250065&lt;/D&gt;&lt;D xsi:type="xsd:double"&gt;-3.6125243&lt;/D&gt;&lt;D xsi:type="xsd:double"&gt;-11.589074&lt;/D&gt;&lt;D xsi:type="xsd:double"&gt;-9.775215&lt;/D&gt;&lt;D xsi:type="xsd:double"&gt;0.65978765&lt;/D&gt;&lt;D xsi:type="xsd:double"&gt;-6.702262&lt;/D&gt;&lt;D xsi:type="xsd:double"&gt;-8.355719&lt;/D&gt;&lt;D xsi:type="xsd:double"&gt;-11.062264&lt;/D&gt;&lt;D xsi:type="xsd:double"&gt;-15.454113&lt;/D&gt;&lt;D xsi:type="xsd:double"&gt;-16.285843&lt;/D&gt;&lt;D xsi:type="xsd:double"&gt;-27.445381&lt;/D&gt;&lt;D xsi:type="xsd:double"&gt;-22.662622&lt;/D&gt;&lt;D xsi:type="xsd:double"&gt;-18.358707&lt;/D&gt;&lt;D xsi:type="xsd:double"&gt;-13.2851715&lt;/D&gt;&lt;D xsi:type="xsd:double"&gt;-14.249068&lt;/D&gt;&lt;D xsi:type="xsd:double"&gt;-12.569219&lt;/D&gt;&lt;D xsi:type="xsd:double"&gt;-15.298086&lt;/D&gt;&lt;D xsi:type="xsd:double"&gt;-6.918436&lt;/D&gt;&lt;D xsi:type="xsd:double"&gt;-7.6881113&lt;/D&gt;&lt;D xsi:type="xsd:double"&gt;-12.518364&lt;/D&gt;&lt;D xsi:type="xsd:double"&gt;-8.623916&lt;/D&gt;&lt;D xsi:type="xsd:double"&gt;-9.726519&lt;/D&gt;&lt;D xsi:type="xsd:double"&gt;1.6029716&lt;/D&gt;&lt;D xsi:type="xsd:double"&gt;-3.468126&lt;/D&gt;&lt;D xsi:type="xsd:double"&gt;-7.3353825&lt;/D&gt;&lt;D xsi:type="xsd:double"&gt;-18.340063&lt;/D&gt;&lt;D xsi:type="xsd:double"&gt;-10.177249&lt;/D&gt;&lt;D xsi:type="xsd:double"&gt;-5.149335&lt;/D&gt;&lt;D xsi:type="xsd:double"&gt;-3.7058532&lt;/D&gt;&lt;D xsi:type="xsd:double"&gt;-3.1579196&lt;/D&gt;&lt;D xsi:type="xsd:double"&gt;-2.074641&lt;/D&gt;&lt;D xsi:type="xsd:double"&gt;6.3648224&lt;/D&gt;&lt;D xsi:type="xsd:double"&gt;8.764625&lt;/D&gt;&lt;D xsi:type="xsd:double"&gt;15.302313&lt;/D&gt;&lt;D xsi:type="xsd:double"&gt;13.661087&lt;/D&gt;&lt;D xsi:type="xsd:double"&gt;14.008701&lt;/D&gt;&lt;D xsi:type="xsd:double"&gt;2.9850125&lt;/D&gt;&lt;D xsi:type="xsd:double"&gt;18.442905&lt;/D&gt;&lt;D xsi:type="xsd:double"&gt;13.8805275&lt;/D&gt;&lt;D xsi:type="xsd:double"&gt;22.954428&lt;/D&gt;&lt;D xsi:type="xsd:double"&gt;8.387148&lt;/D&gt;&lt;D xsi:type="xsd:double"&gt;1.5914798&lt;/D&gt;&lt;D xsi:type="xsd:double"&gt;-0.13192892&lt;/D&gt;&lt;D xsi:type="xsd:double"&gt;-11.849201&lt;/D&gt;&lt;D xsi:type="xsd:double"&gt;-9.999805&lt;/D&gt;&lt;D xsi:type="xsd:double"&gt;-5.8908463&lt;/D&gt;&lt;D xsi:type="xsd:double"&gt;-8.77496&lt;/D&gt;&lt;D xsi:type="xsd:double"&gt;-3.2880068&lt;/D&gt;&lt;D xsi:type="xsd:double"&gt;-10.417151&lt;/D&gt;&lt;D xsi:type="xsd:double"&gt;-17.770111&lt;/D&gt;&lt;D xsi:type="xsd:double"&gt;-14.586944&lt;/D&gt;&lt;D xsi:type="xsd:double"&gt;-15.182948&lt;/D&gt;&lt;D xsi:type="xsd:double"&gt;-11.785436&lt;/D&gt;&lt;D xsi:type="xsd:double"&gt;-11.537141&lt;/D&gt;&lt;D xsi:type="xsd:double"&gt;-8.24815&lt;/D&gt;&lt;D xsi:type="xsd:double"&gt;-1.7928123&lt;/D&gt;&lt;D xsi:type="xsd:double"&gt;-4.179001&lt;/D&gt;&lt;D xsi:type="xsd:double"&gt;-18.857061&lt;/D&gt;&lt;D xsi:type="xsd:double"&gt;-15.22938&lt;/D&gt;&lt;D xsi:type="xsd:double"&gt;-15.471393&lt;/D&gt;&lt;D xsi:type="xsd:double"&gt;6.040716&lt;/D&gt;&lt;D xsi:type="xsd:double"&gt;10.014391&lt;/D&gt;&lt;D xsi:type="xsd:double"&gt;12.637949&lt;/D&gt;&lt;D xsi:type="xsd:double"&gt;4.9761653&lt;/D&gt;&lt;D xsi:type="xsd:double"&gt;-1.5800059&lt;/D&gt;&lt;D xsi:type="xsd:double"&gt;-38.352585&lt;/D&gt;&lt;D xsi:type="xsd:double"&gt;-36.648876&lt;/D&gt;&lt;D xsi:type="xsd:double"&gt;-21.232325&lt;/D&gt;&lt;D xsi:type="xsd:double"&gt;-25.629395&lt;/D&gt;&lt;D xsi:type="xsd:double"&gt;-20.127266&lt;/D&gt;&lt;D xsi:type="xsd:double"&gt;-17.7329&lt;/D&gt;&lt;D xsi:type="xsd:double"&gt;-20.818996&lt;/D&gt;&lt;D xsi:type="xsd:double"&gt;-22.871668&lt;/D&gt;&lt;D xsi:type="xsd:double"&gt;-2.0902276&lt;/D&gt;&lt;D xsi:type="xsd:double"&gt;-3.0542254&lt;/D&gt;&lt;D xsi:type="xsd:double"&gt;-7.510221&lt;/D&gt;&lt;D xsi:type="xsd:double"&gt;1.1801481&lt;/D&gt;&lt;D xsi:type="xsd:double"&gt;69.63683&lt;/D&gt;&lt;D xsi:type="xsd:double"&gt;57.713924&lt;/D&gt;&lt;D xsi:type="xsd:double"&gt;50.586533&lt;/D&gt;&lt;D xsi:type="xsd:double"&gt;51.93553&lt;/D&gt;&lt;D xsi:type="xsd:double"&gt;51.818287&lt;/D&gt;&lt;D xsi:type="xsd:double"&gt;52.29788&lt;/D&gt;&lt;D xsi:type="xsd:double"&gt;49.48337&lt;/D&gt;&lt;D xsi:type="xsd:double"&gt;43.830036&lt;/D&gt;&lt;D xsi:type="xsd:double"&gt;10.4659195&lt;/D&gt;&lt;D xsi:type="xsd:double"&gt;20.304382&lt;/D&gt;&lt;D xsi:type="xsd:double"&gt;20.343422&lt;/D&gt;&lt;D xsi:type="xsd:double"&gt;22.569597&lt;/D&gt;&lt;D xsi:type="xsd:double"&gt;26.955582&lt;/D&gt;&lt;D xsi:type="xsd:double"&gt;8.209419&lt;/D&gt;&lt;D xsi:type="xsd:double"&gt;8.469427&lt;/D&gt;&lt;D xsi:type="xsd:double"&gt;-0.26921034&lt;/D&gt;&lt;D xsi:type="xsd:double"&gt;-3.2666743&lt;/D&gt;&lt;D xsi:type="xsd:double"&gt;-8.605564&lt;/D&gt;&lt;D xsi:type="xsd:double"&gt;-5.6266365&lt;/D&gt;&lt;D xsi:type="xsd:double"&gt;10.237265&lt;/D&gt;&lt;D xsi:type="xsd:double"&gt;22.544992&lt;/D&gt;&lt;D xsi:type="xsd:double"&gt;1.098752&lt;/D&gt;&lt;D xsi:type="xsd:double"&gt;24.176003&lt;/D&gt;&lt;D xsi:type="xsd:double"&gt;23.136007&lt;/D&gt;&lt;D xsi:type="xsd:double"&gt;12.208629&lt;/D&gt;&lt;D xsi:type="xsd:double"&gt;28.033756&lt;/D&gt;&lt;D xsi:type="xsd:double"&gt;20.685078&lt;/D&gt;&lt;D xsi:type="xsd:double"&gt;37.203682&lt;/D&gt;&lt;D xsi:type="xsd:double"&gt;42.071938&lt;/D&gt;&lt;D xsi:type="xsd:double"&gt;41.41228&lt;/D&gt;&lt;D xsi:type="xsd:double"&gt;33.502365&lt;/D&gt;&lt;D xsi:type="xsd:double"&gt;12.587631&lt;/D&gt;&lt;D xsi:type="xsd:double"&gt;20.967556&lt;/D&gt;&lt;D xsi:type="xsd:double"&gt;37.521564&lt;/D&gt;&lt;D xsi:type="xsd:double"&gt;17.394495&lt;/D&gt;&lt;D xsi:type="xsd:double"&gt;13.614917&lt;/D&gt;&lt;D xsi:type="xsd:double"&gt;18.43053&lt;/D&gt;&lt;D xsi:type="xsd:double"&gt;10.417593&lt;/D&gt;&lt;D xsi:type="xsd:double"&gt;10.926378&lt;/D&gt;&lt;D xsi:type="xsd:double"&gt;-6.134039&lt;/D&gt;&lt;D xsi:type="xsd:double"&gt;-11.231929&lt;/D&gt;&lt;/FQL&gt;&lt;FQL&gt;&lt;Q&gt;TUR^FG_PRICE(0)&lt;/Q&gt;&lt;R&gt;1&lt;/R&gt;&lt;C&gt;1&lt;/C&gt;&lt;D xsi:type="xsd:double"&gt;41.97&lt;/D&gt;&lt;/FQL&gt;&lt;FQL&gt;&lt;Q&gt;KSA^FMA_RBICS_REV_CURRENT(30, LOC, "PORTAGG")&lt;/Q&gt;&lt;R&gt;1&lt;/R&gt;&lt;C&gt;1&lt;/C&gt;&lt;D xsi:type="xsd:double"&gt;42.6850262517085&lt;/D&gt;&lt;/FQL&gt;&lt;FQL&gt;&lt;Q&gt;REFCLMPR-FDS^FG_YIELD(NOW,,,0)&lt;/Q&gt;&lt;R&gt;1&lt;/R&gt;&lt;C&gt;1&lt;/C&gt;&lt;D xsi:type="xsd:double"&gt;5.75&lt;/D&gt;&lt;/FQL&gt;&lt;FQL&gt;&lt;Q&gt;VNM^FMA_PE(NTMA,0,,,"PORTAGG","MEANR")&lt;/Q&gt;&lt;R&gt;1&lt;/R&gt;&lt;C&gt;1&lt;/C&gt;&lt;D xsi:type="xsd:double"&gt;13.9250218041943&lt;/D&gt;&lt;/FQL&gt;&lt;FQL&gt;&lt;Q&gt;EWM^FMA_PE(NTMA,0,,,"PORTAGG","MEANR")&lt;/Q&gt;&lt;R&gt;1&lt;/R&gt;&lt;C&gt;1&lt;/C&gt;&lt;D xsi:type="xsd:double"&gt;14.0657470739632&lt;/D&gt;&lt;/FQL&gt;&lt;FQL&gt;&lt;Q&gt;ECH^FMA_PE(LTM,0,,,"PORTAGG","MEANR")&lt;/Q&gt;&lt;R&gt;1&lt;/R&gt;&lt;C&gt;1&lt;/C&gt;&lt;D xsi:type="xsd:double"&gt;12.6123786671969&lt;/D&gt;&lt;/FQL&gt;&lt;FQL&gt;&lt;Q&gt;CNYA^FG_TOTAL_RETURNC(0,-12AM)&lt;/Q&gt;&lt;R&gt;1&lt;/R&gt;&lt;C&gt;1&lt;/C&gt;&lt;D xsi:type="xsd:double"&gt;-14.67936&lt;/D&gt;&lt;/FQL&gt;&lt;FQL&gt;&lt;Q&gt;VWO^P_PRICE(0)/P_PRICE_HIGH_PR(0,,,,,,"PRICE","INTRA","52W")&lt;/Q&gt;&lt;R&gt;1&lt;/R&gt;&lt;C&gt;1&lt;/C&gt;&lt;D xsi:type="xsd:double"&gt;0.9526518&lt;/D&gt;&lt;/FQL&gt;&lt;FQL&gt;&lt;Q&gt;TRYJP10Y-FDS^FG_YIELD(-10AY,0,Y,,"YTM")&lt;/Q&gt;&lt;R&gt;10&lt;/R&gt;&lt;C&gt;1&lt;/C&gt;&lt;D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xsi:type="xsd:double"&gt;0.6127&lt;/D&gt;&lt;/FQL&gt;&lt;FQL&gt;&lt;Q&gt;USDCNH^FG_PRICE_CHANGE(0,-1AY)&lt;/Q&gt;&lt;R&gt;1&lt;/R&gt;&lt;C&gt;1&lt;/C&gt;&lt;D xsi:type="xsd:double"&gt;0.95289946&lt;/D&gt;&lt;/FQL&gt;&lt;FQL&gt;&lt;Q&gt;USDCLP^STD(FG_PRICE_CHANGE(0,-3AY,M))&lt;/Q&gt;&lt;R&gt;1&lt;/R&gt;&lt;C&gt;1&lt;/C&gt;&lt;D xsi:type="xsd:double"&gt;4.44552728573466&lt;/D&gt;&lt;/FQL&gt;&lt;FQL&gt;&lt;Q&gt;SET-BKK^P_PRICE_RETURNS_PR('52W',2,-10AY,0,AM)&lt;/Q&gt;&lt;R&gt;121&lt;/R&gt;&lt;C&gt;1&lt;/C&gt;&lt;D xsi:type="xsd:double"&gt;4.3610096&lt;/D&gt;&lt;D xsi:type="xsd:double"&gt;20.941818&lt;/D&gt;&lt;D xsi:type="xsd:double"&gt;12.722719&lt;/D&gt;&lt;D xsi:type="xsd:double"&gt;9.791529&lt;/D&gt;&lt;D xsi:type="xsd:double"&gt;16.241348&lt;/D&gt;&lt;D xsi:type="xsd:double"&gt;15.319824&lt;/D&gt;&lt;D xsi:type="xsd:double"&gt;25.09197&lt;/D&gt;&lt;D xsi:type="xsd:double"&gt;20.405901&lt;/D&gt;&lt;D xsi:type="xsd:double"&gt;9.953297&lt;/D&gt;&lt;D xsi:type="xsd:double"&gt;7.9013944&lt;/D&gt;&lt;D xsi:type="xsd:double"&gt;6.2150836&lt;/D&gt;&lt;D xsi:type="xsd:double"&gt;1.2653589&lt;/D&gt;&lt;D xsi:type="xsd:double"&gt;-4.144728&lt;/D&gt;&lt;D xsi:type="xsd:double"&gt;-12.965786&lt;/D&gt;&lt;D xsi:type="xsd:double"&gt;-15.258133&lt;/D&gt;&lt;D xsi:type="xsd:double"&gt;-10.886383&lt;/D&gt;&lt;D xsi:type="xsd:double"&gt;-14.858013&lt;/D&gt;&lt;D xsi:type="xsd:double"&gt;-13.998413&lt;/D&gt;&lt;D xsi:type="xsd:double"&gt;-17.954784&lt;/D&gt;&lt;D xsi:type="xsd:double"&gt;-15.126562&lt;/D&gt;&lt;D xsi:type="xsd:double"&gt;-8.184427&lt;/D&gt;&lt;D xsi:type="xsd:double"&gt;-7.741368&lt;/D&gt;&lt;D xsi:type="xsd:double"&gt;-5.366802&lt;/D&gt;&lt;D xsi:type="xsd:double"&gt;-3.9586604&lt;/D&gt;&lt;D xsi:type="xsd:double"&gt;5.0343037&lt;/D&gt;&lt;D xsi:type="xsd:double"&gt;13.015354&lt;/D&gt;&lt;D xsi:type="xsd:double"&gt;9.94885&lt;/D&gt;&lt;D xsi:type="xsd:double"&gt;7.8555465&lt;/D&gt;&lt;D xsi:type="xsd:double"&gt;11.449432&lt;/D&gt;&lt;D xsi:type="xsd:double"&gt;19.791615&lt;/D&gt;&lt;D xsi:type="xsd:double"&gt;21.503998&lt;/D&gt;&lt;D xsi:type="xsd:double"&gt;16.35102&lt;/D&gt;&lt;D xsi:type="xsd:double"&gt;11.89245&lt;/D&gt;&lt;D xsi:type="xsd:double"&gt;11.88718&lt;/D&gt;&lt;D xsi:type="xsd:double"&gt;10.407841&lt;/D&gt;&lt;D xsi:type="xsd:double"&gt;8.979297&lt;/D&gt;&lt;D xsi:type="xsd:double"&gt;4.21983&lt;/D&gt;&lt;D xsi:type="xsd:double"&gt;5.1120043&lt;/D&gt;&lt;D xsi:type="xsd:double"&gt;12.184954&lt;/D&gt;&lt;D xsi:type="xsd:double"&gt;13.959932&lt;/D&gt;&lt;D xsi:type="xsd:double"&gt;12.382471&lt;/D&gt;&lt;D xsi:type="xsd:double"&gt;14.039433&lt;/D&gt;&lt;D xsi:type="xsd:double"&gt;16.321564&lt;/D&gt;&lt;D xsi:type="xsd:double"&gt;17.349125&lt;/D&gt;&lt;D xsi:type="xsd:double"&gt;12.430059&lt;/D&gt;&lt;D xsi:type="xsd:double"&gt;13.649189&lt;/D&gt;&lt;D xsi:type="xsd:double"&gt;10.025525&lt;/D&gt;&lt;D xsi:type="xsd:double"&gt;1.1063814&lt;/D&gt;&lt;D xsi:type="xsd:double"&gt;9.233403&lt;/D&gt;&lt;D xsi:type="xsd:double"&gt;6.522858&lt;/D&gt;&lt;D xsi:type="xsd:double"&gt;5.2182674&lt;/D&gt;&lt;D xsi:type="xsd:double"&gt;-2.7412415&lt;/D&gt;&lt;D xsi:type="xsd:double"&gt;-3.275025&lt;/D&gt;&lt;D xsi:type="xsd:double"&gt;-10.291463&lt;/D&gt;&lt;D xsi:type="xsd:double"&gt;-9.936732&lt;/D&gt;&lt;D xsi:type="xsd:double"&gt;-10.310203&lt;/D&gt;&lt;D xsi:type="xsd:double"&gt;-7.4099483&lt;/D&gt;&lt;D xsi:type="xsd:double"&gt;-5.987829&lt;/D&gt;&lt;D xsi:type="xsd:double"&gt;-6.1813474&lt;/D&gt;&lt;D xsi:type="xsd:double"&gt;9.108294&lt;/D&gt;&lt;D xsi:type="xsd:double"&gt;-1.2926757&lt;/D&gt;&lt;D xsi:type="xsd:double"&gt;-3.8077712&lt;/D&gt;&lt;D xsi:type="xsd:double"&gt;-7.7467976&lt;/D&gt;&lt;D xsi:type="xsd:double"&gt;-4.4994173&lt;/D&gt;&lt;D xsi:type="xsd:double"&gt;-2.804786&lt;/D&gt;&lt;D xsi:type="xsd:double"&gt;1.0205388&lt;/D&gt;&lt;D xsi:type="xsd:double"&gt;-7.771677&lt;/D&gt;&lt;D xsi:type="xsd:double"&gt;-18.927353&lt;/D&gt;&lt;D xsi:type="xsd:double"&gt;-32.781036&lt;/D&gt;&lt;D xsi:type="xsd:double"&gt;-22.22023&lt;/D&gt;&lt;D xsi:type="xsd:double"&gt;-16.531706&lt;/D&gt;&lt;D xsi:type="xsd:double"&gt;-22.486519&lt;/D&gt;&lt;D xsi:type="xsd:double"&gt;-22.397583&lt;/D&gt;&lt;D xsi:type="xsd:double"&gt;-21.109789&lt;/D&gt;&lt;D xsi:type="xsd:double"&gt;-23.182213&lt;/D&gt;&lt;D xsi:type="xsd:double"&gt;-25.400948&lt;/D&gt;&lt;D xsi:type="xsd:double"&gt;-10.670251&lt;/D&gt;&lt;D xsi:type="xsd:double"&gt;-8.259696&lt;/D&gt;&lt;D xsi:type="xsd:double"&gt;-2.3835301&lt;/D&gt;&lt;D xsi:type="xsd:double"&gt;11.965513&lt;/D&gt;&lt;D xsi:type="xsd:double"&gt;44.28816&lt;/D&gt;&lt;D xsi:type="xsd:double"&gt;21.62392&lt;/D&gt;&lt;D xsi:type="xsd:double"&gt;19.685436&lt;/D&gt;&lt;D xsi:type="xsd:double"&gt;18.104553&lt;/D&gt;&lt;D xsi:type="xsd:double"&gt;15.670276&lt;/D&gt;&lt;D xsi:type="xsd:double"&gt;25.192833&lt;/D&gt;&lt;D xsi:type="xsd:double"&gt;28.661669&lt;/D&gt;&lt;D xsi:type="xsd:double"&gt;35.05001&lt;/D&gt;&lt;D xsi:type="xsd:double"&gt;11.960279&lt;/D&gt;&lt;D xsi:type="xsd:double"&gt;14.369893&lt;/D&gt;&lt;D xsi:type="xsd:double"&gt;12.428534&lt;/D&gt;&lt;D xsi:type="xsd:double"&gt;12.882769&lt;/D&gt;&lt;D xsi:type="xsd:double"&gt;6.657183&lt;/D&gt;&lt;D xsi:type="xsd:double"&gt;4.8401117&lt;/D&gt;&lt;D xsi:type="xsd:double"&gt;2.5590181&lt;/D&gt;&lt;D xsi:type="xsd:double"&gt;-1.3226628&lt;/D&gt;&lt;D xsi:type="xsd:double"&gt;4.686177&lt;/D&gt;&lt;D xsi:type="xsd:double"&gt;-0.76660514&lt;/D&gt;&lt;D xsi:type="xsd:double"&gt;-1.0070503&lt;/D&gt;&lt;D xsi:type="xsd:double"&gt;0.74049234&lt;/D&gt;&lt;D xsi:type="xsd:double"&gt;3.622675&lt;/D&gt;&lt;D xsi:type="xsd:double"&gt;0.6660223&lt;/D&gt;&lt;D xsi:type="xsd:double"&gt;1.4442563&lt;/D&gt;&lt;D xsi:type="xsd:double"&gt;-4.3853464&lt;/D&gt;&lt;D xsi:type="xsd:double"&gt;-5.077153&lt;/D&gt;&lt;D xsi:type="xsd:double"&gt;-8.31185&lt;/D&gt;&lt;D xsi:type="xsd:double"&gt;-8.349949&lt;/D&gt;&lt;D xsi:type="xsd:double"&gt;-4.1592&lt;/D&gt;&lt;D xsi:type="xsd:double"&gt;-1.2909055&lt;/D&gt;&lt;D xsi:type="xsd:double"&gt;-3.726375&lt;/D&gt;&lt;D xsi:type="xsd:double"&gt;-7.594967&lt;/D&gt;&lt;D xsi:type="xsd:double"&gt;-15.11752&lt;/D&gt;&lt;D xsi:type="xsd:double"&gt;-16.265673&lt;/D&gt;&lt;D xsi:type="xsd:double"&gt;-14.049226&lt;/D&gt;&lt;D xsi:type="xsd:double"&gt;-18.851555&lt;/D&gt;&lt;D xsi:type="xsd:double"&gt;-15.59031&lt;/D&gt;&lt;D xsi:type="xsd:double"&gt;-14.273823&lt;/D&gt;&lt;D xsi:type="xsd:double"&gt;-10.5400505&lt;/D&gt;&lt;D xsi:type="xsd:double"&gt;-12.251395&lt;/D&gt;&lt;D xsi:type="xsd:double"&gt;-13.555318&lt;/D&gt;&lt;D xsi:type="xsd:double"&gt;-14.993644&lt;/D&gt;&lt;/FQL&gt;&lt;FQL&gt;&lt;Q&gt;EPOL^FMA_PE(NTMA,-10AY,0,AM,"PORTAGG","MEANR")&lt;/Q&gt;&lt;R&gt;121&lt;/R&gt;&lt;C&gt;1&lt;/C&gt;&lt;D xsi:type="xsd:double"&gt;12.8974819811909&lt;/D&gt;&lt;D xsi:type="xsd:double"&gt;13.2279592998214&lt;/D&gt;&lt;D xsi:type="xsd:double"&gt;13.5183383403225&lt;/D&gt;&lt;D xsi:type="xsd:double"&gt;13.6084769729978&lt;/D&gt;&lt;D xsi:type="xsd:double"&gt;13.575407040181&lt;/D&gt;&lt;D xsi:type="xsd:double"&gt;13.4152198556912&lt;/D&gt;&lt;D xsi:type="xsd:double"&gt;13.3845403512411&lt;/D&gt;&lt;D xsi:type="xsd:double"&gt;13.6216022886754&lt;/D&gt;&lt;D xsi:type="xsd:double"&gt;14.0457980125148&lt;/D&gt;&lt;D xsi:type="xsd:double"&gt;14.8404461248185&lt;/D&gt;&lt;D xsi:type="xsd:double"&gt;14.076870090884&lt;/D&gt;&lt;D xsi:type="xsd:double"&gt;13.1642674335011&lt;/D&gt;&lt;D xsi:type="xsd:double"&gt;12.8132821430082&lt;/D&gt;&lt;D xsi:type="xsd:double"&gt;12.1650586747141&lt;/D&gt;&lt;D xsi:type="xsd:double"&gt;11.762454037414&lt;/D&gt;&lt;D xsi:type="xsd:double"&gt;12.0474470537217&lt;/D&gt;&lt;D xsi:type="xsd:double"&gt;11.6158069371415&lt;/D&gt;&lt;D xsi:type="xsd:double"&gt;12.4942899094166&lt;/D&gt;&lt;D xsi:type="xsd:double"&gt;12.4917709279156&lt;/D&gt;&lt;D xsi:type="xsd:double"&gt;12.8706592699572&lt;/D&gt;&lt;D xsi:type="xsd:double"&gt;13.5908056597776&lt;/D&gt;&lt;D xsi:type="xsd:double"&gt;12.6895146263391&lt;/D&gt;&lt;D xsi:type="xsd:double"&gt;11.5087033936571&lt;/D&gt;&lt;D xsi:type="xsd:double"&gt;11.382131967877&lt;/D&gt;&lt;D xsi:type="xsd:double"&gt;11.6568055583808&lt;/D&gt;&lt;D xsi:type="xsd:double"&gt;11.9073521127843&lt;/D&gt;&lt;D xsi:type="xsd:double"&gt;11.4125818198357&lt;/D&gt;&lt;D xsi:type="xsd:double"&gt;11.9689419024164&lt;/D&gt;&lt;D xsi:type="xsd:double"&gt;11.4646397235798&lt;/D&gt;&lt;D xsi:type="xsd:double"&gt;11.8292584938014&lt;/D&gt;&lt;D xsi:type="xsd:double"&gt;12.4095479514911&lt;/D&gt;&lt;D xsi:type="xsd:double"&gt;12.8984346896318&lt;/D&gt;&lt;D xsi:type="xsd:double"&gt;12.1028474031943&lt;/D&gt;&lt;D xsi:type="xsd:double"&gt;12.8050890958504&lt;/D&gt;&lt;D xsi:type="xsd:double"&gt;12.2920477005063&lt;/D&gt;&lt;D xsi:type="xsd:double"&gt;12.5248074909614&lt;/D&gt;&lt;D xsi:type="xsd:double"&gt;12.7658842856842&lt;/D&gt;&lt;D xsi:type="xsd:double"&gt;12.9738647194501&lt;/D&gt;&lt;D xsi:type="xsd:double"&gt;12.2167857060654&lt;/D&gt;&lt;D xsi:type="xsd:double"&gt;12.2313091216398&lt;/D&gt;&lt;D xsi:type="xsd:double"&gt;11.4522913611335&lt;/D&gt;&lt;D xsi:type="xsd:double"&gt;11.8766351289221&lt;/D&gt;&lt;D xsi:type="xsd:double"&gt;12.4501915185478&lt;/D&gt;&lt;D xsi:type="xsd:double"&gt;11.2897575148198&lt;/D&gt;&lt;D xsi:type="xsd:double"&gt;10.8087133742084&lt;/D&gt;&lt;D xsi:type="xsd:double"&gt;11.3821695309309&lt;/D&gt;&lt;D xsi:type="xsd:double"&gt;10.8025803466012&lt;/D&gt;&lt;D xsi:type="xsd:double"&gt;10.3319004290381&lt;/D&gt;&lt;D xsi:type="xsd:double"&gt;11.1700138062218&lt;/D&gt;&lt;D xsi:type="xsd:double"&gt;11.1926280356545&lt;/D&gt;&lt;D xsi:type="xsd:double"&gt;10.8306198081342&lt;/D&gt;&lt;D xsi:type="xsd:double"&gt;10.1554134204319&lt;/D&gt;&lt;D xsi:type="xsd:double"&gt;10.7005828778411&lt;/D&gt;&lt;D xsi:type="xsd:double"&gt;10.5381965175645&lt;/D&gt;&lt;D xsi:type="xsd:double"&gt;10.9834810995293&lt;/D&gt;&lt;D xsi:type="xsd:double"&gt;10.7117335366513&lt;/D&gt;&lt;D xsi:type="xsd:double"&gt;11.1943813110971&lt;/D&gt;&lt;D xsi:type="xsd:double"&gt;11.0991186286147&lt;/D&gt;&lt;D xsi:type="xsd:double"&gt;10.4081243109425&lt;/D&gt;&lt;D xsi:type="xsd:double"&gt;10.8658955595359&lt;/D&gt;&lt;D xsi:type="xsd:double"&gt;10.2720444778538&lt;/D&gt;&lt;D xsi:type="xsd:double"&gt;9.54919927975797&lt;/D&gt;&lt;D xsi:type="xsd:double"&gt;9.7422869424892&lt;/D&gt;&lt;D xsi:type="xsd:double"&gt;10.0249044364183&lt;/D&gt;&lt;D xsi:type="xsd:double"&gt;10.060759975648&lt;/D&gt;&lt;D xsi:type="xsd:double"&gt;10.2775839510358&lt;/D&gt;&lt;D xsi:type="xsd:double"&gt;10.1947770741498&lt;/D&gt;&lt;D xsi:type="xsd:double"&gt;9.09396143309197&lt;/D&gt;&lt;D xsi:type="xsd:double"&gt;8.5888604513849&lt;/D&gt;&lt;D xsi:type="xsd:double"&gt;11.7948671788362&lt;/D&gt;&lt;D xsi:type="xsd:double"&gt;12.8386771297943&lt;/D&gt;&lt;D xsi:type="xsd:double"&gt;12.1906187609798&lt;/D&gt;&lt;D xsi:type="xsd:double"&gt;11.8368929484096&lt;/D&gt;&lt;D xsi:type="xsd:double"&gt;12.2836399221365&lt;/D&gt;&lt;D xsi:type="xsd:double"&gt;11.6649554338474&lt;/D&gt;&lt;D xsi:type="xsd:double"&gt;11.471212000728&lt;/D&gt;&lt;D xsi:type="xsd:double"&gt;13.3360300515123&lt;/D&gt;&lt;D xsi:type="xsd:double"&gt;13.174715017404&lt;/D&gt;&lt;D xsi:type="xsd:double"&gt;11.2730215195924&lt;/D&gt;&lt;D xsi:type="xsd:double"&gt;11.5907905160902&lt;/D&gt;&lt;D xsi:type="xsd:double"&gt;11.9302801929968&lt;/D&gt;&lt;D xsi:type="xsd:double"&gt;12.435954192637&lt;/D&gt;&lt;D xsi:type="xsd:double"&gt;13.0688360096407&lt;/D&gt;&lt;D xsi:type="xsd:double"&gt;12.48085804116&lt;/D&gt;&lt;D xsi:type="xsd:double"&gt;12.0136994413112&lt;/D&gt;&lt;D xsi:type="xsd:double"&gt;12.0346273688161&lt;/D&gt;&lt;D xsi:type="xsd:double"&gt;11.6568097865168&lt;/D&gt;&lt;D xsi:type="xsd:double"&gt;12.0214224557046&lt;/D&gt;&lt;D xsi:type="xsd:double"&gt;10.5418308528877&lt;/D&gt;&lt;D xsi:type="xsd:double"&gt;10.6842244930319&lt;/D&gt;&lt;D xsi:type="xsd:double"&gt;10.1517372515379&lt;/D&gt;&lt;D xsi:type="xsd:double"&gt;9.20587800944356&lt;/D&gt;&lt;D xsi:type="xsd:double"&gt;9.55520043143629&lt;/D&gt;&lt;D xsi:type="xsd:double"&gt;7.66246067201606&lt;/D&gt;&lt;D xsi:type="xsd:double"&gt;6.89345215798634&lt;/D&gt;&lt;D xsi:type="xsd:double"&gt;6.58718226692505&lt;/D&gt;&lt;D xsi:type="xsd:double"&gt;6.45809199796701&lt;/D&gt;&lt;D xsi:type="xsd:double"&gt;5.81199894785751&lt;/D&gt;&lt;D xsi:type="xsd:double"&gt;5.41423140693405&lt;/D&gt;&lt;D xsi:type="xsd:double"&gt;6.66598498098568&lt;/D&gt;&lt;D xsi:type="xsd:double"&gt;7.52475678916833&lt;/D&gt;&lt;D xsi:type="xsd:double"&gt;7.66652141454478&lt;/D&gt;&lt;D xsi:type="xsd:double"&gt;7.68841562600012&lt;/D&gt;&lt;D xsi:type="xsd:double"&gt;8.03467023720831&lt;/D&gt;&lt;D xsi:type="xsd:double"&gt;6.79524861178268&lt;/D&gt;&lt;D xsi:type="xsd:double"&gt;7.17312134828646&lt;/D&gt;&lt;D xsi:type="xsd:double"&gt;7.39920707924897&lt;/D&gt;&lt;D xsi:type="xsd:double"&gt;8.15535715290504&lt;/D&gt;&lt;D xsi:type="xsd:double"&gt;8.34751772852773&lt;/D&gt;&lt;D xsi:type="xsd:double"&gt;8.35196963946471&lt;/D&gt;&lt;D xsi:type="xsd:double"&gt;7.77276211452036&lt;/D&gt;&lt;D xsi:type="xsd:double"&gt;8.47556043830276&lt;/D&gt;&lt;D xsi:type="xsd:double"&gt;8.64447259934132&lt;/D&gt;&lt;D xsi:type="xsd:double"&gt;8.5172842842822&lt;/D&gt;&lt;D xsi:type="xsd:double"&gt;8.48410417330795&lt;/D&gt;&lt;D xsi:type="xsd:double"&gt;9.34715108710942&lt;/D&gt;&lt;D xsi:type="xsd:double"&gt;8.52328322020583&lt;/D&gt;&lt;D xsi:type="xsd:double"&gt;8.73896165663517&lt;/D&gt;&lt;D xsi:type="xsd:double"&gt;8.75476245480632&lt;/D&gt;&lt;D xsi:type="xsd:double"&gt;8.81778415975512&lt;/D&gt;&lt;D xsi:type="xsd:double"&gt;8.24849480376283&lt;/D&gt;&lt;/FQL&gt;&lt;FQL&gt;&lt;Q&gt;DDR3512M-FDS^FG_PRICE_CHANGE(0,-1AM)&lt;/Q&gt;&lt;R&gt;1&lt;/R&gt;&lt;C&gt;1&lt;/C&gt;&lt;D xsi:type="xsd:double"&gt;-2.76008705</t>
        </r>
      </text>
    </comment>
    <comment ref="A15" authorId="0" shapeId="0" xr:uid="{BA1AD3CD-F40E-4398-8A07-17BDDC101D56}">
      <text>
        <r>
          <rPr>
            <b/>
            <sz val="9"/>
            <color indexed="81"/>
            <rFont val="Tahoma"/>
            <charset val="1"/>
          </rPr>
          <t>980028&lt;/D&gt;&lt;/FQL&gt;&lt;FQL&gt;&lt;Q&gt;UAE^FG_PRICE_MAVG(0,,,,60)&lt;/Q&gt;&lt;R&gt;1&lt;/R&gt;&lt;C&gt;1&lt;/C&gt;&lt;D xsi:type="xsd:double"&gt;14.013772&lt;/D&gt;&lt;/FQL&gt;&lt;FQL&gt;&lt;Q&gt;EIDO^FG_PRICE(0)&lt;/Q&gt;&lt;R&gt;1&lt;/R&gt;&lt;C&gt;1&lt;/C&gt;&lt;D xsi:type="xsd:double"&gt;20.19&lt;/D&gt;&lt;/FQL&gt;&lt;FQL&gt;&lt;Q&gt;VNM^PERCENT_CHANGE(FMA_EPS(+1,0,,,,"PORTAGG","MEAN"),FMA_EPS(+1,-3AM,,,,"PORTAGG","MEAN"))&lt;/Q&gt;&lt;R&gt;1&lt;/R&gt;&lt;C&gt;1&lt;/C&gt;&lt;D xsi:type="xsd:double"&gt;5.78216284558772&lt;/D&gt;&lt;/FQL&gt;&lt;FQL&gt;&lt;Q&gt;GREK^FG_TOTAL_RETURNC(0,-6AM)&lt;/Q&gt;&lt;R&gt;1&lt;/R&gt;&lt;C&gt;1&lt;/C&gt;&lt;D xsi:type="xsd:double"&gt;7.0052266&lt;/D&gt;&lt;/FQL&gt;&lt;FQL&gt;&lt;Q&gt;ECH^FG_TOTAL_RETURNC(0,-1AM)&lt;/Q&gt;&lt;R&gt;1&lt;/R&gt;&lt;C&gt;1&lt;/C&gt;&lt;D xsi:type="xsd:double"&gt;-1.290071&lt;/D&gt;&lt;/FQL&gt;&lt;FQL&gt;&lt;Q&gt;URTH^PERCENT_CHANGE(FMA_EPS(+1,0,,,,"PORTAGG","MEAN"),FMA_EPS(+1,-1AM,,,,"PORTAGG","MEAN"))&lt;/Q&gt;&lt;R&gt;1&lt;/R&gt;&lt;C&gt;1&lt;/C&gt;&lt;D xsi:type="xsd:double"&gt;0.180768803535861&lt;/D&gt;&lt;/FQL&gt;&lt;FQL&gt;&lt;Q&gt;MCHI^SIZE(FG_CONSTITUENTS)&lt;/Q&gt;&lt;R&gt;1&lt;/R&gt;&lt;C&gt;1&lt;/C&gt;&lt;D xsi:type="xsd:long"&gt;652&lt;/D&gt;&lt;/FQL&gt;&lt;FQL&gt;&lt;Q&gt;EWW^FMA_COS_UP("EPS","1M",+1,NOW,,,"PORTAGG","MEANR")&lt;/Q&gt;&lt;R&gt;1&lt;/R&gt;&lt;C&gt;1&lt;/C&gt;&lt;D xsi:type="xsd:double"&gt;24&lt;/D&gt;&lt;/FQL&gt;&lt;FQL&gt;&lt;Q&gt;ECH^FMA_COS_DOWN("EPS","1M",+1,NOW,,,"PORTAGG","MEANR")&lt;/Q&gt;&lt;R&gt;1&lt;/R&gt;&lt;C&gt;1&lt;/C&gt;&lt;D xsi:type="xsd:double"&gt;9&lt;/D&gt;&lt;/FQL&gt;&lt;FQL&gt;&lt;Q&gt;EPU^FMA_RBICS_REV_CURRENT(30, LOC, "PORTAGG")&lt;/Q&gt;&lt;R&gt;1&lt;/R&gt;&lt;C&gt;1&lt;/C&gt;&lt;D xsi:type="xsd:double"&gt;30.8413445335127&lt;/D&gt;&lt;/FQL&gt;&lt;FQL&gt;&lt;Q&gt;EPU^FG_ROE(0)&lt;/Q&gt;&lt;R&gt;1&lt;/R&gt;&lt;C&gt;1&lt;/C&gt;&lt;D xsi:type="xsd:double"&gt;9.86577003752261&lt;/D&gt;&lt;/FQL&gt;&lt;FQL&gt;&lt;Q&gt;TRYMY10Y-FDS^FG_YIELD_NAME&lt;/Q&gt;&lt;R&gt;1&lt;/R&gt;&lt;C&gt;1&lt;/C&gt;&lt;D xsi:type="xsd:string"&gt;Treasury - Malaysia Benchmark Bond 10Y&lt;/D&gt;&lt;/FQL&gt;&lt;FQL&gt;&lt;Q&gt;REFTHREPO-FDS^PROPER_NAME(0,,,"SECURITY","NAME")&lt;/Q&gt;&lt;R&gt;1&lt;/R&gt;&lt;C&gt;1&lt;/C&gt;&lt;D xsi:type="xsd:string"&gt;Thailand Repo Rate - 1 Day&lt;/D&gt;&lt;/FQL&gt;&lt;FQL&gt;&lt;Q&gt;REFPHRREPO-FDS^PROPER_NAME(0,,,"SECURITY","NAME")&lt;/Q&gt;&lt;R&gt;1&lt;/R&gt;&lt;C&gt;1&lt;/C&gt;&lt;D xsi:type="xsd:string"&gt;Philippines Reverse Repo Rate - Overnight&lt;/D&gt;&lt;/FQL&gt;&lt;FQL&gt;&lt;Q&gt;TRYPL10Y-FDS^PCTCHG(FG_YIELD(0,,,,"YTM"),FG_YIELD(-3AM,,,,"YTM"))&lt;/Q&gt;&lt;R&gt;1&lt;/R&gt;&lt;C&gt;1&lt;/C&gt;&lt;D xsi:type="xsd:double"&gt;-6.711317&lt;/D&gt;&lt;/FQL&gt;&lt;FQL&gt;&lt;Q&gt;CC_TH^IMF_IFS_RCPI_Q(0)&lt;/Q&gt;&lt;R&gt;0&lt;/R&gt;&lt;C&gt;0&lt;/C&gt;&lt;/FQL&gt;&lt;FQL&gt;&lt;Q&gt;VWO^FG_FCF_YIELD_NTM(0)&lt;/Q&gt;&lt;R&gt;1&lt;/R&gt;&lt;C&gt;1&lt;/C&gt;&lt;D xsi:type="xsd:double"&gt;5.35529828793736&lt;/D&gt;&lt;/FQL&gt;&lt;FQL&gt;&lt;Q&gt;VNM^FMA_EVAL_EBIT(LTMA,NOW,NOW,M,"PORTAGG","MEANR")&lt;/Q&gt;&lt;R&gt;1&lt;/R&gt;&lt;C&gt;1&lt;/C&gt;&lt;D xsi:type="xsd:double"&gt;17.2286345364362&lt;/D&gt;&lt;/FQL&gt;&lt;FQL&gt;&lt;Q&gt;TUR^FMA_PE(NTMA,0,,,"PORTAGG","MEANR")&lt;/Q&gt;&lt;R&gt;1&lt;/R&gt;&lt;C&gt;1&lt;/C&gt;&lt;D xsi:type="xsd:double"&gt;6.12106878471949&lt;/D&gt;&lt;/FQL&gt;&lt;FQL&gt;&lt;Q&gt;MCHI^FMA_EVAL_EBITDA(NTMA,0,,,"PORTAGG","MEANR")&lt;/Q&gt;&lt;R&gt;1&lt;/R&gt;&lt;C&gt;1&lt;/C&gt;&lt;D xsi:type="xsd:double"&gt;7.9696213065251&lt;/D&gt;&lt;/FQL&gt;&lt;FQL&gt;&lt;Q&gt;EWM^FMA_EVAL_EBIT(LTMA,NOW,NOW,M,"PORTAGG","MEANR")&lt;/Q&gt;&lt;R&gt;1&lt;/R&gt;&lt;C&gt;1&lt;/C&gt;&lt;D xsi:type="xsd:double"&gt;17.0532648651248&lt;/D&gt;&lt;/FQL&gt;&lt;FQL&gt;&lt;Q&gt;EPOL^FMA_PE(NTMA,0,,,"PORTAGG","MEANR")&lt;/Q&gt;&lt;R&gt;1&lt;/R&gt;&lt;C&gt;1&lt;/C&gt;&lt;D xsi:type="xsd:double"&gt;8.24849480376283&lt;/D&gt;&lt;/FQL&gt;&lt;FQL&gt;&lt;Q&gt;SET-BKK^FG_COMPANY_NAME&lt;/Q&gt;&lt;R&gt;1&lt;/R&gt;&lt;C&gt;1&lt;/C&gt;&lt;D xsi:type="xsd:string"&gt;Thailand SET&lt;/D&gt;&lt;/FQL&gt;&lt;FQL&gt;&lt;Q&gt;URTH^P_PRICE(0)/P_PRICE_LOW_PR(0,,,,,,"PRICE","INTRA","52W")-1&lt;/Q&gt;&lt;R&gt;1&lt;/R&gt;&lt;C&gt;1&lt;/C&gt;&lt;D xsi:type="xsd:double"&gt;0.28430688&lt;/D&gt;&lt;/FQL&gt;&lt;FQL&gt;&lt;Q&gt;KSA^SIZE(FG_CONSTITUENTS)&lt;/Q&gt;&lt;R&gt;1&lt;/R&gt;&lt;C&gt;1&lt;/C&gt;&lt;D xsi:type="xsd:long"&gt;124&lt;/D&gt;&lt;/FQL&gt;&lt;FQL&gt;&lt;Q&gt;MCHI^FMA_COS_UP("EPS","1M",+1,NOW,,,"PORTAGG","MEANR")&lt;/Q&gt;&lt;R&gt;1&lt;/R&gt;&lt;C&gt;1&lt;/C&gt;&lt;D xsi:type="xsd:double"&gt;180&lt;/D&gt;&lt;/FQL&gt;&lt;FQL&gt;&lt;Q&gt;CNYA^SIZE(FG_CONSTITUENTS)&lt;/Q&gt;&lt;R&gt;1&lt;/R&gt;&lt;C&gt;1&lt;/C&gt;&lt;D xsi:type="xsd:long"&gt;485&lt;/D&gt;&lt;/FQL&gt;&lt;FQL&gt;&lt;Q&gt;TRYIN10Y-FDS^PCTCHG(FG_YIELD(0,,,,"YTM"),FG_YIELD(-3AM,,,,"YTM"))&lt;/Q&gt;&lt;R&gt;1&lt;/R&gt;&lt;C&gt;1&lt;/C&gt;&lt;D xsi:type="xsd:double"&gt;-3.951116&lt;/D&gt;&lt;/FQL&gt;&lt;FQL&gt;&lt;Q&gt;USDEUR^STD(FG_PRICE_CHANGE(0,-1AY,AM))&lt;/Q&gt;&lt;R&gt;1&lt;/R&gt;&lt;C&gt;1&lt;/C&gt;&lt;D xsi:type="xsd:double"&gt;1.524715965645&lt;/D&gt;&lt;/FQL&gt;&lt;FQL&gt;&lt;Q&gt;INDA^FMA_COS_DOWN("EPS","1M",+1,NOW,,,"PORTAGG","MEANR")&lt;/Q&gt;&lt;R&gt;1&lt;/R&gt;&lt;C&gt;1&lt;/C&gt;&lt;D xsi:type="xsd:double"&gt;69&lt;/D&gt;&lt;/FQL&gt;&lt;FQL&gt;&lt;Q&gt;USDVND^FG_PRICE_CHANGE(0,-6AM)&lt;/Q&gt;&lt;R&gt;1&lt;/R&gt;&lt;C&gt;1&lt;/C&gt;&lt;D xsi:type="xsd:double"&gt;3.33879&lt;/D&gt;&lt;/FQL&gt;&lt;FQL&gt;&lt;Q&gt;EZA^FG_PRICE_MAVG(0,,,,30)&lt;/Q&gt;&lt;R&gt;1&lt;/R&gt;&lt;C&gt;1&lt;/C&gt;&lt;D xsi:type="xsd:double"&gt;43.876&lt;/D&gt;&lt;/FQL&gt;&lt;FQL&gt;&lt;Q&gt;USDTWD^STD(FG_PRICE_CHANGE(0,-1AY,AM))&lt;/Q&gt;&lt;R&gt;1&lt;/R&gt;&lt;C&gt;1&lt;/C&gt;&lt;D xsi:type="xsd:double"&gt;1.56678017912396&lt;/D&gt;&lt;/FQL&gt;&lt;FQL&gt;&lt;Q&gt;KSA^FMA_DIV_YLD(NTMA,-10AY,0,AM,"PORTAGG","MEANR")&lt;/Q&gt;&lt;R&gt;121&lt;/R&gt;&lt;C&gt;1&lt;/C&gt;&lt;D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xsi:type="xsd:double"&gt;4.55213003564407&lt;/D&gt;&lt;D xsi:type="xsd:double"&gt;4.60248918408401&lt;/D&gt;&lt;D xsi:type="xsd:double"&gt;4.58866909417654&lt;/D&gt;&lt;D xsi:type="xsd:double"&gt;4.6782260930144&lt;/D&gt;&lt;D xsi:type="xsd:double"&gt;5.10878456684776&lt;/D&gt;&lt;D xsi:type="xsd:double"&gt;4.87755213122457&lt;/D&gt;&lt;D xsi:type="xsd:double"&gt;4.67533038750924&lt;/D&gt;&lt;D xsi:type="xsd:double"&gt;4.13356556923264&lt;/D&gt;&lt;D xsi:type="xsd:double"&gt;4.12077536006503&lt;/D&gt;&lt;D xsi:type="xsd:double"&gt;4.25538550661898&lt;/D&gt;&lt;D xsi:type="xsd:double"&gt;4.40519613006789&lt;/D&gt;&lt;D xsi:type="xsd:double"&gt;4.7758064561054&lt;/D&gt;&lt;D xsi:type="xsd:double"&gt;4.92097926318501&lt;/D&gt;&lt;D xsi:type="xsd:double"&gt;4.61778048108778&lt;/D&gt;&lt;D xsi:type="xsd:double"&gt;3.7390721682947&lt;/D&gt;&lt;D xsi:type="xsd:double"&gt;3.78724053134219&lt;/D&gt;&lt;D xsi:type="xsd:double"&gt;3.76809941842126&lt;/D&gt;&lt;D xsi:type="xsd:double"&gt;3.86304729605132&lt;/D&gt;&lt;D xsi:type="xsd:double"&gt;3.98839248302346&lt;/D&gt;&lt;D xsi:type="xsd:double"&gt;4.01090240069939&lt;/D&gt;&lt;D xsi:type="xsd:double"&gt;3.98270602814283&lt;/D&gt;&lt;D xsi:type="xsd:double"&gt;3.63153542926706&lt;/D&gt;&lt;D xsi:type="xsd:double"&gt;3.82535324012823&lt;/D&gt;&lt;D xsi:type="xsd:double"&gt;4.07161994066141&lt;/D&gt;&lt;D xsi:type="xsd:double"&gt;4.29496511939134&lt;/D&gt;&lt;D xsi:type="xsd:double"&gt;4.41596729272438&lt;/D&gt;&lt;D xsi:type="xsd:double"&gt;4.29840546735928&lt;/D&gt;&lt;D xsi:type="xsd:double"&gt;4.30698690065619&lt;/D&gt;&lt;D xsi:type="xsd:double"&gt;4.13349258381017&lt;/D&gt;&lt;D xsi:type="xsd:double"&gt;4.2821961555348&lt;/D&gt;&lt;D xsi:type="xsd:double"&gt;3.89366571958262&lt;/D&gt;&lt;D xsi:type="xsd:double"&gt;3.82914099001617&lt;/D&gt;&lt;D xsi:type="xsd:double"&gt;3.73351149398529&lt;/D&gt;&lt;D xsi:type="xsd:double"&gt;3.82158692565758&lt;/D&gt;&lt;D xsi:type="xsd:double"&gt;3.8714729242104&lt;/D&gt;&lt;D xsi:type="xsd:double"&gt;4.1542516196182&lt;/D&gt;&lt;D xsi:type="xsd:double"&gt;4.19410565119714&lt;/D&gt;&lt;D xsi:type="xsd:double"&gt;4.20655333758666&lt;/D&gt;&lt;D xsi:type="xsd:double"&gt;4.30834353038235&lt;/D&gt;&lt;D xsi:type="xsd:double"&gt;4.25642033838071&lt;/D&gt;&lt;D xsi:type="xsd:double"&gt;3.94410200341186&lt;/D&gt;&lt;D xsi:type="xsd:double"&gt;3.90403633113326&lt;/D&gt;&lt;D xsi:type="xsd:double"&gt;3.76654217063148&lt;/D&gt;&lt;D xsi:type="xsd:double"&gt;3.56168919572823&lt;/D&gt;&lt;D xsi:type="xsd:double"&gt;3.97396846191198&lt;/D&gt;&lt;D xsi:type="xsd:double"&gt;3.85924335161211&lt;/D&gt;&lt;D xsi:type="xsd:double"&gt;3.93170941609982&lt;/D&gt;&lt;D xsi:type="xsd:double"&gt;4.16996567119822&lt;/D&gt;&lt;D xsi:type="xsd:double"&gt;4.15994466072665&lt;/D&gt;&lt;D xsi:type="xsd:double"&gt;4.27226698598194&lt;/D&gt;&lt;D xsi:type="xsd:double"&gt;4.19902745946949&lt;/D&gt;&lt;D xsi:type="xsd:double"&gt;3.98090712128659&lt;/D&gt;&lt;D xsi:type="xsd:double"&gt;4.15441387086469&lt;/D&gt;&lt;D xsi:type="xsd:double"&gt;4.54924626397404&lt;/D&gt;&lt;D xsi:type="xsd:double"&gt;5.15258590527888&lt;/D&gt;&lt;D xsi:type="xsd:double"&gt;4.35942285022423&lt;/D&gt;&lt;D xsi:type="xsd:double"&gt;4.12396632876993&lt;/D&gt;&lt;D xsi:type="xsd:double"&gt;3.9452303536644&lt;/D&gt;&lt;D xsi:type="xsd:double"&gt;3.77838524379957&lt;/D&gt;&lt;D xsi:type="xsd:double"&gt;3.54792304568757&lt;/D&gt;&lt;D xsi:type="xsd:double"&gt;3.44471201147974&lt;/D&gt;&lt;D xsi:type="xsd:double"&gt;3.56980283646815&lt;/D&gt;&lt;D xsi:type="xsd:double"&gt;3.3716085206101&lt;/D&gt;&lt;D xsi:type="xsd:double"&gt;3.53842188350401&lt;/D&gt;&lt;D xsi:type="xsd:double"&gt;3.63495403615014&lt;/D&gt;&lt;D xsi:type="xsd:double"&gt;3.52611364138459&lt;/D&gt;&lt;D xsi:type="xsd:double"&gt;3.3351094187235&lt;/D&gt;&lt;D xsi:type="xsd:double"&gt;3.20491826167347&lt;/D&gt;&lt;D xsi:type="xsd:double"&gt;3.27064462999739&lt;/D&gt;&lt;D xsi:type="xsd:double"&gt;3.21889810673764&lt;/D&gt;&lt;D xsi:type="xsd:double"&gt;3.24257556664404&lt;/D&gt;&lt;D xsi:type="xsd:double"&gt;3.06160917651765&lt;/D&gt;&lt;D xsi:type="xsd:double"&gt;3.06336665552579&lt;/D&gt;&lt;D xsi:type="xsd:double"&gt;2.957514454401&lt;/D&gt;&lt;D xsi:type="xsd:double"&gt;3.28969293666948&lt;/D&gt;&lt;D xsi:type="xsd:double"&gt;3.23752707815992&lt;/D&gt;&lt;D xsi:type="xsd:double"&gt;3.05262049138196&lt;/D&gt;&lt;D xsi:type="xsd:double"&gt;2.89645569354412&lt;/D&gt;&lt;D xsi:type="xsd:double"&gt;2.85926093199579&lt;/D&gt;&lt;D xsi:type="xsd:double"&gt;2.63216903262437&lt;/D&gt;&lt;D xsi:type="xsd:double"&gt;2.93233819597255&lt;/D&gt;&lt;D xsi:type="xsd:double"&gt;3.25330730493932&lt;/D&gt;&lt;D xsi:type="xsd:double"&gt;3.14762776442424&lt;/D&gt;&lt;D xsi:type="xsd:double"&gt;3.20693767265549&lt;/D&gt;&lt;D xsi:type="xsd:double"&gt;3.46512623828392&lt;/D&gt;&lt;D xsi:type="xsd:double"&gt;3.39074585466755&lt;/D&gt;&lt;D xsi:type="xsd:double"&gt;3.5888415626301&lt;/D&gt;&lt;D xsi:type="xsd:double"&gt;3.75786397484137&lt;/D&gt;&lt;D xsi:type="xsd:double"&gt;3.70045195293024&lt;/D&gt;&lt;D xsi:type="xsd:double"&gt;3.87767900440698&lt;/D&gt;&lt;D xsi:type="xsd:double"&gt;3.66170721828676&lt;/D&gt;&lt;D xsi:type="xsd:double"&gt;3.39953648298842&lt;/D&gt;&lt;D xsi:type="xsd:double"&gt;3.56112502562437&lt;/D&gt;&lt;D xsi:type="xsd:double"&gt;3.46088456038911&lt;/D&gt;&lt;D xsi:type="xsd:double"&gt;3.44519560066315&lt;/D&gt;&lt;D xsi:type="xsd:double"&gt;3.55719223629042&lt;/D&gt;&lt;D xsi:type="xsd:double"&gt;3.73112830349512&lt;/D&gt;&lt;D xsi:type="xsd:double"&gt;3.84049020797751&lt;/D&gt;&lt;D xsi:type="xsd:double"&gt;3.75446797178863&lt;/D&gt;&lt;D xsi:type="xsd:double"&gt;3.482237396539&lt;/D&gt;&lt;D xsi:type="xsd:double"&gt;3.45609673970162&lt;/D&gt;&lt;D xsi:type="xsd:double"&gt;3.26177535636232&lt;/D&gt;&lt;D xsi:type="xsd:double"&gt;3.43487727603182&lt;/D&gt;&lt;D xsi:type="xsd:double"&gt;3.52062092562999&lt;/D&gt;&lt;D xsi:type="xsd:double"&gt;3.71702096052473&lt;/D&gt;&lt;D xsi:type="xsd:double"&gt;3.65427279405348&lt;/D&gt;&lt;D xsi:type="xsd:double"&gt;3.55508914191514&lt;/D&gt;&lt;/FQL&gt;&lt;FQL&gt;&lt;Q&gt;PLATI-FDS^FG_PRICE_MAVG(0,,,,30)&lt;/Q&gt;&lt;R&gt;1&lt;/R&gt;&lt;C&gt;1&lt;/C&gt;&lt;D xsi:type="xsd:double"&gt;987.93335&lt;/D&gt;&lt;/FQL&gt;&lt;FQL&gt;&lt;Q&gt;COPP-FDS^FG_PRICE_CHANGE(0,-1AM)&lt;/Q&gt;&lt;R&gt;1&lt;/R&gt;&lt;C&gt;1&lt;/C&gt;&lt;D xsi:type="xsd:double"&gt;-8.13283632666893&lt;/D&gt;&lt;/FQL&gt;&lt;FQL&gt;&lt;Q&gt;UAE^FG_PRICE_MAVG(0,,,,30)&lt;/Q&gt;&lt;R&gt;1&lt;/R&gt;&lt;C&gt;1&lt;/C&gt;&lt;D xsi:type="xsd:double"&gt;14.035753&lt;/D&gt;&lt;/FQL&gt;&lt;FQL&gt;&lt;Q&gt;GREK^FG_PRICE_MAVG(0,,,,60)&lt;/Q&gt;&lt;R&gt;1&lt;/R&gt;&lt;C&gt;1&lt;/C&gt;&lt;D xsi:type="xsd:double"&gt;41.52346&lt;/D&gt;&lt;/FQL&gt;&lt;FQL&gt;&lt;Q&gt;EWT^FG_PRICE(0)&lt;/Q&gt;&lt;R&gt;1&lt;/R&gt;&lt;C&gt;1&lt;/C&gt;&lt;D xsi:type="xsd:double"&gt;51.74&lt;/D&gt;&lt;/FQL&gt;&lt;FQL&gt;&lt;Q&gt;TUR^FMA_PCT_ABOVE_MAVG(200,0,,,,"PORTAGG")&lt;/Q&gt;&lt;R&gt;1&lt;/R&gt;&lt;C&gt;1&lt;/C&gt;&lt;D xsi:type="xsd:double"&gt;69.4736842105263&lt;/D&gt;&lt;/FQL&gt;&lt;FQL&gt;&lt;Q&gt;MCHI^P_PRICE(0)/P_PRICE_LOW_PR(0,,,,,,"PRICE","INTRA","52W")-1&lt;/Q&gt;&lt;R&gt;1&lt;/R&gt;&lt;C&gt;1&lt;/C&gt;&lt;D xsi:type="xsd:double"&gt;0.1512084&lt;/D&gt;&lt;/FQL&gt;&lt;FQL&gt;&lt;Q&gt;EWZ^FG_TOTAL_RETURNC(0,-1AM)&lt;/Q&gt;&lt;R&gt;1&lt;/R&gt;&lt;C&gt;1&lt;/C&gt;&lt;D xsi:type="xsd:double"&gt;0.84745884&lt;/D&gt;&lt;/FQL&gt;&lt;FQL&gt;&lt;Q&gt;EWW^FMA_PCT_ABOVE_MAVG(200,0,,,,"PORTAGG")&lt;/Q&gt;&lt;R&gt;1&lt;/R&gt;&lt;C&gt;1&lt;/C&gt;&lt;D xsi:type="xsd:double"&gt;22.7272727272727&lt;/D&gt;&lt;/FQL&gt;&lt;FQL&gt;&lt;Q&gt;EPU^P_PRICE(0)/P_PRICE_LOW_PR(0,,,,,,"PRICE","INTRA","52W")-1&lt;/Q&gt;&lt;R&gt;1&lt;/R&gt;&lt;C&gt;1&lt;/C&gt;&lt;D xsi:type="xsd:double"&gt;0.40595448&lt;/D&gt;&lt;/FQL&gt;&lt;FQL&gt;&lt;Q&gt;EPHE^FG_TOTAL_RETURNC(0,-3AM)&lt;/Q&gt;&lt;R&gt;1&lt;/R&gt;&lt;C&gt;1&lt;/C&gt;&lt;D xsi:type="xsd:double"&gt;-0.6966114&lt;/D&gt;&lt;/FQL&gt;&lt;FQL&gt;&lt;Q&gt;EWJ^FG_TOTAL_RETURNC(0,-3AM)&lt;/Q&gt;&lt;R&gt;1&lt;/R&gt;&lt;C&gt;1&lt;/C&gt;&lt;D xsi:type="xsd:double"&gt;1.4079094&lt;/D&gt;&lt;/FQL&gt;&lt;FQL&gt;&lt;Q&gt;URTH^FMA_PCT_ABOVE_MAVG(200,0,,,,"PORTAGG")&lt;/Q&gt;&lt;R&gt;1&lt;/R&gt;&lt;C&gt;1&lt;/C&gt;&lt;D xsi:type="xsd:double"&gt;67.2510518934081&lt;/D&gt;&lt;/FQL&gt;&lt;FQL&gt;&lt;Q&gt;VGK^FMA_COS_UP("EPS","1M",+1,NOW,,,"PORTAGG","MEANR")&lt;/Q&gt;&lt;R&gt;1&lt;/R&gt;&lt;C&gt;1&lt;/C&gt;&lt;D xsi:type="xsd:double"&gt;465&lt;/D&gt;&lt;/FQL&gt;&lt;FQL&gt;&lt;Q&gt;ECH^FMA_COS_UP("EPS","1M",+1,NOW,,,"PORTAGG","MEANR")&lt;/Q&gt;&lt;R&gt;1&lt;/R&gt;&lt;C&gt;1&lt;/C&gt;&lt;D xsi:type="xsd:double"&gt;13&lt;/D&gt;&lt;/FQL&gt;&lt;FQL&gt;&lt;Q&gt;EPOL^FG_ROE(0)&lt;/Q&gt;&lt;R&gt;1&lt;/R&gt;&lt;C&gt;1&lt;/C&gt;&lt;D xsi:type="xsd:double"&gt;13.3010841255711&lt;/D&gt;&lt;/FQL&gt;&lt;FQL&gt;&lt;Q&gt;REFKRBASE-FDS^FG_YIELD(NOW,,,0)&lt;/Q&gt;&lt;R&gt;1&lt;/R&gt;&lt;C&gt;1&lt;/C&gt;&lt;D xsi:type="xsd:double"&gt;3.5&lt;/D&gt;&lt;/FQL&gt;&lt;FQL&gt;&lt;Q&gt;VWO^FMA_DIV_YLD(NTMA,NOW,NOW,M,"PORTAGG","MEANR")&lt;/Q&gt;&lt;R&gt;1&lt;/R&gt;&lt;C&gt;1&lt;/C&gt;&lt;D xsi:type="xsd:double"&gt;2.97331853722452&lt;/D&gt;&lt;/FQL&gt;&lt;FQL&gt;&lt;Q&gt;MCHI^FG_FCF_YIELD_NTM(0)&lt;/Q&gt;&lt;R&gt;1&lt;/R&gt;&lt;C&gt;1&lt;/C&gt;&lt;D xsi:type="xsd:double"&gt;8.10900472170577&lt;/D&gt;&lt;/FQL&gt;&lt;FQL&gt;&lt;Q&gt;GREK^JULIAN(FMA_DIV_YLD(NTMA,NOW,NOW,M,"PORTAGG","MEANR").DATES)&lt;/Q&gt;&lt;R&gt;1&lt;/R&gt;&lt;C&gt;1&lt;/C&gt;&lt;D xsi:type="xsd:long"&gt;45503&lt;/D&gt;&lt;/FQL&gt;&lt;FQL&gt;&lt;Q&gt;EWY^FMA_DIV_YLD(NTMA,NOW,NOW,M,"PORTAGG","MEANR")&lt;/Q&gt;&lt;R&gt;1&lt;/R&gt;&lt;C&gt;1&lt;/C&gt;&lt;D xsi:type="xsd:double"&gt;2.14012969777483&lt;/D&gt;&lt;/FQL&gt;&lt;FQL&gt;&lt;Q&gt;EPOL^FMA_PE(LTM,0,,,"PORTAGG","MEANR")&lt;/Q&gt;&lt;R&gt;1&lt;/R&gt;&lt;C&gt;1&lt;/C&gt;&lt;D xsi:type="xsd:double"&gt;8.45448819029725&lt;/D&gt;&lt;/FQL&gt;&lt;FQL&gt;&lt;Q&gt;ECH^FG_FCF_YIELD_NTM(0)&lt;/Q&gt;&lt;R&gt;1&lt;/R&gt;&lt;C&gt;1&lt;/C&gt;&lt;D xsi:type="xsd:double"&gt;10.2420411624168&lt;/D&gt;&lt;/FQL&gt;&lt;FQL&gt;&lt;Q&gt;USDINR^FG_PRICE_CHANGE(0,-3AM)&lt;/Q&gt;&lt;R&gt;1&lt;/R&gt;&lt;C&gt;1&lt;/C&gt;&lt;D xsi:type="xsd:double"&gt;0.35057068&lt;/D&gt;&lt;/FQL&gt;&lt;FQL&gt;&lt;Q&gt;USDMYR^STD(FG_PRICE_CHANGE(0,-3AY,M))&lt;/Q&gt;&lt;R&gt;1&lt;/R&gt;&lt;C&gt;1&lt;/C&gt;&lt;D xsi:type="xsd:double"&gt;2.24443285248513&lt;/D&gt;&lt;/FQL&gt;&lt;FQL&gt;&lt;Q&gt;MCHI^P_PRICE_RETURNS_PR('52W',2,-10AY,0,AM)&lt;/Q&gt;&lt;R&gt;121&lt;/R&gt;&lt;C&gt;1&lt;/C&gt;&lt;D xsi:type="xsd:double"&gt;16.99704&lt;/D&gt;&lt;D xsi:type="xsd:double"&gt;17.658257&lt;/D&gt;&lt;D xsi:type="xsd:double"&gt;1.6349077&lt;/D&gt;&lt;D xsi:type="xsd:double"&gt;6.9625974&lt;/D&gt;&lt;D xsi:type="xsd:double"&gt;-0.73217154&lt;/D&gt;&lt;D xsi:type="xsd:double"&gt;6.8054676&lt;/D&gt;&lt;D xsi:type="xsd:double"&gt;17.632378&lt;/D&gt;&lt;D xsi:type="xsd:double"&gt;19.699108&lt;/D&gt;&lt;D xsi:type="xsd:double"&gt;25.230944&lt;/D&gt;&lt;D xsi:type="xsd:double"&gt;47.714554&lt;/D&gt;&lt;D xsi:type="xsd:double"&gt;35.285305&lt;/D&gt;&lt;D xsi:type="xsd:double"&gt;21.498072&lt;/D&gt;&lt;D xsi:type="xsd:double"&gt;3.1095743&lt;/D&gt;&lt;D xsi:type="xsd:double"&gt;-14.419662&lt;/D&gt;&lt;D xsi:type="xsd:double"&gt;-3.2442808&lt;/D&gt;&lt;D xsi:type="xsd:double"&gt;-0.8534908&lt;/D&gt;&lt;D xsi:type="xsd:double"&gt;-1.3234437&lt;/D&gt;&lt;D xsi:type="xsd:double"&gt;-8.991909&lt;/D&gt;&lt;D xsi:type="xsd:double"&gt;-21.475023&lt;/D&gt;&lt;D xsi:type="xsd:double"&gt;-23.384254&lt;/D&gt;&lt;D xsi:type="xsd:double"&gt;-21.650135&lt;/D&gt;&lt;D xsi:type="xsd:double"&gt;-31.89844&lt;/D&gt;&lt;D xsi:type="xsd:double"&gt;-29.261654&lt;/D&gt;&lt;D xsi:type="xsd:double"&gt;-21.61743&lt;/D&gt;&lt;D xsi:type="xsd:double"&gt;-10.110551&lt;/D&gt;&lt;D xsi:type="xsd:double"&gt;14.347612&lt;/D&gt;&lt;D xsi:type="xsd:double"&gt;13.06994&lt;/D&gt;&lt;D xsi:type="xsd:double"&gt;1.6393304&lt;/D&gt;&lt;D xsi:type="xsd:double"&gt;0.54790974&lt;/D&gt;&lt;D xsi:type="xsd:double"&gt;-0.63447356&lt;/D&gt;&lt;D xsi:type="xsd:double"&gt;23.795319&lt;/D&gt;&lt;D xsi:type="xsd:double"&gt;26.28658&lt;/D&gt;&lt;D xsi:type="xsd:double"&gt;19.458437&lt;/D&gt;&lt;D xsi:type="xsd:double"&gt;23.577415&lt;/D&gt;&lt;D xsi:type="xsd:double"&gt;32.50011&lt;/D&gt;&lt;D xsi:type="xsd:double"&gt;30.728876&lt;/D&gt;&lt;D xsi:type="xsd:double"&gt;37.611103&lt;/D&gt;&lt;D xsi:type="xsd:double"&gt;33.640335&lt;/D&gt;&lt;D xsi:type="xsd:double"&gt;32.054268&lt;/D&gt;&lt;D xsi:type="xsd:double"&gt;41.5398&lt;/D&gt;&lt;D xsi:type="xsd:double"&gt;43.178143&lt;/D&gt;&lt;D xsi:type="xsd:double"&gt;54.293488&lt;/D&gt;&lt;D xsi:type="xsd:double"&gt;58.062733&lt;/D&gt;&lt;D xsi:type="xsd:double"&gt;42.32328&lt;/D&gt;&lt;D xsi:type="xsd:double"&gt;37.867664&lt;/D&gt;&lt;D xsi:type="xsd:double"&gt;32.59289&lt;/D&gt;&lt;D xsi:type="xsd:double"&gt;30.493164&lt;/D&gt;&lt;D xsi:type="xsd:double"&gt;20.4525&lt;/D&gt;&lt;D xsi:type="xsd:double"&gt;6.6527367&lt;/D&gt;&lt;D xsi:type="xsd:double"&gt;-0.29889345&lt;/D&gt;&lt;D xsi:type="xsd:double"&gt;-3.3764124&lt;/D&gt;&lt;D xsi:type="xsd:double"&gt;-13.352907&lt;/D&gt;&lt;D xsi:type="xsd:double"&gt;-11.689311&lt;/D&gt;&lt;D xsi:type="xsd:double"&gt;-19.77446&lt;/D&gt;&lt;D xsi:type="xsd:double"&gt;-18.200314&lt;/D&gt;&lt;D xsi:type="xsd:double"&gt;-9.979015&lt;/D&gt;&lt;D xsi:type="xsd:double"&gt;-6.2746525&lt;/D&gt;&lt;D xsi:type="xsd:double"&gt;-3.9732218&lt;/D&gt;&lt;D xsi:type="xsd:double"&gt;-18.449337&lt;/D&gt;&lt;D xsi:type="xsd:double"&gt;-4.6079993&lt;/D&gt;&lt;D xsi:type="xsd:double"&gt;-8.1386385&lt;/D&gt;&lt;D xsi:type="xsd:double"&gt;-5.403715&lt;/D&gt;&lt;D xsi:type="xsd:double"&gt;-5.368227&lt;/D&gt;&lt;D xsi:type="xsd:double"&gt;7.7753544&lt;/D&gt;&lt;D xsi:type="xsd:double"&gt;7.1533084&lt;/D&gt;&lt;D xsi:type="xsd:double"&gt;23.700274&lt;/D&gt;&lt;D xsi:type="xsd:double"&gt;2.9319048&lt;/D&gt;&lt;D xsi:type="xsd:double"&gt;3.9375186&lt;/D&gt;&lt;D xsi:type="xsd:double"&gt;-11.487955&lt;/D&gt;&lt;D xsi:type="xsd:double"&gt;-7.5995684&lt;/D&gt;&lt;D xsi:type="xsd:double"&gt;13.933718&lt;/D&gt;&lt;D xsi:type="xsd:double"&gt;10.29998&lt;/D&gt;&lt;D xsi:type="xsd:double"&gt;23.887348&lt;/D&gt;&lt;D xsi:type="xsd:double"&gt;38.855923&lt;/D&gt;&lt;D xsi:type="xsd:double"&gt;35.927273&lt;/D&gt;&lt;D xsi:type="xsd:double"&gt;34.141148&lt;/D&gt;&lt;D xsi:type="xsd:double"&gt;36.57843&lt;/D&gt;&lt;D xsi:type="xsd:double"&gt;27.783823&lt;/D&gt;&lt;D xsi:type="xsd:double"&gt;51.59043&lt;/D&gt;&lt;D xsi:type="xsd:double"&gt;46.20602&lt;/D&gt;&lt;D xsi:type="xsd:double"&gt;51.909004&lt;/D&gt;&lt;D xsi:type="xsd:double"&gt;38.24309&lt;/D&gt;&lt;D xsi:type="xsd:double"&gt;37.010216&lt;/D&gt;&lt;D xsi:type="xsd:double"&gt;25.060452&lt;/D&gt;&lt;D xsi:type="xsd:double"&gt;0.43780804&lt;/D&gt;&lt;D xsi:type="xsd:double"&gt;-5.2018824&lt;/D&gt;&lt;D xsi:type="xsd:double"&gt;-9.779161&lt;/D&gt;&lt;D xsi:type="xsd:double"&gt;-8.627951&lt;/D&gt;&lt;D xsi:type="xsd:double"&gt;-18.710405&lt;/D&gt;&lt;D xsi:type="xsd:double"&gt;-21.73279&lt;/D&gt;&lt;D xsi:type="xsd:double"&gt;-29.409391&lt;/D&gt;&lt;D xsi:type="xsd:double"&gt;-34.135605&lt;/D&gt;&lt;D xsi:type="xsd:double"&gt;-33.33824&lt;/D&gt;&lt;D xsi:type="xsd:double"&gt;-38.841885&lt;/D&gt;&lt;D xsi:type="xsd:double"&gt;-38.4126&lt;/D&gt;&lt;D xsi:type="xsd:double"&gt;-30.814028&lt;/D&gt;&lt;D xsi:type="xsd:double"&gt;-30.175543&lt;/D&gt;&lt;D xsi:type="xsd:double"&gt;-31.301165&lt;/D&gt;&lt;D xsi:type="xsd:double"&gt;-36.13701&lt;/D&gt;&lt;D xsi:type="xsd:double"&gt;-46.50989&lt;/D&gt;&lt;D xsi:type="xsd:double"&gt;-27.04134&lt;/D&gt;&lt;D xsi:type="xsd:double"&gt;-23.221117&lt;/D&gt;&lt;D xsi:type="xsd:double"&gt;-11.164009&lt;/D&gt;&lt;D xsi:type="xsd:double"&gt;-13.395226&lt;/D&gt;&lt;D xsi:type="xsd:double"&gt;-3.7143648&lt;/D&gt;&lt;D xsi:type="xsd:double"&gt;-3.8515925&lt;/D&gt;&lt;D xsi:type="xsd:double"&gt;-11.75614&lt;/D&gt;&lt;D xsi:type="xsd:double"&gt;-17.871778&lt;/D&gt;&lt;D xsi:type="xsd:double"&gt;1.6147137&lt;/D&gt;&lt;D xsi:type="xsd:double"&gt;-4.4820666&lt;/D&gt;&lt;D xsi:type="xsd:double"&gt;3.4287453&lt;/D&gt;&lt;D xsi:type="xsd:double"&gt;15.36572&lt;/D&gt;&lt;D xsi:type="xsd:double"&gt;-7.022214&lt;/D&gt;&lt;D xsi:type="xsd:double"&gt;-12.855345&lt;/D&gt;&lt;D xsi:type="xsd:double"&gt;-30.723804&lt;/D&gt;&lt;D xsi:type="xsd:double"&gt;-17.480677&lt;/D&gt;&lt;D xsi:type="xsd:double"&gt;-16.222345&lt;/D&gt;&lt;D xsi:type="xsd:double"&gt;-8.164388&lt;/D&gt;&lt;D xsi:type="xsd:double"&gt;4.896748&lt;/D&gt;&lt;D xsi:type="xsd:double"&gt;-2.4501503&lt;/D&gt;&lt;D xsi:type="xsd:double"&gt;-13.40288&lt;/D&gt;&lt;/FQL&gt;&lt;FQL&gt;&lt;Q&gt;WL-FDS^FG_PRICE(0)/MAX(FG_PRICE(0,-1AY))&lt;/Q&gt;&lt;R&gt;1&lt;/R&gt;&lt;C&gt;1&lt;/C&gt;&lt;D xsi:type="xsd:double"&gt;0.685747969609641&lt;/D&gt;&lt;/FQL&gt;&lt;FQL&gt;&lt;Q&gt;COPP-FDS^FG_PRICE_MAVG(0,,,,30)&lt;/Q&gt;&lt;R&gt;1&lt;/R&gt;&lt;C&gt;1&lt;/C&gt;&lt;D xsi:type="xsd:double"&gt;4.36425&lt;/D&gt;&lt;/FQL&gt;&lt;FQL&gt;&lt;Q&gt;GREK^FG_PRICE_MAVG(0,,,,30)&lt;/Q&gt;&lt;R&gt;1&lt;/R&gt;&lt;C&gt;1&lt;/C&gt;&lt;D xsi:type="xsd:double"&gt;41.410595&lt;/D&gt;&lt;/FQL&gt;&lt;FQL&gt;&lt;Q&gt;EWM^FG_PRICE_MAVG(0,,,,200)&lt;/Q&gt;&lt;R&gt;1&lt;/R&gt;&lt;C&gt;1&lt;/C&gt;&lt;D xsi:type="xsd:double"&gt;21.89655&lt;/D&gt;&lt;/FQL&gt;&lt;FQL&gt;&lt;Q&gt;MCHI^P_PRICE(0)/P_PRICE_HIGH_PR(0,,,,,,"PRICE","INTRA","52W")&lt;/Q&gt;&lt;R&gt;1&lt;/R&gt;&lt;C&gt;1&lt;/C&gt;&lt;D xsi:type="xsd:double"&gt;0.8412405&lt;/D&gt;&lt;/FQL&gt;&lt;FQL&gt;&lt;Q&gt;EWZ^PERCENT_CHANGE(FMA_EPS(+1,0,,,,"PORTAGG","MEAN"),FMA_EPS(+1,-1AM,,,,"PORTAGG","MEAN"))&lt;/Q&gt;&lt;R&gt;1&lt;/R&gt;&lt;C&gt;1&lt;/C&gt;&lt;D xsi:type="xsd:double"&gt;1.04375900447614&lt;/D&gt;&lt;/FQL&gt;&lt;FQL&gt;&lt;Q&gt;EPU^FG_TOTAL_RETURNC(0,-6AM)&lt;/Q&gt;&lt;R&gt;1&lt;/R&gt;&lt;C&gt;1&lt;/C&gt;&lt;D xsi:type="xsd:double"&gt;20.429302&lt;/D&gt;&lt;/FQL&gt;&lt;FQL&gt;&lt;Q&gt;EPHE^FG_TOTAL_RETURNC(0,-1AM)&lt;/Q&gt;&lt;R&gt;1&lt;/R&gt;&lt;C&gt;1&lt;/C&gt;&lt;D xsi:type="xsd:double"&gt;4.3928742&lt;/D&gt;&lt;/FQL&gt;&lt;FQL&gt;&lt;Q&gt;TRYQA10Y-FDS^FG_YIELD_NAME&lt;/Q&gt;&lt;R&gt;1&lt;/R&gt;&lt;C&gt;1&lt;/C&gt;&lt;D xsi:type="xsd:string"&gt;Treasury - Qatar Benchmark Bond 10Y&lt;/D&gt;&lt;/FQL&gt;&lt;FQL&gt;&lt;Q&gt;CC_GR^IMF_IFS_RCPI_Q(0)&lt;/Q&gt;&lt;R&gt;1&lt;/R&gt;&lt;C&gt;1&lt;/C&gt;&lt;D xsi:type="xsd:double"&gt;2.571976&lt;/D&gt;&lt;/FQL&gt;&lt;FQL&gt;&lt;Q&gt;VNM^FMA_DIV_YLD(NTMA,NOW,NOW,M,"PORTAGG","MEANR")&lt;/Q&gt;&lt;R&gt;1&lt;/R&gt;&lt;C&gt;1&lt;/C&gt;&lt;D xsi:type="xsd:double"&gt;2.04040566602396&lt;/D&gt;&lt;/FQL&gt;&lt;FQL&gt;&lt;Q&gt;TIOS-FDS^FG_PRICE_CHANGE(0,-1AY)&lt;/Q&gt;&lt;R&gt;1&lt;/R&gt;&lt;C&gt;1&lt;/C&gt;&lt;D xsi:type="xsd:double"&gt;-5.06831610044313&lt;/D&gt;&lt;/FQL&gt;&lt;FQL&gt;&lt;Q&gt;EZA^FG_PRICE_MAVG(0,,,,60)&lt;/Q&gt;&lt;R&gt;1&lt;/R&gt;&lt;C&gt;1&lt;/C&gt;&lt;D xsi:type="xsd:double"&gt;42.938&lt;/D&gt;&lt;/FQL&gt;&lt;FQL&gt;&lt;Q&gt;MCHI^FG_TOTAL_RETURNC(0,-1AM)&lt;/Q&gt;&lt;R&gt;1&lt;/R&gt;&lt;C&gt;1&lt;/C&gt;&lt;D xsi:type="xsd:double"&gt;-3.3506393&lt;/D&gt;&lt;/FQL&gt;&lt;FQL&gt;&lt;Q&gt;MCHI^FMA_PE(LTM,0,,,"PORTAGG","MEANR")&lt;/Q&gt;&lt;R&gt;1&lt;/R&gt;&lt;C&gt;1&lt;/C&gt;&lt;D xsi:type="xsd:double"&gt;12.2342326275199&lt;/D&gt;&lt;/FQL&gt;&lt;FQL&gt;&lt;Q&gt;GREK^FMA_PCT_ABOVE_MAVG(200,0,,,,"PORTAGG")&lt;/Q&gt;&lt;R&gt;1&lt;/R&gt;&lt;C&gt;1&lt;/C&gt;&lt;D xsi:type="xsd:double"&gt;62.0689655172414&lt;/D&gt;&lt;/FQL&gt;&lt;FQL&gt;&lt;Q&gt;EZA^FMA_DIV_YLD(NTMA,NOW,NOW,M,"PORTAGG","MEANR")&lt;/Q&gt;&lt;R&gt;1&lt;/R&gt;&lt;C&gt;1&lt;/C&gt;&lt;D xsi:type="xsd:double"&gt;3.92890632163603&lt;/D&gt;&lt;/FQL&gt;&lt;FQL&gt;&lt;Q&gt;ECH^JULIAN(FMA_DIV_YLD(NTMA,NOW,NOW,M,"PORTAGG","MEANR").DATES)&lt;/Q&gt;&lt;R&gt;1&lt;/R&gt;&lt;C&gt;1&lt;/C&gt;&lt;D xsi:type="xsd:long"&gt;45503&lt;/D&gt;&lt;/FQL&gt;&lt;FQL&gt;&lt;Q&gt;WL-FDS^FG_PRICE_CHANGE(0,-1AM)&lt;/Q&gt;&lt;R&gt;1&lt;/R&gt;&lt;C&gt;1&lt;/C&gt;&lt;D xsi:type="xsd:double"&gt;-10.6502816180235&lt;/D&gt;&lt;/FQL&gt;&lt;FQL&gt;&lt;Q&gt;EWM^FG_PRICE(0)&lt;/Q&gt;&lt;R&gt;1&lt;/R&gt;&lt;C&gt;1&lt;/C&gt;&lt;D xsi:type="xsd:double"&gt;23.68&lt;/D&gt;&lt;/FQL&gt;&lt;FQL&gt;&lt;Q&gt;TRYAU10Y-FDS^FG_YIELD(-10AY,0,Y,,"YTM")&lt;/Q&gt;&lt;R&gt;10&lt;/R&gt;&lt;C&gt;1&lt;/C&gt;&lt;D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xsi:type="xsd:double"&gt;3.955&lt;/D&gt;&lt;/FQL&gt;&lt;FQL&gt;&lt;Q&gt;USDINR^STD(FG_PRICE_CHANGE(0,-3AY,M))&lt;/Q&gt;&lt;R&gt;1&lt;/R&gt;&lt;C&gt;1&lt;/C&gt;&lt;D xsi:type="xsd:double"&gt;0.951138161150903&lt;/D&gt;&lt;/FQL&gt;&lt;FQL&gt;&lt;Q&gt;USDCLP^STD(FG_PRICE_CHANGE(0,-1AY,AM))&lt;/Q&gt;&lt;R&gt;1&lt;/R&gt;&lt;C&gt;1&lt;/C&gt;&lt;D xsi:type="xsd:double"&gt;3.50425473751404&lt;/D&gt;&lt;/FQL&gt;&lt;FQL&gt;&lt;Q&gt;EPHE^FMA_PE(NTMA,-10AY,0,AM,"PORTAGG","MEANR")&lt;/Q&gt;&lt;R&gt;121&lt;/R&gt;&lt;C&gt;1&lt;/C&gt;&lt;D xsi:type="xsd:double"&gt;17.2709811364364&lt;/D&gt;&lt;D xsi:type="xsd:double"&gt;17.3830483256232&lt;/D&gt;&lt;D xsi:type="xsd:double"&gt;17.6299907128283&lt;/D&gt;&lt;D xsi:type="xsd:double"&gt;17.502554465867&lt;/D&gt;&lt;D xsi:type="xsd:double"&gt;17.5438771323375&lt;/D&gt;&lt;D xsi:type="xsd:double"&gt;17.2124418781652&lt;/D&gt;&lt;D xsi:type="xsd:double"&gt;18.1582845275793&lt;/D&gt;&lt;D xsi:type="xsd:double"&gt;18.2195601209288&lt;/D&gt;&lt;D xsi:type="xsd:double"&gt;18.5767827444921&lt;/D&gt;&lt;D xsi:type="xsd:double"&gt;17.7079378236713&lt;/D&gt;&lt;D xsi:type="xsd:double"&gt;17.7973466481031&lt;/D&gt;&lt;D xsi:type="xsd:double"&gt;17.5382191729222&lt;/D&gt;&lt;D xsi:type="xsd:double"&gt;17.6172089159248&lt;/D&gt;&lt;D xsi:type="xsd:double"&gt;16.5301298909892&lt;/D&gt;&lt;D xsi:type="xsd:double"&gt;16.1831285225749&lt;/D&gt;&lt;D xsi:type="xsd:double"&gt;16.7494019133426&lt;/D&gt;&lt;D xsi:type="xsd:double"&gt;16.4453078586241&lt;/D&gt;&lt;D xsi:type="xsd:double"&gt;16.0363530994139&lt;/D&gt;&lt;D xsi:type="xsd:double"&gt;15.3895267744032&lt;/D&gt;&lt;D xsi:type="xsd:double"&gt;15.3151444277773&lt;/D&gt;&lt;D xsi:type="xsd:double"&gt;16.8785614103965&lt;/D&gt;&lt;D xsi:type="xsd:double"&gt;16.1661635407493&lt;/D&gt;&lt;D xsi:type="xsd:double"&gt;16.706469859084&lt;/D&gt;&lt;D xsi:type="xsd:double"&gt;17.5621597393515&lt;/D&gt;&lt;D xsi:type="xsd:double"&gt;17.9532315322091&lt;/D&gt;&lt;D xsi:type="xsd:double"&gt;18.1934063891423&lt;/D&gt;&lt;D xsi:type="xsd:double"&gt;17.0009820459732&lt;/D&gt;&lt;D xsi:type="xsd:double"&gt;16.418918556614&lt;/D&gt;&lt;D xsi:type="xsd:double"&gt;15.3985380003661&lt;/D&gt;&lt;D xsi:type="xsd:double"&gt;15.5390140241249&lt;/D&gt;&lt;D xsi:type="xsd:double"&gt;16.5279636188161&lt;/D&gt;&lt;D xsi:type="xsd:double"&gt;16.1186390383975&lt;/D&gt;&lt;D xsi:type="xsd:double"&gt;16.7199174615374&lt;/D&gt;&lt;D xsi:type="xsd:double"&gt;17.5216220606407&lt;/D&gt;&lt;D xsi:type="xsd:double"&gt;17.7739518480664&lt;/D&gt;&lt;D xsi:type="xsd:double"&gt;17.0974215820054&lt;/D&gt;&lt;D xsi:type="xsd:double"&gt;16.4255303100913&lt;/D&gt;&lt;D xsi:type="xsd:double"&gt;16.6863549222016&lt;/D&gt;&lt;D xsi:type="xsd:double"&gt;17.1117346836334&lt;/D&gt;&lt;D xsi:type="xsd:double"&gt;17.6998959580759&lt;/D&gt;&lt;D xsi:type="xsd:double"&gt;16.8264057984802&lt;/D&gt;&lt;D xsi:type="xsd:double"&gt;17.6394341048122&lt;/D&gt;&lt;D xsi:type="xsd:double"&gt;17.5639080067938&lt;/D&gt;&lt;D xsi:type="xsd:double"&gt;17.1988584510784&lt;/D&gt;&lt;D xsi:type="xsd:double"&gt;16.1127726658565&lt;/D&gt;&lt;D xsi:type="xsd:double"&gt;15.7906499001861&lt;/D&gt;&lt;D xsi:type="xsd:double"&gt;16.0054297099604&lt;/D&gt;&lt;D xsi:type="xsd:double"&gt;14.9936330985789&lt;/D&gt;&lt;D xsi:type="xsd:double"&gt;15.940015328806&lt;/D&gt;&lt;D xsi:type="xsd:double"&gt;15.5153958674045&lt;/D&gt;&lt;D xsi:type="xsd:double"&gt;13.8807451312213&lt;/D&gt;&lt;D xsi:type="xsd:double"&gt;13.8116199713232&lt;/D&gt;&lt;D xsi:type="xsd:double"&gt;14.3663095796595&lt;/D&gt;&lt;D xsi:type="xsd:double"&gt;15.0030398139525&lt;/D&gt;&lt;D xsi:type="xsd:double"&gt;15.8502932789314&lt;/D&gt;&lt;D xsi:type="xsd:double"&gt;14.8775458490356&lt;/D&gt;&lt;D xsi:type="xsd:double"&gt;15.1681269225386&lt;/D&gt;&lt;D xsi:type="xsd:double"&gt;15.4925442278858&lt;/D&gt;&lt;D xsi:type="xsd:double"&gt;15.4490201068758&lt;/D&gt;&lt;D xsi:type="xsd:double"&gt;15.502774315277&lt;/D&gt;&lt;D xsi:type="xsd:double"&gt;15.389922270179&lt;/D&gt;&lt;D xsi:type="xsd:double"&gt;14.7215411075936&lt;/D&gt;&lt;D xsi:type="xsd:double"&gt;13.6292262749886&lt;/D&gt;&lt;D xsi:type="xsd:double"&gt;13.9722247527087&lt;/D&gt;&lt;D xsi:type="xsd:double"&gt;13.4446743315733&lt;/D&gt;&lt;D xsi:type="xsd:double"&gt;14.0839375276532&lt;/D&gt;&lt;D xsi:type="xsd:double"&gt;12.8512678658237&lt;/D&gt;&lt;D xsi:type="xsd:double"&gt;12.0631443993115&lt;/D&gt;&lt;D xsi:type="xsd:double"&gt;9.98325154353108&lt;/D&gt;&lt;D xsi:type="xsd:double"&gt;11.9507197271657&lt;/D&gt;&lt;D xsi:type="xsd:double"&gt;14.4234417564432&lt;/D&gt;&lt;D xsi:type="xsd:double"&gt;15.5688085166928&lt;/D&gt;&lt;D xsi:type="xsd:double"&gt;15.028799177759&lt;/D&gt;&lt;D xsi:type="xsd:double"&gt;15.5950386067947&lt;/D&gt;&lt;D xsi:type="xsd:double"&gt;15.7707225855019&lt;/D&gt;&lt;D xsi:type="xsd:double"&gt;16.4943195078507&lt;/D&gt;&lt;D xsi:type="xsd:double"&gt;17.0138964781057&lt;/D&gt;&lt;D xsi:type="xsd:double"&gt;16.5003016019617&lt;/D&gt;&lt;D xsi:type="xsd:double"&gt;15.8467032477047&lt;/D&gt;&lt;D xsi:type="xsd:double"&gt;15.7472647385851&lt;/D&gt;&lt;D xsi:type="xsd:double"&gt;14.7878198082221&lt;/D&gt;&lt;D xsi:type="xsd:double"&gt;14.6114332741822&lt;/D&gt;&lt;D xsi:type="xsd:double"&gt;16.0071973991346&lt;/D&gt;&lt;D xsi:type="xsd:double"&gt;16.4233761232583&lt;/D&gt;&lt;D xsi:type="xsd:double"&gt;14.5255266973821&lt;/D&gt;&lt;D xsi:type="xsd:double"&gt;15.6977489509111&lt;/D&gt;&lt;D xsi:type="xsd:double"&gt;15.7113834813496&lt;/D&gt;&lt;D xsi:type="xsd:double"&gt;16.0498522937908&lt;/D&gt;&lt;D xsi:type="xsd:double"&gt;15.0933402921553&lt;/D&gt;&lt;D xsi:type="xsd:double"&gt;15.1417421578551&lt;/D&gt;&lt;D xsi:type="xsd:double"&gt;15.2776572832323&lt;/D&gt;&lt;D xsi:type="xsd:double"&gt;14.8876913968903&lt;/D&gt;&lt;D xsi:type="xsd:double"&gt;14.6887251026771&lt;/D&gt;&lt;D xsi:type="xsd:double"&gt;13.6281210159433&lt;/D&gt;&lt;D xsi:type="xsd:double"&gt;13.4996307395069&lt;/D&gt;&lt;D xsi:type="xsd:double"&gt;12.496565937175&lt;/D&gt;&lt;D xsi:type="xsd:double"&gt;12.6938004248006&lt;/D&gt;&lt;D xsi:type="xsd:double"&gt;12.8592476120553&lt;/D&gt;&lt;D xsi:type="xsd:double"&gt;11.1952577535293&lt;/D&gt;&lt;D xsi:type="xsd:double"&gt;11.8356074549837&lt;/D&gt;&lt;D xsi:type="xsd:double"&gt;12.7785830413343&lt;/D&gt;&lt;D xsi:type="xsd:double"&gt;12.4727568105362&lt;/D&gt;&lt;D xsi:type="xsd:double"&gt;13.2558296822692&lt;/D&gt;&lt;D xsi:type="xsd:double"&gt;11.9598665508912&lt;/D&gt;&lt;D xsi:type="xsd:double"&gt;11.7650394735548&lt;/D&gt;&lt;D xsi:type="xsd:double"&gt;11.6616235786252&lt;/D&gt;&lt;D xsi:type="xsd:double"&gt;10.1000874168419&lt;/D&gt;&lt;D xsi:type="xsd:double"&gt;10.1325118875057&lt;/D&gt;&lt;D xsi:type="xsd:double"&gt;10.2182350526203&lt;/D&gt;&lt;D xsi:type="xsd:double"&gt;9.38114674942161&lt;/D&gt;&lt;D xsi:type="xsd:double"&gt;9.92644954525374&lt;/D&gt;&lt;D xsi:type="xsd:double"&gt;9.32340726233957&lt;/D&gt;&lt;D xsi:type="xsd:double"&gt;9.42585368156487&lt;/D&gt;&lt;D xsi:type="xsd:double"&gt;9.39148876302514&lt;/D&gt;&lt;D xsi:type="xsd:double"&gt;9.53025992957274&lt;/D&gt;&lt;D xsi:type="xsd:double"&gt;10.0877033472862&lt;/D&gt;&lt;D xsi:type="xsd:double"&gt;9.5803658223172&lt;/D&gt;&lt;D xsi:type="xsd:double"&gt;9.16420077101871&lt;/D&gt;&lt;D xsi:type="xsd:double"&gt;8.65959644912362&lt;/D&gt;&lt;D xsi:type="xsd:double"&gt;9.10937562621953&lt;/D&gt;&lt;D xsi:type="xsd:double"&gt;9.2949118834102&lt;/D&gt;&lt;/FQL&gt;&lt;FQL&gt;&lt;Q&gt;PLATI-FDS^FG_PRICE(0)&lt;/Q&gt;&lt;R&gt;1&lt;/R&gt;&lt;C&gt;1&lt;/C&gt;&lt;D xsi:type="xsd:double"&gt;978&lt;/D&gt;&lt;/FQL&gt;&lt;FQL&gt;&lt;Q&gt;ECH^FG_PRICE_MAVG(0,,,,200)&lt;/Q&gt;&lt;R&gt;1&lt;/R&gt;&lt;C&gt;1&lt;/C&gt;&lt;D xsi:type="xsd:double"&gt;26.48055&lt;/D&gt;&lt;/FQL&gt;&lt;FQL&gt;&lt;Q&gt;VNM^PERCENT_CHANGE(FMA_EPS(+1,0,,,,"PORTAGG","MEAN"),FMA_EPS(+1,-1AM,,,,"PORTAGG","MEAN"))&lt;/Q&gt;&lt;R&gt;1&lt;/R&gt;&lt;C&gt;1&lt;/C&gt;&lt;D xsi:type="xsd:double"&gt;2.246776113814&lt;/D&gt;&lt;/FQL&gt;&lt;FQL&gt;&lt;Q&gt;GREK^FG_TOTAL_RETURNC(0,-3AM)&lt;/Q&gt;&lt;R&gt;1&lt;/R&gt;&lt;C&gt;1&lt;/C&gt;&lt;D xsi:type="xsd:double"&gt;4.935193&lt;/D&gt;&lt;/FQL&gt;&lt;FQL&gt;&lt;Q&gt;EWT^FG_TOTAL_RETURNC(0,-12AM)&lt;/Q&gt;&lt;R&gt;1&lt;/R&gt;&lt;C&gt;1&lt;/C&gt;&lt;D xsi:type="xsd:double"&gt;22.222376&lt;/D&gt;&lt;/FQL&gt;&lt;FQL&gt;&lt;Q&gt;EPU^P_PRICE(0)/P_PRICE_HIGH_PR(0,,,,,,"PRICE","INTRA","52W")&lt;/Q&gt;&lt;R&gt;1&lt;/R&gt;&lt;C&gt;1&lt;/C&gt;&lt;D xsi:type="xsd:double"&gt;0.89259505&lt;/D&gt;&lt;/FQL&gt;&lt;FQL&gt;&lt;Q&gt;ECH^PERCENT_CHANGE(FMA_EPS(+1,0,,,,"PORTAGG","MEAN"),FMA_EPS(+1,-3AM,,,,"PORTAGG","MEAN"))&lt;/Q&gt;&lt;R&gt;1&lt;/R&gt;&lt;C&gt;1&lt;/C&gt;&lt;D xsi:type="xsd:double"&gt;-94.4280233000904&lt;/D&gt;&lt;/FQL&gt;&lt;FQL&gt;&lt;Q&gt;EWT^SIZE(FG_CONSTITUENTS)&lt;/Q&gt;&lt;R&gt;1&lt;/R&gt;&lt;C&gt;1&lt;/C&gt;&lt;D xsi:type="xsd:long"&gt;90&lt;/D&gt;&lt;/FQL&gt;&lt;FQL&gt;&lt;Q&gt;EPHE^FMA_RBICS_REV_CURRENT(30, LOC, "PORTAGG")&lt;/Q&gt;&lt;R&gt;1&lt;/R&gt;&lt;C&gt;1&lt;/C&gt;&lt;D xsi:type="xsd:double"&gt;41.2458075501669&lt;/D&gt;&lt;/FQL&gt;&lt;FQL&gt;&lt;Q&gt;TRYPE10Y-FDS^FG_YIELD_NAME&lt;/Q&gt;&lt;R&gt;1&lt;/R&gt;&lt;C&gt;1&lt;/C&gt;&lt;D xsi:type="xsd:string"&gt;Treasury - Peru Benchmark Bond 10Y&lt;/D&gt;&lt;/FQL&gt;&lt;FQL&gt;&lt;Q&gt;REFQALEND-FDS^(SUBARRAY(NOT_NA(NO_REPEAT_F(FG_YIELD(NOW,-10AY,D))),0,1)-SUBARRAY(NOT_NA(NO_REPEAT_F(FG_YIELD(NOW,-10AY,D))),1,1))*100&lt;/Q&gt;&lt;R&gt;1&lt;/R&gt;&lt;C&gt;1&lt;/C&gt;&lt;D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xsi:type="xsd:double"&gt;25&lt;/D&gt;&lt;/FQL&gt;&lt;FQL&gt;&lt;Q&gt;TRYCN10Y-FDS^PCTCHG(FG_YIELD(0,,,,"YTM"),FG_YIELD(-3AM,,,,"YTM"))&lt;/Q&gt;&lt;R&gt;1&lt;/R&gt;&lt;C&gt;1&lt;/C&gt;&lt;D xsi:type="xsd:double"&gt;-7.9150987&lt;/D&gt;&lt;/FQL&gt;&lt;FQL&gt;&lt;Q&gt;TRYPL10Y-FDS^PCTCHG(FG_YIELD(0,,,,"YTM"),FG_YIELD(-1AM,,,,"YTM"))&lt;/Q&gt;&lt;R&gt;1&lt;/R&gt;&lt;C&gt;1&lt;/C&gt;&lt;D xsi:type="xsd:double"&gt;-8.020739&lt;/D&gt;&lt;/FQL&gt;&lt;FQL&gt;&lt;Q&gt;TRYTH10Y-FDS^FG_YIELD_NAME&lt;/Q&gt;&lt;R&gt;1&lt;/R&gt;&lt;C&gt;1&lt;/C&gt;&lt;D xsi:type="xsd:string"&gt;Thailand Benchmark Bond - 10 Year&lt;/D&gt;&lt;/FQL&gt;&lt;FQL&gt;&lt;Q&gt;TRYMY10Y-FDS^FG_YIELD(0,,,,"YTM")&lt;/Q&gt;&lt;R&gt;1&lt;/R&gt;&lt;C&gt;1&lt;/C&gt;&lt;D xsi:type="xsd:double"&gt;3.680051&lt;/D&gt;&lt;/FQL&gt;&lt;FQL&gt;&lt;Q&gt;CC_QA^IMF_IFS_RCPI_Q(0)&lt;/Q&gt;&lt;R&gt;0&lt;/R&gt;&lt;C&gt;0&lt;/C&gt;&lt;/FQL&gt;&lt;FQL&gt;&lt;Q&gt;VNM^FMA_EVAL_EBITDA(NTMA,0,,,"PORTAGG","MEANR")&lt;/Q&gt;&lt;R&gt;1&lt;/R&gt;&lt;C&gt;1&lt;/C&gt;&lt;D xsi:type="xsd:double"&gt;9.89920266094088&lt;/D&gt;&lt;/FQL&gt;&lt;FQL&gt;&lt;Q&gt;TUR^FMA_PE(LTM,0,,,"PORTAGG","MEANR")&lt;/Q&gt;&lt;R&gt;1&lt;/R&gt;&lt;C&gt;1&lt;/C&gt;&lt;D xsi:type="xsd:double"&gt;9.12685178245006&lt;/D&gt;&lt;/FQL&gt;&lt;FQL&gt;&lt;Q&gt;EWM^FMA_EVAL_EBITDA(NTMA,0,,,"PORTAGG","MEANR")&lt;/Q&gt;&lt;R&gt;1&lt;/R&gt;&lt;C&gt;1&lt;/C&gt;&lt;D xsi:type="xsd:double"&gt;8.80785949280333&lt;/D&gt;&lt;/FQL&gt;&lt;FQL&gt;&lt;Q&gt;QAT^FG_COMPANY_NAME&lt;/Q&gt;&lt;R&gt;1&lt;/R&gt;&lt;C&gt;1&lt;/C&gt;&lt;D xsi:type="xsd:string"&gt;iShares MSCI Qatar ETF&lt;/D&gt;&lt;/FQL&gt;&lt;FQL&gt;&lt;Q&gt;CPALM-FDS^MAX(FG_PRICE(0,-5AY))&lt;/Q&gt;&lt;R&gt;1&lt;/R&gt;&lt;C&gt;1&lt;/C&gt;&lt;D xsi:type="xsd:double"&gt;8163&lt;/D&gt;&lt;/FQL&gt;&lt;FQL&gt;&lt;Q&gt;VWO^PERCENT_CHANGE(FMA_EPS(+1,0,,,,"PORTAGG","MEAN"),FMA_EPS(+1,-1AM,,,,"PORTAGG","MEAN"))&lt;/Q&gt;&lt;R&gt;1&lt;/R&gt;&lt;C&gt;1&lt;/C&gt;&lt;D xsi:type="xsd:double"&gt;0&lt;/D&gt;&lt;/FQL&gt;&lt;FQL&gt;&lt;Q&gt;EPHE^FG_ROE(0)&lt;/Q&gt;&lt;R&gt;1&lt;/R&gt;&lt;C&gt;1&lt;/C&gt;&lt;D xsi:type="xsd:double"&gt;12.462837339502&lt;/D&gt;&lt;/FQL&gt;&lt;FQL&gt;&lt;Q&gt;REFKRBASE-FDS^PROPER_NAME(0,,,"SECURITY","NAME")&lt;/Q&gt;&lt;R&gt;1&lt;/R&gt;&lt;C&gt;1&lt;/C&gt;&lt;D xsi:type="xsd:string"&gt;South Korea Base Rate&lt;/D&gt;&lt;/FQL&gt;&lt;FQL&gt;&lt;Q&gt;CNYA^FG_PRICE_MAVG(0,,,,30)&lt;/Q&gt;&lt;R&gt;1&lt;/R&gt;&lt;C&gt;1&lt;/C&gt;&lt;D xsi:type="xsd:double"&gt;25.396986&lt;/D&gt;&lt;/FQL&gt;&lt;FQL&gt;&lt;Q&gt;EWY^P_PRICE(0)/P_PRICE_LOW_PR(0,,,,,,"PRICE","INTRA","52W")-1&lt;/Q&gt;&lt;R&gt;1&lt;/R&gt;&lt;C&gt;1&lt;/C&gt;&lt;D xsi:type="xsd:double"&gt;0.19875205&lt;/D&gt;&lt;/FQL&gt;&lt;FQL&gt;&lt;Q&gt;EPHE^PERCENT_CHANGE(FMA_EPS(+1,0,,,,"PORTAGG","MEAN"),FMA_EPS(+1,-1AM,,,,"PORTAGG","MEAN"))&lt;/Q&gt;&lt;R&gt;1&lt;/R&gt;&lt;C&gt;1&lt;/C&gt;&lt;D xsi:type="xsd:double"&gt;0.786054068702918&lt;/D&gt;&lt;/FQL&gt;&lt;FQL&gt;&lt;Q&gt;VWO^P_PRICE(0)/P_PRICE_LOW_PR(0,,,,,,"PRICE","INTRA","52W")-1&lt;/Q&gt;&lt;R&gt;1&lt;/R&gt;&lt;C&gt;1&lt;/C&gt;&lt;D xsi:type="xsd:double"&gt;0.16299558&lt;/D&gt;&lt;/FQL&gt;&lt;FQL&gt;&lt;Q&gt;KSA^FG_ROE(0)&lt;/Q&gt;&lt;R&gt;1&lt;/R&gt;&lt;C&gt;1&lt;/C&gt;&lt;D xsi:type="xsd:double"&gt;11.0117381982054&lt;/D&gt;&lt;/FQL&gt;&lt;FQL&gt;&lt;Q&gt;USDMYR^FG_COMPANY_NAME&lt;/Q&gt;&lt;R&gt;1&lt;/R&gt;&lt;C&gt;1&lt;/C&gt;&lt;D xsi:type="xsd:string"&gt;Malaysian Ringgit per U.S. Dollar&lt;/D&gt;&lt;/FQL&gt;&lt;FQL&gt;&lt;Q&gt;SET-BKK^FG_PRICE_MAVG(0,,,,200)&lt;/Q&gt;&lt;R&gt;1&lt;/R&gt;&lt;C&gt;1&lt;/C&gt;&lt;D xsi:type="xsd:double"&gt;1373.9993&lt;/D&gt;&lt;/FQL&gt;&lt;FQL&gt;&lt;Q&gt;CNYA^FG_PRICE(0)&lt;/Q&gt;&lt;R&gt;1&lt;/R&gt;&lt;C&gt;1&lt;/C&gt;&lt;D xsi:type="xsd:double"&gt;25.12&lt;/D&gt;&lt;/FQL&gt;&lt;FQL&gt;&lt;Q&gt;MCHI^PERCENT_CHANGE(FMA_EPS(+1,0,,,,"PORTAGG","MEAN"),FMA_EPS(+1,-3AM,,,,"PORTAGG","MEAN"))&lt;/Q&gt;&lt;R&gt;1&lt;/R&gt;&lt;C&gt;1&lt;/C&gt;&lt;D xsi:type="xsd:double"&gt;3.42087893246481&lt;/D&gt;&lt;/FQL&gt;&lt;FQL&gt;&lt;Q&gt;EPHE^FMA_PCT_ABOVE_MAVG(200,0,,,,"PORTAGG")&lt;/Q&gt;&lt;R&gt;1&lt;/R&gt;&lt;C&gt;1&lt;/C&gt;&lt;D xsi:type="xsd:double"&gt;48.4848484848485&lt;/D&gt;&lt;/FQL&gt;&lt;FQL&gt;&lt;Q&gt;TIPSCL10Y-FDS^FG_YIELD(-10AY,0,Y,,"YTM")&lt;/Q&gt;&lt;R&gt;10&lt;/R&gt;&lt;C&gt;1&lt;/C&gt;&lt;D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xsi:type="xsd:string"&gt;@NA&lt;/D&gt;&lt;/FQL&gt;&lt;FQL&gt;&lt;Q&gt;USDSAR^STD(FG_PRICE_CHANGE(0,-1AY,AM))&lt;/Q&gt;&lt;R&gt;1&lt;/R&gt;&lt;C&gt;1&lt;/C&gt;&lt;D xsi:type="xsd:double"&gt;0.0228083521997033&lt;/D&gt;&lt;/FQL&gt;&lt;FQL&gt;&lt;Q&gt;USDSAR^FG_PRICE_CHANGE(0,-1AM)&lt;/Q&gt;&lt;R&gt;1&lt;/R&gt;&lt;C&gt;1&lt;/C&gt;&lt;D xsi:type="xsd:double"&gt;0.018656254&lt;/D&gt;&lt;/FQL&gt;&lt;FQL&gt;&lt;Q&gt;USDMYR^FG_PRICE_CHANGE(0,-6AM)&lt;/Q&gt;&lt;R&gt;1&lt;/R&gt;&lt;C&gt;1&lt;/C&gt;&lt;D xsi:type="xsd:double"&gt;-3.4038126&lt;/D&gt;&lt;/FQL&gt;&lt;FQL&gt;&lt;Q&gt;GREK^P_PRICE_RETURNS_PR('52W',2,-10AY,0,AM)&lt;/Q&gt;&lt;R&gt;121&lt;/R&gt;&lt;C&gt;1&lt;/C&gt;&lt;D xsi:type="xsd:double"&gt;25.074852&lt;/D&gt;&lt;D xsi:type="xsd:double"&gt;26.616405&lt;/D&gt;&lt;D xsi:type="xsd:double"&gt;-8.261961&lt;/D&gt;&lt;D xsi:type="xsd:double"&gt;-30.988806&lt;/D&gt;&lt;D xsi:type="xsd:double"&gt;-28.051472&lt;/D&gt;&lt;D xsi:type="xsd:double"&gt;-39.962566&lt;/D&gt;&lt;D xsi:type="xsd:double"&gt;-50.861965&lt;/D&gt;&lt;D xsi:type="xsd:double"&gt;-46.071823&lt;/D&gt;&lt;D xsi:type="xsd:double"&gt;-55.413197&lt;/D&gt;&lt;D xsi:type="xsd:double"&gt;-45.836227&lt;/D&gt;&lt;D xsi:type="xsd:double"&gt;-45.867634&lt;/D&gt;&lt;D xsi:type="xsd:double"&gt;-53.339897&lt;/D&gt;&lt;D xsi:type="xsd:double"&gt;-53.28192&lt;/D&gt;&lt;D xsi:type="xsd:double"&gt;-57.325832&lt;/D&gt;&lt;D xsi:type="xsd:double"&gt;-48.019093&lt;/D&gt;&lt;D xsi:type="xsd:double"&gt;-33.29721&lt;/D&gt;&lt;D xsi:type="xsd:double"&gt;-45.95051&lt;/D&gt;&lt;D xsi:type="xsd:double"&gt;-39.71299&lt;/D&gt;&lt;D xsi:type="xsd:double"&gt;-30.408127&lt;/D&gt;&lt;D xsi:type="xsd:double"&gt;-48.2763&lt;/D&gt;&lt;D xsi:type="xsd:double"&gt;-29.30246&lt;/D&gt;&lt;D xsi:type="xsd:double"&gt;-31.201887&lt;/D&gt;&lt;D xsi:type="xsd:double"&gt;-29.124647&lt;/D&gt;&lt;D xsi:type="xsd:double"&gt;-32.915836&lt;/D&gt;&lt;D xsi:type="xsd:double"&gt;-23.85791&lt;/D&gt;&lt;D xsi:type="xsd:double"&gt;-15.819889&lt;/D&gt;&lt;D xsi:type="xsd:double"&gt;-24.174286&lt;/D&gt;&lt;D xsi:type="xsd:double"&gt;-30.698086&lt;/D&gt;&lt;D xsi:type="xsd:double"&gt;-9.237289&lt;/D&gt;&lt;D xsi:type="xsd:double"&gt;-0.32963753&lt;/D&gt;&lt;D xsi:type="xsd:double"&gt;8.205128&lt;/D&gt;&lt;D xsi:type="xsd:double"&gt;22.133244&lt;/D&gt;&lt;D xsi:type="xsd:double"&gt;7.7965856&lt;/D&gt;&lt;D xsi:type="xsd:double"&gt;12.75531&lt;/D&gt;&lt;D xsi:type="xsd:double"&gt;14.181471&lt;/D&gt;&lt;D xsi:type="xsd:double"&gt;42.593502&lt;/D&gt;&lt;D xsi:type="xsd:double"&gt;45.37816&lt;/D&gt;&lt;D xsi:type="xsd:double"&gt;39.141273&lt;/D&gt;&lt;D xsi:type="xsd:double"&gt;37.809776&lt;/D&gt;&lt;D xsi:type="xsd:double"&gt;33.97343&lt;/D&gt;&lt;D xsi:type="xsd:double"&gt;21.668386&lt;/D&gt;&lt;D xsi:type="xsd:double"&gt;36.362423&lt;/D&gt;&lt;D xsi:type="xsd:double"&gt;53.47611&lt;/D&gt;&lt;D xsi:type="xsd:double"&gt;33.733974&lt;/D&gt;&lt;D xsi:type="xsd:double"&gt;22.163975&lt;/D&gt;&lt;D xsi:type="xsd:double"&gt;25.438177&lt;/D&gt;&lt;D xsi:type="xsd:double"&gt;0.2120018&lt;/D&gt;&lt;D xsi:type="xsd:double"&gt;-7.2108865&lt;/D&gt;&lt;D xsi:type="xsd:double"&gt;-9.687471&lt;/D&gt;&lt;D xsi:type="xsd:double"&gt;-13.276201&lt;/D&gt;&lt;D xsi:type="xsd:double"&gt;-10.7092085&lt;/D&gt;&lt;D xsi:type="xsd:double"&gt;-17.811596&lt;/D&gt;&lt;D xsi:type="xsd:double"&gt;-15.891981&lt;/D&gt;&lt;D xsi:type="xsd:double"&gt;-31.234402&lt;/D&gt;&lt;D xsi:type="xsd:double"&gt;-34.76348&lt;/D&gt;&lt;D xsi:type="xsd:double"&gt;-20.810997&lt;/D&gt;&lt;D xsi:type="xsd:double"&gt;-12.019068&lt;/D&gt;&lt;D xsi:type="xsd:double"&gt;-19.077324&lt;/D&gt;&lt;D xsi:type="xsd:double"&gt;2.450776&lt;/D&gt;&lt;D xsi:type="xsd:double"&gt;8.936966&lt;/D&gt;&lt;D xsi:type="xsd:double"&gt;6.470704&lt;/D&gt;&lt;D xsi:type="xsd:double"&gt;6.2599897&lt;/D&gt;&lt;D xsi:type="xsd:double"&gt;14.230323&lt;/D&gt;&lt;D xsi:type="xsd:double"&gt;35.489475&lt;/D&gt;&lt;D xsi:type="xsd:double"&gt;38.512314&lt;/D&gt;&lt;D xsi:type="xsd:double"&gt;50.196014&lt;/D&gt;&lt;D xsi:type="xsd:double"&gt;32.87127&lt;/D</t>
        </r>
      </text>
    </comment>
    <comment ref="A16" authorId="0" shapeId="0" xr:uid="{BC6C8526-9F99-4E77-83E3-EDEAB8E83762}">
      <text>
        <r>
          <rPr>
            <b/>
            <sz val="9"/>
            <color indexed="81"/>
            <rFont val="Tahoma"/>
            <charset val="1"/>
          </rPr>
          <t>&gt;&lt;D xsi:type="xsd:double"&gt;-3.2773674&lt;/D&gt;&lt;D xsi:type="xsd:double"&gt;-35.890324&lt;/D&gt;&lt;D xsi:type="xsd:double"&gt;-26.490795&lt;/D&gt;&lt;D xsi:type="xsd:double"&gt;-25.575644&lt;/D&gt;&lt;D xsi:type="xsd:double"&gt;-30.50925&lt;/D&gt;&lt;D xsi:type="xsd:double"&gt;-30.402517&lt;/D&gt;&lt;D xsi:type="xsd:double"&gt;-22.380072&lt;/D&gt;&lt;D xsi:type="xsd:double"&gt;-25.534773&lt;/D&gt;&lt;D xsi:type="xsd:double"&gt;-38.29748&lt;/D&gt;&lt;D xsi:type="xsd:double"&gt;-15.102416&lt;/D&gt;&lt;D xsi:type="xsd:double"&gt;-13.907951&lt;/D&gt;&lt;D xsi:type="xsd:double"&gt;-15.587825&lt;/D&gt;&lt;D xsi:type="xsd:double"&gt;16.23447&lt;/D&gt;&lt;D xsi:type="xsd:double"&gt;76.78329&lt;/D&gt;&lt;D xsi:type="xsd:double"&gt;57.23113&lt;/D&gt;&lt;D xsi:type="xsd:double"&gt;49.228203&lt;/D&gt;&lt;D xsi:type="xsd:double"&gt;45.7093&lt;/D&gt;&lt;D xsi:type="xsd:double"&gt;39.215267&lt;/D&gt;&lt;D xsi:type="xsd:double"&gt;41.740143&lt;/D&gt;&lt;D xsi:type="xsd:double"&gt;40.556503&lt;/D&gt;&lt;D xsi:type="xsd:double"&gt;61.869858&lt;/D&gt;&lt;D xsi:type="xsd:double"&gt;8.536935&lt;/D&gt;&lt;D xsi:type="xsd:double"&gt;6.1587214&lt;/D&gt;&lt;D xsi:type="xsd:double"&gt;25.357735&lt;/D&gt;&lt;D xsi:type="xsd:double"&gt;4.00424&lt;/D&gt;&lt;D xsi:type="xsd:double"&gt;2.8680325&lt;/D&gt;&lt;D xsi:type="xsd:double"&gt;-7.1269093&lt;/D&gt;&lt;D xsi:type="xsd:double"&gt;-5.8223066&lt;/D&gt;&lt;D xsi:type="xsd:double"&gt;-15.121299&lt;/D&gt;&lt;D xsi:type="xsd:double"&gt;-9.647715&lt;/D&gt;&lt;D xsi:type="xsd:double"&gt;-17.809803&lt;/D&gt;&lt;D xsi:type="xsd:double"&gt;-19.582468&lt;/D&gt;&lt;D xsi:type="xsd:double"&gt;-13.298172&lt;/D&gt;&lt;D xsi:type="xsd:double"&gt;5.2223086&lt;/D&gt;&lt;D xsi:type="xsd:double"&gt;4.6273947&lt;/D&gt;&lt;D xsi:type="xsd:double"&gt;10.11529&lt;/D&gt;&lt;D xsi:type="xsd:double"&gt;30.96366&lt;/D&gt;&lt;D xsi:type="xsd:double"&gt;17.443811&lt;/D&gt;&lt;D xsi:type="xsd:double"&gt;23.723352&lt;/D&gt;&lt;D xsi:type="xsd:double"&gt;33.19949&lt;/D&gt;&lt;D xsi:type="xsd:double"&gt;61.612976&lt;/D&gt;&lt;D xsi:type="xsd:double"&gt;62.679516&lt;/D&gt;&lt;D xsi:type="xsd:double"&gt;64.499756&lt;/D&gt;&lt;D xsi:type="xsd:double"&gt;60.70105&lt;/D&gt;&lt;D xsi:type="xsd:double"&gt;44.893658&lt;/D&gt;&lt;D xsi:type="xsd:double"&gt;43.66033&lt;/D&gt;&lt;D xsi:type="xsd:double"&gt;43.157898&lt;/D&gt;&lt;D xsi:type="xsd:double"&gt;31.704367&lt;/D&gt;&lt;D xsi:type="xsd:double"&gt;26.99747&lt;/D&gt;&lt;D xsi:type="xsd:double"&gt;34.839596&lt;/D&gt;&lt;D xsi:type="xsd:double"&gt;31.653177&lt;/D&gt;&lt;D xsi:type="xsd:double"&gt;24.267376&lt;/D&gt;&lt;D xsi:type="xsd:double"&gt;10.939956&lt;/D&gt;&lt;D xsi:type="xsd:double"&gt;12.093437&lt;/D&gt;&lt;/FQL&gt;&lt;FQL&gt;&lt;Q&gt;INDA^FMA_DIV_YLD(NTMA,-10AY,0,AM,"PORTAGG","MEANR")&lt;/Q&gt;&lt;R&gt;121&lt;/R&gt;&lt;C&gt;1&lt;/C&gt;&lt;D xsi:type="xsd:double"&gt;1.64116730504357&lt;/D&gt;&lt;D xsi:type="xsd:double"&gt;1.5676547955397&lt;/D&gt;&lt;D xsi:type="xsd:double"&gt;1.5704588395364&lt;/D&gt;&lt;D xsi:type="xsd:double"&gt;1.55100498549469&lt;/D&gt;&lt;D xsi:type="xsd:double"&gt;1.50991003921784&lt;/D&gt;&lt;D xsi:type="xsd:double"&gt;1.57895154303934&lt;/D&gt;&lt;D xsi:type="xsd:double"&gt;1.49076769815316&lt;/D&gt;&lt;D xsi:type="xsd:double"&gt;1.47254169625089&lt;/D&gt;&lt;D xsi:type="xsd:double"&gt;1.535241740607&lt;/D&gt;&lt;D xsi:type="xsd:double"&gt;1.68659665009625&lt;/D&gt;&lt;D xsi:type="xsd:double"&gt;1.63823527597891&lt;/D&gt;&lt;D xsi:type="xsd:double"&gt;1.5589154520534&lt;/D&gt;&lt;D xsi:type="xsd:double"&gt;1.53695733518756&lt;/D&gt;&lt;D xsi:type="xsd:double"&gt;1.67238306631582&lt;/D&gt;&lt;D xsi:type="xsd:double"&gt;1.67138203448696&lt;/D&gt;&lt;D xsi:type="xsd:double"&gt;1.67596327215094&lt;/D&gt;&lt;D xsi:type="xsd:double"&gt;1.70721457489856&lt;/D&gt;&lt;D xsi:type="xsd:double"&gt;1.67767143822674&lt;/D&gt;&lt;D xsi:type="xsd:double"&gt;1.75858057517281&lt;/D&gt;&lt;D xsi:type="xsd:double"&gt;1.81500595253945&lt;/D&gt;&lt;D xsi:type="xsd:double"&gt;1.74476307912475&lt;/D&gt;&lt;D xsi:type="xsd:double"&gt;1.70319934209896&lt;/D&gt;&lt;D xsi:type="xsd:double"&gt;1.59969277764953&lt;/D&gt;&lt;D xsi:type="xsd:double"&gt;1.58503288594082&lt;/D&gt;&lt;D xsi:type="xsd:double"&gt;1.52623474496943&lt;/D&gt;&lt;D xsi:type="xsd:double"&gt;1.5171029071186&lt;/D&gt;&lt;D xsi:type="xsd:double"&gt;1.54978548476503&lt;/D&gt;&lt;D xsi:type="xsd:double"&gt;1.57003968625591&lt;/D&gt;&lt;D xsi:type="xsd:double"&gt;1.66686937207066&lt;/D&gt;&lt;D xsi:type="xsd:double"&gt;1.6921091701205&lt;/D&gt;&lt;D xsi:type="xsd:double"&gt;1.61079476316821&lt;/D&gt;&lt;D xsi:type="xsd:double"&gt;1.57643516457149&lt;/D&gt;&lt;D xsi:type="xsd:double"&gt;1.55345955185792&lt;/D&gt;&lt;D xsi:type="xsd:double"&gt;1.57020865333133&lt;/D&gt;&lt;D xsi:type="xsd:double"&gt;1.60759602566709&lt;/D&gt;&lt;D xsi:type="xsd:double"&gt;1.6402747810455&lt;/D&gt;&lt;D xsi:type="xsd:double"&gt;1.514236488925&lt;/D&gt;&lt;D xsi:type="xsd:double"&gt;1.52777470617748&lt;/D&gt;&lt;D xsi:type="xsd:double"&gt;1.58534516852307&lt;/D&gt;&lt;D xsi:type="xsd:double"&gt;1.49895812251913&lt;/D&gt;&lt;D xsi:type="xsd:double"&gt;1.55315744058484&lt;/D&gt;&lt;D xsi:type="xsd:double"&gt;1.50087211725894&lt;/D&gt;&lt;D xsi:type="xsd:double"&gt;1.46848904461812&lt;/D&gt;&lt;D xsi:type="xsd:double"&gt;1.55484892273851&lt;/D&gt;&lt;D xsi:type="xsd:double"&gt;1.62265292677285&lt;/D&gt;&lt;D xsi:type="xsd:double"&gt;1.58240387633009&lt;/D&gt;&lt;D xsi:type="xsd:double"&gt;1.61439659615615&lt;/D&gt;&lt;D xsi:type="xsd:double"&gt;1.62017888397458&lt;/D&gt;&lt;D xsi:type="xsd:double"&gt;1.51836054494899&lt;/D&gt;&lt;D xsi:type="xsd:double"&gt;1.47496246810014&lt;/D&gt;&lt;D xsi:type="xsd:double"&gt;1.58024013684818&lt;/D&gt;&lt;D xsi:type="xsd:double"&gt;1.6846591759435&lt;/D&gt;&lt;D xsi:type="xsd:double"&gt;1.6319295469451&lt;/D&gt;&lt;D xsi:type="xsd:double"&gt;1.63730118578133&lt;/D&gt;&lt;D xsi:type="xsd:double"&gt;1.63314390651405&lt;/D&gt;&lt;D xsi:type="xsd:double"&gt;1.64899006394624&lt;/D&gt;&lt;D xsi:type="xsd:double"&gt;1.56573724821881&lt;/D&gt;&lt;D xsi:type="xsd:double"&gt;1.62621982904267&lt;/D&gt;&lt;D xsi:type="xsd:double"&gt;1.65178347930532&lt;/D&gt;&lt;D xsi:type="xsd:double"&gt;1.69175810213355&lt;/D&gt;&lt;D xsi:type="xsd:double"&gt;1.84348720068492&lt;/D&gt;&lt;D xsi:type="xsd:double"&gt;1.81143055139217&lt;/D&gt;&lt;D xsi:type="xsd:double"&gt;1.79700650635336&lt;/D&gt;&lt;D xsi:type="xsd:double"&gt;1.75530101353271&lt;/D&gt;&lt;D xsi:type="xsd:double"&gt;1.66628419945367&lt;/D&gt;&lt;D xsi:type="xsd:double"&gt;1.66995052329472&lt;/D&gt;&lt;D xsi:type="xsd:double"&gt;1.68239688539772&lt;/D&gt;&lt;D xsi:type="xsd:double"&gt;1.8079552385734&lt;/D&gt;&lt;D xsi:type="xsd:double"&gt;2.3685843463753&lt;/D&gt;&lt;D xsi:type="xsd:double"&gt;1.89466792947154&lt;/D&gt;&lt;D xsi:type="xsd:double"&gt;1.74906328566022&lt;/D&gt;&lt;D xsi:type="xsd:double"&gt;1.63471068504333&lt;/D&gt;&lt;D xsi:type="xsd:double"&gt;1.54743776012374&lt;/D&gt;&lt;D xsi:type="xsd:double"&gt;1.53942591313718&lt;/D&gt;&lt;D xsi:type="xsd:double"&gt;1.54681747507115&lt;/D&gt;&lt;D xsi:type="xsd:double"&gt;1.57377421165025&lt;/D&gt;&lt;D xsi:type="xsd:double"&gt;1.39657283714868&lt;/D&gt;&lt;D xsi:type="xsd:double"&gt;1.34133139151686&lt;/D&gt;&lt;D xsi:type="xsd:double"&gt;1.37031573233495&lt;/D&gt;&lt;D xsi:type="xsd:double"&gt;1.36336253293928&lt;/D&gt;&lt;D xsi:type="xsd:double"&gt;1.36930726180317&lt;/D&gt;&lt;D xsi:type="xsd:double"&gt;1.41590393847269&lt;/D&gt;&lt;D xsi:type="xsd:double"&gt;1.41013484793432&lt;/D&gt;&lt;D xsi:type="xsd:double"&gt;1.40392505314037&lt;/D&gt;&lt;D xsi:type="xsd:double"&gt;1.39013102072597&lt;/D&gt;&lt;D xsi:type="xsd:double"&gt;1.30305205815923&lt;/D&gt;&lt;D xsi:type="xsd:double"&gt;1.30654071301843&lt;/D&gt;&lt;D xsi:type="xsd:double"&gt;1.33098076059733&lt;/D&gt;&lt;D xsi:type="xsd:double"&gt;1.37005429612817&lt;/D&gt;&lt;D xsi:type="xsd:double"&gt;1.3660924349849&lt;/D&gt;&lt;D xsi:type="xsd:double"&gt;1.38283315631172&lt;/D&gt;&lt;D xsi:type="xsd:double"&gt;1.49574832974441&lt;/D&gt;&lt;D xsi:type="xsd:double"&gt;1.43955888119732&lt;/D&gt;&lt;D xsi:type="xsd:double"&gt;1.51352833852334&lt;/D&gt;&lt;D xsi:type="xsd:double"&gt;1.59739874985411&lt;/D&gt;&lt;D xsi:type="xsd:double"&gt;1.68382228111339&lt;/D&gt;&lt;D xsi:type="xsd:double"&gt;1.50642064858782&lt;/D&gt;&lt;D xsi:type="xsd:double"&gt;1.49164185743451&lt;/D&gt;&lt;D xsi:type="xsd:double"&gt;1.55532440279208&lt;/D&gt;&lt;D xsi:type="xsd:double"&gt;1.48602667086653&lt;/D&gt;&lt;D xsi:type="xsd:double"&gt;1.4238296097392&lt;/D&gt;&lt;D xsi:type="xsd:double"&gt;1.4932534379712&lt;/D&gt;&lt;D xsi:type="xsd:double"&gt;1.55686935184845&lt;/D&gt;&lt;D xsi:type="xsd:double"&gt;1.58526313381324&lt;/D&gt;&lt;D xsi:type="xsd:double"&gt;1.6195293545782&lt;/D&gt;&lt;D xsi:type="xsd:double"&gt;1.60553771211771&lt;/D&gt;&lt;D xsi:type="xsd:double"&gt;1.56632403345657&lt;/D&gt;&lt;D xsi:type="xsd:double"&gt;1.51852119136912&lt;/D&gt;&lt;D xsi:type="xsd:double"&gt;1.47547874601473&lt;/D&gt;&lt;D xsi:type="xsd:double"&gt;1.52799773458925&lt;/D&gt;&lt;D xsi:type="xsd:double"&gt;1.51979593392167&lt;/D&gt;&lt;D xsi:type="xsd:double"&gt;1.56271888430148&lt;/D&gt;&lt;D xsi:type="xsd:double"&gt;1.45321649909317&lt;/D&gt;&lt;D xsi:type="xsd:double"&gt;1.37178892985595&lt;/D&gt;&lt;D xsi:type="xsd:double"&gt;1.37799313684684&lt;/D&gt;&lt;D xsi:type="xsd:double"&gt;1.33277175332714&lt;/D&gt;&lt;D xsi:type="xsd:double"&gt;1.33219212167039&lt;/D&gt;&lt;D xsi:type="xsd:double"&gt;1.33361635443954&lt;/D&gt;&lt;D xsi:type="xsd:double"&gt;1.36008583519394&lt;/D&gt;&lt;D xsi:type="xsd:double"&gt;1.26172366869394&lt;/D&gt;&lt;D xsi:type="xsd:double"&gt;1.22484303214873&lt;/D&gt;&lt;/FQL&gt;&lt;FQL&gt;&lt;Q&gt;WL-FDS^FG_PRICE_CHANGE(0,-1AY)&lt;/Q&gt;&lt;R&gt;1&lt;/R&gt;&lt;C&gt;1&lt;/C&gt;&lt;D xsi:type="xsd:double"&gt;-25.1822209518365&lt;/D&gt;&lt;/FQL&gt;&lt;FQL&gt;&lt;Q&gt;TUR^FG_PRICE_MAVG(0,,,,60)&lt;/Q&gt;&lt;R&gt;1&lt;/R&gt;&lt;C&gt;1&lt;/C&gt;&lt;D xsi:type="xsd:double"&gt;42.264668&lt;/D&gt;&lt;/FQL&gt;&lt;FQL&gt;&lt;Q&gt;VNM^FMA_PCT_ABOVE_MAVG(200,0,,,,"PORTAGG")&lt;/Q&gt;&lt;R&gt;1&lt;/R&gt;&lt;C&gt;1&lt;/C&gt;&lt;D xsi:type="xsd:double"&gt;43.75&lt;/D&gt;&lt;/FQL&gt;&lt;FQL&gt;&lt;Q&gt;SET-BKK^P_PRICE(0)/P_PRICE_LOW_PR(0,,,,,,"PRICE","INTRA","52W")-1&lt;/Q&gt;&lt;R&gt;1&lt;/R&gt;&lt;C&gt;1&lt;/C&gt;&lt;D xsi:type="xsd:double"&gt;0.03189087&lt;/D&gt;&lt;/FQL&gt;&lt;FQL&gt;&lt;Q&gt;MCHI^FG_TOTAL_RETURNC(0,-6AM)&lt;/Q&gt;&lt;R&gt;1&lt;/R&gt;&lt;C&gt;1&lt;/C&gt;&lt;D xsi:type="xsd:double"&gt;12.129331&lt;/D&gt;&lt;/FQL&gt;&lt;FQL&gt;&lt;Q&gt;GREK^FG_TOTAL_RETURNC(0,-1AM)&lt;/Q&gt;&lt;R&gt;1&lt;/R&gt;&lt;C&gt;1&lt;/C&gt;&lt;D xsi:type="xsd:double"&gt;4.795027&lt;/D&gt;&lt;/FQL&gt;&lt;FQL&gt;&lt;Q&gt;EWT^P_PRICE(0)/P_PRICE_LOW_PR(0,,,,,,"PRICE","INTRA","52W")-1&lt;/Q&gt;&lt;R&gt;1&lt;/R&gt;&lt;C&gt;1&lt;/C&gt;&lt;D xsi:type="xsd:double"&gt;0.22824931&lt;/D&gt;&lt;/FQL&gt;&lt;FQL&gt;&lt;Q&gt;ECH^PERCENT_CHANGE(FMA_EPS(+1,0,,,,"PORTAGG","MEAN"),FMA_EPS(+1,-1AM,,,,"PORTAGG","MEAN"))&lt;/Q&gt;&lt;R&gt;1&lt;/R&gt;&lt;C&gt;1&lt;/C&gt;&lt;D xsi:type="xsd:double"&gt;-96.3050351735098&lt;/D&gt;&lt;/FQL&gt;&lt;FQL&gt;&lt;Q&gt;VWO^FMA_PCT_ABOVE_MAVG(200,0,,,,"PORTAGG")&lt;/Q&gt;&lt;R&gt;1&lt;/R&gt;&lt;C&gt;1&lt;/C&gt;&lt;D xsi:type="xsd:double"&gt;40.2759810263044&lt;/D&gt;&lt;/FQL&gt;&lt;FQL&gt;&lt;Q&gt;EWT^FMA_COS_DOWN("EPS","1M",+1,NOW,,,"PORTAGG","MEANR")&lt;/Q&gt;&lt;R&gt;1&lt;/R&gt;&lt;C&gt;1&lt;/C&gt;&lt;D xsi:type="xsd:double"&gt;21&lt;/D&gt;&lt;/FQL&gt;&lt;FQL&gt;&lt;Q&gt;TRYPH10Y-FDS^FG_YIELD_NAME&lt;/Q&gt;&lt;R&gt;1&lt;/R&gt;&lt;C&gt;1&lt;/C&gt;&lt;D xsi:type="xsd:string"&gt;Philippines Benchmark Bond - 10 Year&lt;/D&gt;&lt;/FQL&gt;&lt;FQL&gt;&lt;Q&gt;REFQALEND-FDS^FG_YIELD(NOW,,,0)&lt;/Q&gt;&lt;R&gt;1&lt;/R&gt;&lt;C&gt;1&lt;/C&gt;&lt;D xsi:type="xsd:double"&gt;6.25&lt;/D&gt;&lt;/FQL&gt;&lt;FQL&gt;&lt;Q&gt;REFIDRREPO-FDS^PROPER_NAME(0,,,"SECURITY","NAME")&lt;/Q&gt;&lt;R&gt;1&lt;/R&gt;&lt;C&gt;1&lt;/C&gt;&lt;D xsi:type="xsd:string"&gt;Indonesia BI (Reverse) Repo Rate - 7 Day&lt;/D&gt;&lt;/FQL&gt;&lt;FQL&gt;&lt;Q&gt;TRYPH10Y-FDS^PCTCHG(FG_YIELD(0,,,,"YTM"),FG_YIELD(-3AM,,,,"YTM"))&lt;/Q&gt;&lt;R&gt;1&lt;/R&gt;&lt;C&gt;1&lt;/C&gt;&lt;D xsi:type="xsd:double"&gt;-13.28978&lt;/D&gt;&lt;/FQL&gt;&lt;FQL&gt;&lt;Q&gt;TRYQA10Y-FDS^FG_YIELD(0,,,,"YTM")&lt;/Q&gt;&lt;R&gt;0&lt;/R&gt;&lt;C&gt;0&lt;/C&gt;&lt;/FQL&gt;&lt;FQL&gt;&lt;Q&gt;CC_CN^IMF_IFS_RCPI_Q(0)&lt;/Q&gt;&lt;R&gt;1&lt;/R&gt;&lt;C&gt;1&lt;/C&gt;&lt;D xsi:type="xsd:double"&gt;0.226831&lt;/D&gt;&lt;/FQL&gt;&lt;FQL&gt;&lt;Q&gt;VWO^FG_PE(0)&lt;/Q&gt;&lt;R&gt;1&lt;/R&gt;&lt;C&gt;1&lt;/C&gt;&lt;D xsi:type="xsd:double"&gt;15.0513221569259&lt;/D&gt;&lt;/FQL&gt;&lt;FQL&gt;&lt;Q&gt;VNM^FG_FCF_YIELD_NTM(0)&lt;/Q&gt;&lt;R&gt;1&lt;/R&gt;&lt;C&gt;1&lt;/C&gt;&lt;D xsi:type="xsd:double"&gt;1.50623254222634&lt;/D&gt;&lt;/FQL&gt;&lt;FQL&gt;&lt;Q&gt;EWY^FMA_PE(LTM,0,,,"PORTAGG","MEANR")&lt;/Q&gt;&lt;R&gt;1&lt;/R&gt;&lt;C&gt;1&lt;/C&gt;&lt;D xsi:type="xsd:double"&gt;17.420143465342&lt;/D&gt;&lt;/FQL&gt;&lt;FQL&gt;&lt;Q&gt;EWM^FG_FCF_YIELD_NTM(0)&lt;/Q&gt;&lt;R&gt;1&lt;/R&gt;&lt;C&gt;1&lt;/C&gt;&lt;D xsi:type="xsd:double"&gt;5.98350506490745&lt;/D&gt;&lt;/FQL&gt;&lt;FQL&gt;&lt;Q&gt;MCHI^FG_COMPANY_NAME&lt;/Q&gt;&lt;R&gt;1&lt;/R&gt;&lt;C&gt;1&lt;/C&gt;&lt;D xsi:type="xsd:string"&gt;iShares MSCI China ETF&lt;/D&gt;&lt;/FQL&gt;&lt;FQL&gt;&lt;Q&gt;EWZ^P_PRICE_RETURNS_PR('52W',2,-10AY,0,AM)&lt;/Q&gt;&lt;R&gt;121&lt;/R&gt;&lt;C&gt;1&lt;/C&gt;&lt;D xsi:type="xsd:double"&gt;14.781845&lt;/D&gt;&lt;D xsi:type="xsd:double"&gt;31.00338&lt;/D&gt;&lt;D xsi:type="xsd:double"&gt;-10.4623375&lt;/D&gt;&lt;D xsi:type="xsd:double"&gt;-10.908633&lt;/D&gt;&lt;D xsi:type="xsd:double"&gt;-11.694157&lt;/D&gt;&lt;D xsi:type="xsd:double"&gt;-15.518724&lt;/D&gt;&lt;D xsi:type="xsd:double"&gt;-10.662097&lt;/D&gt;&lt;D xsi:type="xsd:double"&gt;-12.279701&lt;/D&gt;&lt;D xsi:type="xsd:double"&gt;-26.274008&lt;/D&gt;&lt;D xsi:type="xsd:double"&gt;-20.24188&lt;/D&gt;&lt;D xsi:type="xsd:double"&gt;-27.86619&lt;/D&gt;&lt;D xsi:type="xsd:double"&gt;-30.540298&lt;/D&gt;&lt;D xsi:type="xsd:double"&gt;-39.016617&lt;/D&gt;&lt;D xsi:type="xsd:double"&gt;-54.44394&lt;/D&gt;&lt;D xsi:type="xsd:double"&gt;-46.031334&lt;/D&gt;&lt;D xsi:type="xsd:double"&gt;-44.84908&lt;/D&gt;&lt;D xsi:type="xsd:double"&gt;-41.97893&lt;/D&gt;&lt;D xsi:type="xsd:double"&gt;-41.744633&lt;/D&gt;&lt;D xsi:type="xsd:double"&gt;-40.309395&lt;/D&gt;&lt;D xsi:type="xsd:double"&gt;-37.193783&lt;/D&gt;&lt;D xsi:type="xsd:double"&gt;-14.104295&lt;/D&gt;&lt;D xsi:type="xsd:double"&gt;-16.482365&lt;/D&gt;&lt;D xsi:type="xsd:double"&gt;-17.972952&lt;/D&gt;&lt;D xsi:type="xsd:double"&gt;-3.587389&lt;/D&gt;&lt;D xsi:type="xsd:double"&gt;15.582418&lt;/D&gt;&lt;D xsi:type="xsd:double"&gt;44.377827&lt;/D&gt;&lt;D xsi:type="xsd:double"&gt;56.550014&lt;/D&gt;&lt;D xsi:type="xsd:double"&gt;62.45793&lt;/D&gt;&lt;D xsi:type="xsd:double"&gt;42.030655&lt;/D&gt;&lt;D xsi:type="xsd:double"&gt;63.60248&lt;/D&gt;&lt;D xsi:type="xsd:double"&gt;90.69447&lt;/D&gt;&lt;D xsi:type="xsd:double"&gt;84.3616&lt;/D&gt;&lt;D xsi:type="xsd:double"&gt;45.308434&lt;/D&gt;&lt;D xsi:type="xsd:double"&gt;29.53683&lt;/D&gt;&lt;D xsi:type="xsd:double"&gt;37.58887&lt;/D&gt;&lt;D xsi:type="xsd:double"&gt;15.535343&lt;/D&gt;&lt;D xsi:type="xsd:double"&gt;19.591558&lt;/D&gt;&lt;D xsi:type="xsd:double"&gt;23.311829&lt;/D&gt;&lt;D xsi:type="xsd:double"&gt;26.779724&lt;/D&gt;&lt;D xsi:type="xsd:double"&gt;11.721241&lt;/D&gt;&lt;D xsi:type="xsd:double"&gt;26.608372&lt;/D&gt;&lt;D xsi:type="xsd:double"&gt;22.479868&lt;/D&gt;&lt;D xsi:type="xsd:double"&gt;28.140808&lt;/D&gt;&lt;D xsi:type="xsd:double"&gt;18.889486&lt;/D&gt;&lt;D xsi:type="xsd:double"&gt;20.499992&lt;/D&gt;&lt;D xsi:type="xsd:double"&gt;13.616419&lt;/D&gt;&lt;D xsi:type="xsd:double"&gt;4.6077013&lt;/D&gt;&lt;D xsi:type="xsd:double"&gt;-2.667272&lt;/D&gt;&lt;D xsi:type="xsd:double"&gt;-3.0308843&lt;/D&gt;&lt;D xsi:type="xsd:double"&gt;-16.678095&lt;/D&gt;&lt;D xsi:type="xsd:double"&gt;-16.951597&lt;/D&gt;&lt;D xsi:type="xsd:double"&gt;5.6682944&lt;/D&gt;&lt;D xsi:type="xsd:double"&gt;5.627382&lt;/D&gt;&lt;D xsi:type="xsd:double"&gt;-2.5662184&lt;/D&gt;&lt;D xsi:type="xsd:double"&gt;0.25770664&lt;/D&gt;&lt;D xsi:type="xsd:double"&gt;-3.9066792&lt;/D&gt;&lt;D xsi:type="xsd:double"&gt;-3.9077938&lt;/D&gt;&lt;D xsi:type="xsd:double"&gt;0.5297661&lt;/D&gt;&lt;D xsi:type="xsd:double"&gt;20.638477&lt;/D&gt;&lt;D xsi:type="xsd:double"&gt;40.769432&lt;/D&gt;&lt;D xsi:type="xsd:double"&gt;26.072931&lt;/D&gt;&lt;D xsi:type="xsd:double"&gt;33.244263&lt;/D&gt;&lt;D xsi:type="xsd:double"&gt;27.127266&lt;/D&gt;&lt;D xsi:type="xsd:double"&gt;12.937153&lt;/D&gt;&lt;D xsi:type="xsd:double"&gt;9.660637&lt;/D&gt;&lt;D xsi:type="xsd:double"&gt;27.653265&lt;/D&gt;&lt;D xsi:type="xsd:double"&gt;-0.8785546&lt;/D&gt;&lt;D xsi:type="xsd:double"&gt;-8.321131&lt;/D&gt;&lt;D xsi:type="xsd:double"&gt;-44.510044&lt;/D&gt;&lt;D xsi:type="xsd:double"&gt;-40.460045&lt;/D&gt;&lt;D xsi:type="xsd:double"&gt;-32.145794&lt;/D&gt;&lt;D xsi:type="xsd:double"&gt;-30.485106&lt;/D&gt;&lt;D xsi:type="xsd:double"&gt;-24.899017&lt;/D&gt;&lt;D xsi:type="xsd:double"&gt;-22.176355&lt;/D&gt;&lt;D xsi:type="xsd:double"&gt;-31.818045&lt;/D&gt;&lt;D xsi:type="xsd:double"&gt;-39.076115&lt;/D&gt;&lt;D xsi:type="xsd:double"&gt;-15.626365&lt;/D&gt;&lt;D xsi:type="xsd:double"&gt;-20.327229&lt;/D&gt;&lt;D xsi:type="xsd:double"&gt;-18.619478&lt;/D&gt;&lt;D xsi:type="xsd:double"&gt;-15.351748&lt;/D&gt;&lt;D xsi:type="xsd:double"&gt;47.39269&lt;/D&gt;&lt;D xsi:type="xsd:double"&gt;46.999596&lt;/D&gt;&lt;D xsi:type="xsd:double"&gt;49.561264&lt;/D&gt;&lt;D xsi:type="xsd:double"&gt;36.717068&lt;/D&gt;&lt;D xsi:type="xsd:double"&gt;14.591753&lt;/D&gt;&lt;D xsi:type="xsd:double"&gt;20.71762&lt;/D&gt;&lt;D xsi:type="xsd:double"&gt;22.307884&lt;/D&gt;&lt;D xsi:type="xsd:double"&gt;13.465178&lt;/D&gt;&lt;D xsi:type="xsd:double"&gt;-16.372972&lt;/D&gt;&lt;D xsi:type="xsd:double"&gt;-17.275684&lt;/D&gt;&lt;D xsi:type="xsd:double"&gt;0.6132364&lt;/D&gt;&lt;D xsi:type="xsd:double"&gt;12.884987&lt;/D&gt;&lt;D xsi:type="xsd:double"&gt;31.084145&lt;/D&gt;&lt;D xsi:type="xsd:double"&gt;-2.023667&lt;/D&gt;&lt;D xsi:type="xsd:double"&gt;-4.919344&lt;/D&gt;&lt;D xsi:type="xsd:double"&gt;-23.117811&lt;/D&gt;&lt;D xsi:type="xsd:double"&gt;-13.58788&lt;/D&gt;&lt;D xsi:type="xsd:double"&gt;-6.314051&lt;/D&gt;&lt;D xsi:type="xsd:double"&gt;3.953588&lt;/D&gt;&lt;D xsi:type="xsd:double"&gt;25.438713&lt;/D&gt;&lt;D xsi:type="xsd:double"&gt;23.396242&lt;/D&gt;&lt;D xsi:type="xsd:double"&gt;12.7949&lt;/D&gt;&lt;D xsi:type="xsd:double"&gt;5.146456&lt;/D&gt;&lt;D xsi:type="xsd:double"&gt;-5.786526&lt;/D&gt;&lt;D xsi:type="xsd:double"&gt;-18.349112&lt;/D&gt;&lt;D xsi:type="xsd:double"&gt;-3.5203457&lt;/D&gt;&lt;D xsi:type="xsd:double"&gt;-4.5280275&lt;/D&gt;&lt;D xsi:type="xsd:double"&gt;30.56166&lt;/D&gt;&lt;D xsi:type="xsd:double"&gt;27.771114&lt;/D&gt;&lt;D xsi:type="xsd:double"&gt;13.8186455&lt;/D&gt;&lt;D xsi:type="xsd:double"&gt;16.741705&lt;/D&gt;&lt;D xsi:type="xsd:double"&gt;1.9880652&lt;/D&gt;&lt;D xsi:type="xsd:double"&gt;21.573448&lt;/D&gt;&lt;D xsi:type="xsd:double"&gt;31.792318&lt;/D&gt;&lt;D xsi:type="xsd:double"&gt;17.838896&lt;/D&gt;&lt;D xsi:type="xsd:double"&gt;28.207874&lt;/D&gt;&lt;D xsi:type="xsd:double"&gt;23.41119&lt;/D&gt;&lt;D xsi:type="xsd:double"&gt;17.931915&lt;/D&gt;&lt;D xsi:type="xsd:double"&gt;9.030771&lt;/D&gt;&lt;D xsi:type="xsd:double"&gt;-10.4402485&lt;/D&gt;&lt;D xsi:type="xsd:double"&gt;-11.829126&lt;/D&gt;&lt;/FQL&gt;&lt;FQL&gt;&lt;Q&gt;CPALM-FDS^FG_PRICE(0)/MAX(FG_PRICE(0,-1AY))&lt;/Q&gt;&lt;R&gt;1&lt;/R&gt;&lt;C&gt;1&lt;/C&gt;&lt;D xsi:type="xsd:double"&gt;0.870932518017034&lt;/D&gt;&lt;/FQL&gt;&lt;FQL&gt;&lt;Q&gt;MCHI^FG_TOTAL_RETURNC(0,-3AM)&lt;/Q&gt;&lt;R&gt;1&lt;/R&gt;&lt;C&gt;1&lt;/C&gt;&lt;D xsi:type="xsd:double"&gt;-2.441901&lt;/D&gt;&lt;/FQL&gt;&lt;FQL&gt;&lt;Q&gt;TRYID10Y-FDS^FG_YIELD_NAME&lt;/Q&gt;&lt;R&gt;1&lt;/R&gt;&lt;C&gt;1&lt;/C&gt;&lt;D xsi:type="xsd:string"&gt;Treasury - Indonesia Benchmark Bond 10Y&lt;/D&gt;&lt;/FQL&gt;&lt;FQL&gt;&lt;Q&gt;REFMXTON-FDS^(SUBARRAY(NOT_NA(NO_REPEAT_F(FG_YIELD(NOW,-10AY,D))),0,1)-SUBARRAY(NOT_NA(NO_REPEAT_F(FG_YIELD(NOW,-10AY,D))),1,1))*100&lt;/Q&gt;&lt;R&gt;1&lt;/R&gt;&lt;C&gt;1&lt;/C&gt;&lt;D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xsi:type="xsd:double"&gt;-25&lt;/D&gt;&lt;/FQL&gt;&lt;FQL&gt;&lt;Q&gt;SET-BKK^FMA_EVAL_EBIT(LTMA,NOW,NOW,M,"PORTAGG","MEANR")&lt;/Q&gt;&lt;R&gt;1&lt;/R&gt;&lt;C&gt;1&lt;/C&gt;&lt;D xsi:type="xsd:double"&gt;18.028912173805&lt;/D&gt;&lt;/FQL&gt;&lt;FQL&gt;&lt;Q&gt;EZA^FMA_EVAL_EBITDA(NTMA,0,,,"PORTAGG","MEANR")&lt;/Q&gt;&lt;R&gt;1&lt;/R&gt;&lt;C&gt;1&lt;/C&gt;&lt;D xsi:type="xsd:double"&gt;7.35103899572946&lt;/D&gt;&lt;/FQL&gt;&lt;FQL&gt;&lt;Q&gt;EWM^FMA_DIV_YLD(NTMA,NOW,NOW,M,"PORTAGG","MEANR")&lt;/Q&gt;&lt;R&gt;1&lt;/R&gt;&lt;C&gt;1&lt;/C&gt;&lt;D xsi:type="xsd:double"&gt;4.11349442803789&lt;/D&gt;&lt;/FQL&gt;&lt;FQL&gt;&lt;Q&gt;ECH^FMA_PE(NTMA,0,,,"PORTAGG","MEANR")&lt;/Q&gt;&lt;R&gt;1&lt;/R&gt;&lt;C&gt;1&lt;/C&gt;&lt;D xsi:type="xsd:double"&gt;9.2841394524312&lt;/D&gt;&lt;/FQL&gt;&lt;FQL&gt;&lt;Q&gt;ECH^FMA_PCT_ABOVE_MAVG(200,0,,,,"PORTAGG")&lt;/Q&gt;&lt;R&gt;1&lt;/R&gt;&lt;C&gt;1&lt;/C&gt;&lt;D xsi:type="xsd:double"&gt;58.6206896551724&lt;/D&gt;&lt;/FQL&gt;&lt;FQL&gt;&lt;Q&gt;CNYA^FMA_RBICS_REV_CURRENT(30, LOC, "PORTAGG")&lt;/Q&gt;&lt;R&gt;1&lt;/R&gt;&lt;C&gt;1&lt;/C&gt;&lt;D xsi:type="xsd:double"&gt;20.8282739719649&lt;/D&gt;&lt;/FQL&gt;&lt;FQL&gt;&lt;Q&gt;CPALM-FDS^FG_PRICE_CHANGE(0,-1AY)&lt;/Q&gt;&lt;R&gt;1&lt;/R&gt;&lt;C&gt;1&lt;/C&gt;&lt;D xsi:type="xsd:double"&gt;5.67037625861155&lt;/D&gt;&lt;/FQL&gt;&lt;FQL&gt;&lt;Q&gt;EWT^P_PRICE_RETURNS_PR('52W',2,-10AY,0,AM)&lt;/Q&gt;&lt;R&gt;121&lt;/R&gt;&lt;C&gt;1&lt;/C&gt;&lt;D xsi:type="xsd:double"&gt;17.380428&lt;/D&gt;&lt;D xsi:type="xsd:double"&gt;25.786388&lt;/D&gt;&lt;D xsi:type="xsd:double"&gt;8.7309475&lt;/D&gt;&lt;D xsi:type="xsd:double"&gt;10.319805&lt;/D&gt;&lt;D xsi:type="xsd:double"&gt;10.186684&lt;/D&gt;&lt;D xsi:type="xsd:double"&gt;6.8594337&lt;/D&gt;&lt;D xsi:type="xsd:double"&gt;15.0056&lt;/D&gt;&lt;D xsi:type="xsd:double"&gt;15.968382&lt;/D&gt;&lt;D xsi:type="xsd:double"&gt;10.168862&lt;/D&gt;&lt;D xsi:type="xsd:double"&gt;15.41456&lt;/D&gt;&lt;D xsi:type="xsd:double"&gt;9.268772&lt;/D&gt;&lt;D xsi:type="xsd:double"&gt;1.47264&lt;/D&gt;&lt;D xsi:type="xsd:double"&gt;-4.7536016&lt;/D&gt;&lt;D xsi:type="xsd:double"&gt;-19.886333&lt;/D&gt;&lt;D xsi:type="xsd:double"&gt;-9.351391&lt;/D&gt;&lt;D xsi:type="xsd:double"&gt;-8.723915&lt;/D&gt;&lt;D xsi:type="xsd:double"&gt;-9.460658&lt;/D&gt;&lt;D xsi:type="xsd:double"&gt;-12.875879&lt;/D&gt;&lt;D xsi:type="xsd:double"&gt;-16.540628&lt;/D&gt;&lt;D xsi:type="xsd:double"&gt;-14.822787&lt;/D&gt;&lt;D xsi:type="xsd:double"&gt;-9.68259&lt;/D&gt;&lt;D xsi:type="xsd:double"&gt;-19.573402&lt;/D&gt;&lt;D xsi:type="xsd:double"&gt;-14.357889&lt;/D&gt;&lt;D xsi:type="xsd:double"&gt;-8.50135&lt;/D&gt;&lt;D xsi:type="xsd:double"&gt;6.52287&lt;/D&gt;&lt;D xsi:type="xsd:double"&gt;19.859732&lt;/D&gt;&lt;D xsi:type="xsd:double"&gt;22.986008&lt;/D&gt;&lt;D xsi:type="xsd:double"&gt;15.622747&lt;/D&gt;&lt;D xsi:type="xsd:double"&gt;13.5023&lt;/D&gt;&lt;D xsi:type="xsd:double"&gt;17.90868&lt;/D&gt;&lt;D xsi:type="xsd:double"&gt;30.933453&lt;/D&gt;&lt;D xsi:type="xsd:double"&gt;26.06802&lt;/D&gt;&lt;D xsi:type="xsd:double"&gt;22.721064&lt;/D&gt;&lt;D xsi:type="xsd:double"&gt;32.785976&lt;/D&gt;&lt;D xsi:type="xsd:double"&gt;32.20855&lt;/D&gt;&lt;D xsi:type="xsd:double"&gt;30.278624&lt;/D&gt;&lt;D xsi:type="xsd:double"&gt;23.755848&lt;/D&gt;&lt;D xsi:type="xsd:double"&gt;27.897358&lt;/D&gt;&lt;D xsi:type="xsd:double"&gt;18.222511&lt;/D&gt;&lt;D xsi:type="xsd:double"&gt;24.86254&lt;/D&gt;&lt;D xsi:type="xsd:double"&gt;24.556755&lt;/D&gt;&lt;D xsi:type="xsd:double"&gt;26.033401&lt;/D&gt;&lt;D xsi:type="xsd:double"&gt;25.722075&lt;/D&gt;&lt;D xsi:type="xsd:double"&gt;16.285324&lt;/D&gt;&lt;D xsi:type="xsd:double"&gt;17.12284&lt;/D&gt;&lt;D xsi:type="xsd:double"&gt;9.780812&lt;/D&gt;&lt;D xsi:type="xsd:double"&gt;10.409784&lt;/D&gt;&lt;D xsi:type="xsd:double"&gt;4.014063&lt;/D&gt;&lt;D xsi:type="xsd:double"&gt;5.8548927&lt;/D&gt;&lt;D xsi:type="xsd:double"&gt;4.1225553&lt;/D&gt;&lt;D xsi:type="xsd:double"&gt;7.8178644&lt;/D&gt;&lt;D xsi:type="xsd:double"&gt;-8.313203&lt;/D&gt;&lt;D xsi:type="xsd:double"&gt;-7.651067&lt;/D&gt;&lt;D xsi:type="xsd:double"&gt;-9.924311&lt;/D&gt;&lt;D xsi:type="xsd:double"&gt;-11.622935&lt;/D&gt;&lt;D xsi:type="xsd:double"&gt;-6.519246&lt;/D&gt;&lt;D xsi:type="xsd:double"&gt;-6.130809&lt;/D&gt;&lt;D xsi:type="xsd:double"&gt;1.9242048&lt;/D&gt;&lt;D xsi:type="xsd:double"&gt;-6.8457184&lt;/D&gt;&lt;D xsi:type="xsd:double"&gt;1.8904567&lt;/D&gt;&lt;D xsi:type="xsd:double"&gt;-5.551606&lt;/D&gt;&lt;D xsi:type="xsd:double"&gt;-4.2814074&lt;/D&gt;&lt;D xsi:type="xsd:double"&gt;-0.66619515&lt;/D&gt;&lt;D xsi:type="xsd:double"&gt;19.55675&lt;/D&gt;&lt;D xsi:type="xsd:double"&gt;21.79929&lt;/D&gt;&lt;D xsi:type="xsd:double"&gt;33.33254&lt;/D&gt;&lt;D xsi:type="xsd:double"&gt;16.883087&lt;/D&gt;&lt;D xsi:type="xsd:double"&gt;15.532708&lt;/D&gt;&lt;D xsi:type="xsd:double"&gt;-5.428714&lt;/D&gt;&lt;D xsi:type="xsd:double"&gt;3.3358335&lt;/D&gt;&lt;D xsi:type="xsd:double"&gt;17.191292&lt;/D&gt;&lt;D xsi:type="xsd:double"&gt;17.291142&lt;/D&gt;&lt;D xsi:type="xsd:double"&gt;29.619003&lt;/D&gt;&lt;D xsi:type="xsd:double"&gt;30.993176&lt;/D&gt;&lt;D xsi:type="xsd:double"&gt;28.220999&lt;/D&gt;&lt;D xsi:type="xsd:double"&gt;18.390406&lt;/D&gt;&lt;D xsi:type="xsd:double"&gt;30.773354&lt;/D&gt;&lt;D xsi:type="xsd:double"&gt;31.502247&lt;/D&gt;&lt;D xsi:type="xsd:double"&gt;51.959526&lt;/D&gt;&lt;D xsi:type="xsd:double"&gt;62.51222&lt;/D&gt;&lt;D xsi:type="xsd:double"&gt;90.9103&lt;/D&gt;&lt;D xsi:type="xsd:double"&gt;77.59725&lt;/D&gt;&lt;D xsi:type="xsd:double"&gt;72.244026&lt;/D&gt;&lt;D xsi:type="xsd:double"&gt;59.89474&lt;/D&gt;&lt;D xsi:type="xsd:double"&gt;44.63446&lt;/D&gt;&lt;D xsi:type="xsd:double"&gt;48.801456&lt;/D&gt;&lt;D xsi:type="xsd:double"&gt;38.34455&lt;/D&gt;&lt;D xsi:type="xsd:double"&gt;43.075348&lt;/D&gt;&lt;D xsi:type="xsd:double"&gt;32.366753&lt;/D&gt;&lt;D xsi:type="xsd:double"&gt;28.94454&lt;/D&gt;&lt;D xsi:type="xsd:double"&gt;18.235802&lt;/D&gt;&lt;D xsi:type="xsd:double"&gt;9.5366&lt;/D&gt;&lt;D xsi:type="xsd:double"&gt;4.7634006&lt;/D&gt;&lt;D xsi:type="xsd:double"&gt;-12.076532&lt;/D&gt;&lt;D xsi:type="xsd:double"&gt;-9.092617&lt;/D&gt;&lt;D xsi:type="xsd:double"&gt;-21.016186&lt;/D&gt;&lt;D xsi:type="xsd:double"&gt;-18.641096&lt;/D&gt;&lt;D xsi:type="xsd:double"&gt;-21.984715&lt;/D&gt;&lt;D xsi:type="xsd:double"&gt;-28.581625&lt;/D&gt;&lt;D xsi:type="xsd:double"&gt;-31.778896&lt;/D&gt;&lt;D xsi:type="xsd:double"&gt;-20.23992&lt;/D&gt;&lt;D xsi:type="xsd:double"&gt;-28.982813&lt;/D&gt;&lt;D xsi:type="xsd:double"&gt;-17.128647&lt;/D&gt;&lt;D xsi:type="xsd:double"&gt;-17.986977&lt;/D&gt;&lt;D xsi:type="xsd:double"&gt;-12.939763&lt;/D&gt;&lt;D xsi:type="xsd:double"&gt;-7.7539206&lt;/D&gt;&lt;D xsi:type="xsd:double"&gt;-2.7001858&lt;/D&gt;&lt;D xsi:type="xsd:double"&gt;10.061598&lt;/D&gt;&lt;D xsi:type="xsd:double"&gt;11.8554&lt;/D&gt;&lt;D xsi:type="xsd:double"&gt;9.213341&lt;/D&gt;&lt;D xsi:type="xsd:double"&gt;21.007942&lt;/D&gt;&lt;D xsi:type="xsd:double"&gt;23.458565&lt;/D&gt;&lt;D xsi:type="xsd:double"&gt;13.996959&lt;/D&gt;&lt;D xsi:type="xsd:double"&gt;27.645386&lt;/D&gt;&lt;D xsi:type="xsd:double"&gt;10.803843&lt;/D&gt;&lt;D xsi:type="xsd:double"&gt;19.4831&lt;/D&gt;&lt;D xsi:type="xsd:double"&gt;21.40504&lt;/D&gt;&lt;D xsi:type="xsd:double"&gt;21.0065&lt;/D&gt;&lt;D xsi:type="xsd:double"&gt;22.778797&lt;/D&gt;&lt;D xsi:type="xsd:double"&gt;29.579937&lt;/D&gt;&lt;D xsi:type="xsd:double"&gt;22.222376&lt;/D&gt;&lt;/FQL&gt;&lt;FQL&gt;&lt;Q&gt;TRYDE10Y-FDS^FG_YIELD(-10AY,0,Y,,"YTM")&lt;/Q&gt;&lt;R&gt;10&lt;/R&gt;&lt;C&gt;1&lt;/C&gt;&lt;D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xsi:type="xsd:double"&gt;2.004&lt;/D&gt;&lt;/FQL&gt;&lt;FQL&gt;&lt;Q&gt;USDCLP^FG_PRICE_CHANGE(0,-3AM)&lt;/Q&gt;&lt;R&gt;1&lt;/R&gt;&lt;C&gt;1&lt;/C&gt;&lt;D xsi:type="xsd:double"&gt;-2.463895&lt;/D&gt;&lt;/FQL&gt;&lt;FQL&gt;&lt;Q&gt;GREK^FMA_DIV_YLD(NTMA,-10AY,0,AM,"PORTAGG","MEANR")&lt;/Q&gt;&lt;R&gt;121&lt;/R&gt;&lt;C&gt;1&lt;/C&gt;&lt;D xsi:type="xsd:double"&gt;2.07768131133068&lt;/D&gt;&lt;D xsi:type="xsd:double"&gt;2.01508508173041&lt;/D&gt;&lt;D xsi:type="xsd:double"&gt;2.29731521251635&lt;/D&gt;&lt;D xsi:type="xsd:double"&gt;2.63490158631216&lt;/D&gt;&lt;D xsi:type="xsd:double"&gt;2.58468809938304&lt;/D&gt;&lt;D xsi:type="xsd:double"&gt;3.42009552390345&lt;/D&gt;&lt;D xsi:type="xsd:double"&gt;3.75937418106161&lt;/D&gt;&lt;D xsi:type="xsd:double"&gt;3.15096406614448&lt;/D&gt;&lt;D xsi:type="xsd:double"&gt;3.43285862179076&lt;/D&gt;&lt;D xsi:type="xsd:double"&gt;3.1496895200804&lt;/D&gt;&lt;D xsi:type="xsd:double"&gt;3.42773916147437&lt;/D&gt;&lt;D xsi:type="xsd:double"&gt;3.27612647918231&lt;/D&gt;&lt;D xsi:type="xsd:double"&gt;3.41265511078005&lt;/D&gt;&lt;D xsi:type="xsd:double"&gt;4.03512386193155&lt;/D&gt;&lt;D xsi:type="xsd:double"&gt;3.28367569318904&lt;/D&gt;&lt;D xsi:type="xsd:double"&gt;2.95916476907908&lt;/D&gt;&lt;D xsi:type="xsd:double"&gt;2.59049815617438&lt;/D&gt;&lt;D xsi:type="xsd:double"&gt;2.6263716764483&lt;/D&gt;&lt;D xsi:type="xsd:double"&gt;2.43196782413423&lt;/D&gt;&lt;D xsi:type="xsd:double"&gt;2.77462406457663&lt;/D&gt;&lt;D xsi:type="xsd:double"&gt;3.32501239727597&lt;/D&gt;&lt;D xsi:type="xsd:double"&gt;3.0362451372525&lt;/D&gt;&lt;D xsi:type="xsd:double"&gt;2.38729715107533&lt;/D&gt;&lt;D xsi:type="xsd:double"&gt;3.05875670953665&lt;/D&gt;&lt;D xsi:type="xsd:double"&gt;2.93464557885199&lt;/D&gt;&lt;D xsi:type="xsd:double"&gt;2.95219778425417&lt;/D&gt;&lt;D xsi:type="xsd:double"&gt;3.23548425307499&lt;/D&gt;&lt;D xsi:type="xsd:double"&gt;3.05732078181665&lt;/D&gt;&lt;D xsi:type="xsd:double"&gt;2.80877065793851&lt;/D&gt;&lt;D xsi:type="xsd:double"&gt;2.85444321549015&lt;/D&gt;&lt;D xsi:type="xsd:double"&gt;3.01377941591614&lt;/D&gt;&lt;D xsi:type="xsd:double"&gt;2.95593641266903&lt;/D&gt;&lt;D xsi:type="xsd:double"&gt;2.91708491860738&lt;/D&gt;&lt;D xsi:type="xsd:double"&gt;2.52471253277448&lt;/D&gt;&lt;D xsi:type="xsd:double"&gt;2.76036986204265&lt;/D&gt;&lt;D xsi:type="xsd:double"&gt;2.50670083082807&lt;/D&gt;&lt;D xsi:type="xsd:double"&gt;2.56282340136846&lt;/D&gt;&lt;D xsi:type="xsd:double"&gt;2.59503314465284&lt;/D&gt;&lt;D xsi:type="xsd:double"&gt;2.89899353758509&lt;/D&gt;&lt;D xsi:type="xsd:double"&gt;2.80131522301475&lt;/D&gt;&lt;D xsi:type="xsd:double"&gt;2.95760757476606&lt;/D&gt;&lt;D xsi:type="xsd:double"&gt;2.6265269511531&lt;/D&gt;&lt;D xsi:type="xsd:double"&gt;2.60836512995743&lt;/D&gt;&lt;D xsi:type="xsd:double"&gt;2.96774456524337&lt;/D&gt;&lt;D xsi:type="xsd:double"&gt;3.29008108585586&lt;/D&gt;&lt;D xsi:type="xsd:double"&gt;2.94848387109259&lt;/D&gt;&lt;D xsi:type="xsd:double"&gt;3.28213327225812&lt;/D&gt;&lt;D xsi:type="xsd:double"&gt;3.42408506616687&lt;/D&gt;&lt;D xsi:type="xsd:double"&gt;3.4022431436697&lt;/D&gt;&lt;D xsi:type="xsd:double"&gt;3.64226365084644&lt;/D&gt;&lt;D xsi:type="xsd:double"&gt;3.82542253959874&lt;/D&gt;&lt;D xsi:type="xsd:double"&gt;4.20729596076649&lt;/D&gt;&lt;D xsi:type="xsd:double"&gt;4.19154093858898&lt;/D&gt;&lt;D xsi:type="xsd:double"&gt;4.52735137280211&lt;/D&gt;&lt;D xsi:type="xsd:double"&gt;4.37404947589346&lt;/D&gt;&lt;D xsi:type="xsd:double"&gt;3.84510330615766&lt;/D&gt;&lt;D xsi:type="xsd:double"&gt;3.62662158604816&lt;/D&gt;&lt;D xsi:type="xsd:double"&gt;3.55859051345661&lt;/D&gt;&lt;D xsi:type="xsd:double"&gt;3.40547474529533&lt;/D&gt;&lt;D xsi:type="xsd:double"&gt;3.32734332154104&lt;/D&gt;&lt;D xsi:type="xsd:double"&gt;2.98516008508593&lt;/D&gt;&lt;D xsi:type="xsd:double"&gt;3.32452834027005&lt;/D&gt;&lt;D xsi:type="xsd:double"&gt;3.34551370637553&lt;/D&gt;&lt;D xsi:type="xsd:double"&gt;3.22658413964091&lt;/D&gt;&lt;D xsi:type="xsd:double"&gt;3.01070672669889&lt;/D&gt;&lt;D xsi:type="xsd:double"&gt;2.89815732066257&lt;/D&gt;&lt;D xsi:type="xsd:double"&gt;3.16704908752518&lt;/D&gt;&lt;D xsi:type="xsd:double"&gt;3.78054455016737&lt;/D&gt;&lt;D xsi:type="xsd:double"&gt;5.55081090129445&lt;/D&gt;&lt;D xsi:type="xsd:double"&gt;4.53780874084915&lt;/D&gt;&lt;D xsi:type="xsd:double"&gt;3.85075269496729&lt;/D&gt;&lt;D xsi:type="xsd:double"&gt;3.71853160877244&lt;/D&gt;&lt;D xsi:type="xsd:double"&gt;3.59629588751348&lt;/D&gt;&lt;D xsi:type="xsd:double"&gt;3.69553868085675&lt;/D&gt;&lt;D xsi:type="xsd:double"&gt;3.70541882968764&lt;/D&gt;&lt;D xsi:type="xsd:double"&gt;4.48375057996728&lt;/D&gt;&lt;D xsi:type="xsd:double"&gt;3.25121560554362&lt;/D&gt;&lt;D xsi:type="xsd:double"&gt;3.17757156126904&lt;/D&gt;&lt;D xsi:type="xsd:double"&gt;3.52434351775903&lt;/D&gt;&lt;D xsi:type="xsd:double"&gt;3.32282855392207&lt;/D&gt;&lt;D xsi:type="xsd:double"&gt;3.45026262177148&lt;/D&gt;&lt;D xsi:type="xsd:double"&gt;3.39170568656506&lt;/D&gt;&lt;D xsi:type="xsd:double"&gt;3.11474681182979&lt;/D&gt;&lt;D xsi:type="xsd:double"&gt;3.12357994145206&lt;/D&gt;&lt;D xsi:type="xsd:double"&gt;3.02906791202829&lt;/D&gt;&lt;D xsi:type="xsd:double"&gt;3.10427672295294&lt;/D&gt;&lt;D xsi:type="xsd:double"&gt;3.13384421806229&lt;/D&gt;&lt;D xsi:type="xsd:double"&gt;3.12795002511967&lt;/D&gt;&lt;D xsi:type="xsd:double"&gt;3.27545853094687&lt;/D&gt;&lt;D xsi:type="xsd:double"&gt;3.30062399017108&lt;/D&gt;&lt;D xsi:type="xsd:double"&gt;2.99347095427247&lt;/D&gt;&lt;D xsi:type="xsd:double"&gt;3.18877541631512&lt;/D&gt;&lt;D xsi:type="xsd:double"&gt;3.25544170648693&lt;/D&gt;&lt;D xsi:type="xsd:double"&gt;3.27433719796629&lt;/D&gt;&lt;D xsi:type="xsd:double"&gt;3.71463049075815&lt;/D&gt;&lt;D xsi:type="xsd:double"&gt;4.33416349936521&lt;/D&gt;&lt;D xsi:type="xsd:double"&gt;3.97810264456749&lt;/D&gt;&lt;D xsi:type="xsd:double"&gt;4.270526473576&lt;/D&gt;&lt;D xsi:type="xsd:double"&gt;4.72449905834629&lt;/D&gt;&lt;D xsi:type="xsd:double"&gt;4.38744723351223&lt;/D&gt;&lt;D xsi:type="xsd:double"&gt;4.27056495220419&lt;/D&gt;&lt;D xsi:type="xsd:double"&gt;4.44633500481992&lt;/D&gt;&lt;D xsi:type="xsd:double"&gt;4.10300421740592&lt;/D&gt;&lt;D xsi:type="xsd:double"&gt;3.80602817194074&lt;/D&gt;&lt;D xsi:type="xsd:double"&gt;4.43196830156258&lt;/D&gt;&lt;D xsi:type="xsd:double"&gt;4.28787047041975&lt;/D&gt;&lt;D xsi:type="xsd:double"&gt;4.13003133898358&lt;/D&gt;&lt;D xsi:type="xsd:double"&gt;3.96963129267815&lt;/D&gt;&lt;D xsi:type="xsd:double"&gt;4.10118564953527&lt;/D&gt;&lt;D xsi:type="xsd:double"&gt;4.32583709989139&lt;/D&gt;&lt;D xsi:type="xsd:double"&gt;4.87018957760282&lt;/D&gt;&lt;D xsi:type="xsd:double"&gt;4.95258624358794&lt;/D&gt;&lt;D xsi:type="xsd:double"&gt;4.31429472614872&lt;/D&gt;&lt;D xsi:type="xsd:double"&gt;4.54706099438678&lt;/D&gt;&lt;D xsi:type="xsd:double"&gt;4.56344006316016&lt;/D&gt;&lt;D xsi:type="xsd:double"&gt;4.61324219586488&lt;/D&gt;&lt;D xsi:type="xsd:double"&gt;5.16312025829451&lt;/D&gt;&lt;D xsi:type="xsd:double"&gt;5.39728830778556&lt;/D&gt;&lt;D xsi:type="xsd:double"&gt;5.63595185152456&lt;/D&gt;&lt;D xsi:type="xsd:double"&gt;6.03770637727606&lt;/D&gt;&lt;D xsi:type="xsd:double"&gt;6.02591095467308&lt;/D&gt;&lt;/FQL&gt;&lt;FQL&gt;&lt;Q&gt;ECH^FMA_PE(NTMA,-10AY,0,AM,"PORTAGG","MEANR")&lt;/Q&gt;&lt;R&gt;121&lt;/R&gt;&lt;C&gt;1&lt;/C&gt;&lt;D xsi:type="xsd:double"&gt;14.4458313424864&lt;/D&gt;&lt;D xsi:type="xsd:double"&gt;14.6307792396893&lt;/D&gt;&lt;D xsi:type="xsd:double"&gt;13.9726331183867&lt;/D&gt;&lt;D xsi:type="xsd:double"&gt;13.750462060503&lt;/D&gt;&lt;D xsi:type="xsd:double"&gt;14.2215454376779&lt;/D&gt;&lt;D xsi:type="xsd:double"&gt;13.688862453813&lt;/D&gt;&lt;D xsi:type="xsd:double"&gt;13.0759246454862&lt;/D&gt;&lt;D xsi:type="xsd:double"&gt;13.4651283207719&lt;/D&gt;&lt;D xsi:type="xsd:double"&gt;13.512109318812&lt;/D&gt;&lt;D xsi:type="xsd:double"&gt;14.1046981775853&lt;/D&gt;&lt;D xsi:type="xsd:double"&gt;13.8044722349751&lt;/D&gt;&lt;D xsi:type="xsd:double"&gt;12.8113760896254&lt;/D&gt;&lt;D xsi:type="xsd:double"&gt;12.5183966379253&lt;/D&gt;&lt;D xsi:type="xsd:double"&gt;12.5964769075497&lt;/D&gt;&lt;D xsi:type="xsd:double"&gt;12.1975027840424&lt;/D&gt;&lt;D xsi:type="xsd:double"&gt;13.5731051763702&lt;/D&gt;&lt;D xsi:type="xsd:double"&gt;12.9997661057169&lt;/D&gt;&lt;D xsi:type="xsd:double"&gt;12.2805273772524&lt;/D&gt;&lt;D xsi:type="xsd:double"&gt;12.2613069226982&lt;/D&gt;&lt;D xsi:type="xsd:double"&gt;12.3583806769553&lt;/D&gt;&lt;D xsi:type="xsd:double"&gt;13.3766049629657&lt;/D&gt;&lt;D xsi:type="xsd:double"&gt;13.9313637288148&lt;/D&gt;&lt;D xsi:type="xsd:double"&gt;13.6405146421501&lt;/D&gt;&lt;D xsi:type="xsd:double"&gt;14.6844560589951&lt;/D&gt;&lt;D xsi:type="xsd:double"&gt;15.4694079481235&lt;/D&gt;&lt;D xsi:type="xsd:double"&gt;15.403323347062&lt;/D&gt;&lt;D xsi:type="xsd:double"&gt;15.2403257372004&lt;/D&gt;&lt;D xsi:type="xsd:double"&gt;16.8398926903445&lt;/D&gt;&lt;D xsi:type="xsd:double"&gt;15.8750741658522&lt;/D&gt;&lt;D xsi:type="xsd:double"&gt;15.7890734698378&lt;/D&gt;&lt;D xsi:type="xsd:double"&gt;15.5236905856982&lt;/D&gt;&lt;D xsi:type="xsd:double"&gt;16.1033612651584&lt;/D&gt;&lt;D xsi:type="xsd:double"&gt;17.0389477550124&lt;/D&gt;&lt;D xsi:type="xsd:double"&gt;17.1286359982082&lt;/D&gt;&lt;D xsi:type="xsd:double"&gt;17.0528724448999&lt;/D&gt;&lt;D xsi:type="xsd:double"&gt;16.9291209189755&lt;/D&gt;&lt;D xsi:type="xsd:double"&gt;17.8332692322749&lt;/D&gt;&lt;D xsi:type="xsd:double"&gt;18.9969561066947&lt;/D&gt;&lt;D xsi:type="xsd:double"&gt;19.1611002861976&lt;/D&gt;&lt;D xsi:type="xsd:double"&gt;15.1561542339547&lt;/D&gt;&lt;D xsi:type="xsd:double"&gt;12.986098813539&lt;/D&gt;&lt;D xsi:type="xsd:double"&gt;14.1359705428754&lt;/D&gt;&lt;D xsi:type="xsd:double"&gt;14.8955369479857&lt;/D&gt;&lt;D xsi:type="xsd:double"&gt;13.9724974218075&lt;/D&gt;&lt;D xsi:type="xsd:double"&gt;13.7537273367521&lt;/D&gt;&lt;D xsi:type="xsd:double"&gt;13.9655324655919&lt;/D&gt;&lt;D xsi:type="xsd:double"&gt;12.2929652406374&lt;/D&gt;&lt;D xsi:type="xsd:double"&gt;11.6870983366867&lt;/D&gt;&lt;D xsi:type="xsd:double"&gt;12.0858219922529&lt;/D&gt;&lt;D xsi:type="xsd:double"&gt;12.1562547554635&lt;/D&gt;&lt;D xsi:type="xsd:double"&gt;12.2694415300093&lt;/D&gt;&lt;D xsi:type="xsd:double"&gt;14.8896033885239&lt;/D&gt;&lt;D xsi:type="xsd:double"&gt;14.9393878692412&lt;/D&gt;&lt;D xsi:type="xsd:double"&gt;8.80989755962015&lt;/D&gt;&lt;D xsi:type="xsd:double"&gt;8.93560154669257&lt;/D&gt;&lt;D xsi:type="xsd:double"&gt;8.93334076241574&lt;/D&gt;&lt;D xsi:type="xsd:double"&gt;8.49418818248067&lt;/D&gt;&lt;D xsi:type="xsd:double"&gt;9.26693114898969&lt;/D&gt;&lt;D xsi:type="xsd:double"&gt;8.52134747100196&lt;/D&gt;&lt;D xsi:type="xsd:double"&gt;8.6573504703447&lt;/D&gt;&lt;D xsi:type="xsd:double"&gt;8.91912870953897&lt;/D&gt;&lt;D xsi:type="xsd:double"&gt;8.72490071578223&lt;/D&gt;&lt;D xsi:type="xsd:double"&gt;9.45858187010203&lt;/D&gt;&lt;D xsi:type="xsd:double"&gt;8.40669923526711&lt;/D&gt;&lt;D xsi:type="xsd:double"&gt;7.85937221862896&lt;/D&gt;&lt;D xsi:type="xsd:double"&gt;7.5424286107768&lt;/D&gt;&lt;D xsi:type="xsd:double"&gt;8.65340838564864&lt;/D&gt;&lt;D xsi:type="xsd:double"&gt;7.58763825819406&lt;/D&gt;&lt;D xsi:type="xsd:double"&gt;6.44818385999119&lt;/D&gt;&lt;D xsi:type="xsd:double"&gt;-26.1617492075281&lt;/D&gt;&lt;D xsi:type="xsd:double"&gt;12.7251855096819&lt;/D&gt;&lt;D xsi:type="xsd:double"&gt;14.812689388398&lt;/D&gt;&lt;D xsi:type="xsd:double"&gt;16.1169727010896&lt;/D&gt;&lt;D xsi:type="xsd:double"&gt;14.9737669349018&lt;/D&gt;&lt;D xsi:type="xsd:double"&gt;13.968939825292&lt;/D&gt;&lt;D xsi:type="xsd:double"&gt;13.2830995452866&lt;/D&gt;&lt;D xsi:type="xsd:double"&gt;14.6659897873929&lt;/D&gt;&lt;D xsi:type="xsd:double"&gt;14.0961480343976&lt;/D&gt;&lt;D xsi:type="xsd:double"&gt;14.0626033835776&lt;/D&gt;&lt;D xsi:type="xsd:double"&gt;14.6563425723329&lt;/D&gt;&lt;D xsi:type="xsd:double"&gt;14.2276588385717&lt;/D&gt;&lt;D xsi:type="xsd:double"&gt;12.5445936373945&lt;/D&gt;&lt;D xsi:type="xsd:double"&gt;11.6902865706065&lt;/D&gt;&lt;D xsi:type="xsd:double"&gt;11.2512900984931&lt;/D&gt;&lt;D xsi:type="xsd:double"&gt;10.6273807883146&lt;/D&gt;&lt;D xsi:type="xsd:double"&gt;10.2790461516524&lt;/D&gt;&lt;D xsi:type="xsd:double"&gt;9.87769994256068&lt;/D&gt;&lt;D xsi:type="xsd:double"&gt;9.13564185411535&lt;/D&gt;&lt;D xsi:type="xsd:double"&gt;9.54150248262955&lt;/D&gt;&lt;D xsi:type="xsd:double"&gt;9.32640463803573&lt;/D&gt;&lt;D xsi:type="xsd:double"&gt;10.0665786396756&lt;/D&gt;&lt;D xsi:type="xsd:double"&gt;9.7178621917487&lt;/D&gt;&lt;D xsi:type="xsd:double"&gt;9.60863409426803&lt;/D&gt;&lt;D xsi:type="xsd:double"&gt;8.74004764673599&lt;/D&gt;&lt;D xsi:type="xsd:double"&gt;7.49566196977962&lt;/D&gt;&lt;D xsi:type="xsd:double"&gt;6.31327501268606&lt;/D&gt;&lt;D xsi:type="xsd:double"&gt;6.59019570300745&lt;/D&gt;&lt;D xsi:type="xsd:double"&gt;6.64388690043735&lt;/D&gt;&lt;D xsi:type="xsd:double"&gt;7.20520618724385&lt;/D&gt;&lt;D xsi:type="xsd:double"&gt;7.41047978773828&lt;/D&gt;&lt;D xsi:type="xsd:double"&gt;7.23436432850694&lt;/D&gt;&lt;D xsi:type="xsd:double"&gt;7.39226709236314&lt;/D&gt;&lt;D xsi:type="xsd:double"&gt;7.79889731379425&lt;/D&gt;&lt;D xsi:type="xsd:double"&gt;7.93863875200408&lt;/D&gt;&lt;D xsi:type="xsd:double"&gt;7.44567323884693&lt;/D&gt;&lt;D xsi:type="xsd:double"&gt;7.89405982485534&lt;/D&gt;&lt;D xsi:type="xsd:double"&gt;7.99802192599466&lt;/D&gt;&lt;D xsi:type="xsd:double"&gt;8.51380576522765&lt;/D&gt;&lt;D xsi:type="xsd:double"&gt;9.42318830549301&lt;/D&gt;&lt;D xsi:type="xsd:double"&gt;8.95672381219437&lt;/D&gt;&lt;D xsi:type="xsd:double"&gt;8.4199412537785&lt;/D&gt;&lt;D xsi:type="xsd:double"&gt;8.16258536570326&lt;/D&gt;&lt;D xsi:type="xsd:double"&gt;0.629633782488632&lt;/D&gt;&lt;D xsi:type="xsd:double"&gt;0.476479117602116&lt;/D&gt;&lt;D xsi:type="xsd:double"&gt;0.68116183796873&lt;/D&gt;&lt;D xsi:type="xsd:double"&gt;0.532703398011107&lt;/D&gt;&lt;D xsi:type="xsd:double"&gt;0.540102645395192&lt;/D&gt;&lt;D xsi:type="xsd:double"&gt;0.53070323041314&lt;/D&gt;&lt;D xsi:type="xsd:double"&gt;9.78767476617572&lt;/D&gt;&lt;D xsi:type="xsd:double"&gt;0.342777729203821&lt;/D&gt;&lt;D xsi:type="xsd:double"&gt;9.2841394524312&lt;/D&gt;&lt;/FQL&gt;&lt;FQL&gt;&lt;Q&gt;COPP-FDS^FG_PRICE(0)&lt;/Q&gt;&lt;R&gt;1&lt;/R&gt;&lt;C&gt;1&lt;/C&gt;&lt;D xsi:type="xsd:double"&gt;4.0665&lt;/D&gt;&lt;/FQL&gt;&lt;FQL&gt;&lt;Q&gt;TUR^FG_PRICE_MAVG(0,,,,30)&lt;/Q&gt;&lt;R&gt;1&lt;/R&gt;&lt;C&gt;1&lt;/C&gt;&lt;D xsi:type="xsd:double"&gt;42.593666&lt;/D&gt;&lt;/FQL&gt;&lt;FQL&gt;&lt;Q&gt;EZA^FG_PRICE_MAVG(0,,,,200)&lt;/Q&gt;&lt;R&gt;1&lt;/R&gt;&lt;C&gt;1&lt;/C&gt;&lt;D xsi:type="xsd:double"&gt;40.34165&lt;/D&gt;&lt;/FQL&gt;&lt;FQL&gt;&lt;Q&gt;EWM^FG_PRICE_MAVG(0,,,,60)&lt;/Q&gt;&lt;R&gt;1&lt;/R&gt;&lt;C&gt;1&lt;/C&gt;&lt;D xsi:type="xsd:double"&gt;22.997833&lt;/D&gt;&lt;/FQL&gt;&lt;FQL&gt;&lt;Q&gt;EPHE^PERCENT_CHANGE(FMA_EPS(+1,0,,,,"PORTAGG","MEAN"),FMA_EPS(+1,-3AM,,,,</t>
        </r>
      </text>
    </comment>
    <comment ref="A17" authorId="0" shapeId="0" xr:uid="{FE185476-E767-49DC-BA0C-98138E2112E8}">
      <text>
        <r>
          <rPr>
            <b/>
            <sz val="9"/>
            <color indexed="81"/>
            <rFont val="Tahoma"/>
            <charset val="1"/>
          </rPr>
          <t>"PORTAGG","MEAN"))&lt;/Q&gt;&lt;R&gt;1&lt;/R&gt;&lt;C&gt;1&lt;/C&gt;&lt;D xsi:type="xsd:double"&gt;-3.41101691377551&lt;/D&gt;&lt;/FQL&gt;&lt;FQL&gt;&lt;Q&gt;URTH^FG_TOTAL_RETURNC(0,-6AM)&lt;/Q&gt;&lt;R&gt;1&lt;/R&gt;&lt;C&gt;1&lt;/C&gt;&lt;D xsi:type="xsd:double"&gt;9.399807&lt;/D&gt;&lt;/FQL&gt;&lt;FQL&gt;&lt;Q&gt;KSA^FMA_COS_DOWN("EPS","1M",+1,NOW,,,"PORTAGG","MEANR")&lt;/Q&gt;&lt;R&gt;1&lt;/R&gt;&lt;C&gt;1&lt;/C&gt;&lt;D xsi:type="xsd:double"&gt;31&lt;/D&gt;&lt;/FQL&gt;&lt;FQL&gt;&lt;Q&gt;INDA^SIZE(FG_CONSTITUENTS)&lt;/Q&gt;&lt;R&gt;1&lt;/R&gt;&lt;C&gt;1&lt;/C&gt;&lt;D xsi:type="xsd:long"&gt;148&lt;/D&gt;&lt;/FQL&gt;&lt;FQL&gt;&lt;Q&gt;CNYA^FMA_COS_DOWN("EPS","1M",+1,NOW,,,"PORTAGG","MEANR")&lt;/Q&gt;&lt;R&gt;1&lt;/R&gt;&lt;C&gt;1&lt;/C&gt;&lt;D xsi:type="xsd:double"&gt;160&lt;/D&gt;&lt;/FQL&gt;&lt;FQL&gt;&lt;Q&gt;ECH^FMA_RBICS_REV_CURRENT(30, LOC, "PORTAGG")&lt;/Q&gt;&lt;R&gt;1&lt;/R&gt;&lt;C&gt;1&lt;/C&gt;&lt;D xsi:type="xsd:double"&gt;33.0319854376697&lt;/D&gt;&lt;/FQL&gt;&lt;FQL&gt;&lt;Q&gt;EIDO^FG_ROE(0)&lt;/Q&gt;&lt;R&gt;1&lt;/R&gt;&lt;C&gt;1&lt;/C&gt;&lt;D xsi:type="xsd:double"&gt;12.8358047242089&lt;/D&gt;&lt;/FQL&gt;&lt;FQL&gt;&lt;Q&gt;TRYIN10Y-FDS^PCTCHG(FG_YIELD(0,,,,"YTM"),FG_YIELD(-1AM,,,,"YTM"))&lt;/Q&gt;&lt;R&gt;1&lt;/R&gt;&lt;C&gt;1&lt;/C&gt;&lt;D xsi:type="xsd:double"&gt;-2.0604713&lt;/D&gt;&lt;/FQL&gt;&lt;FQL&gt;&lt;Q&gt;CC_IN^IMF_IFS_RCPI_Q(0)&lt;/Q&gt;&lt;R&gt;0&lt;/R&gt;&lt;C&gt;0&lt;/C&gt;&lt;/FQL&gt;&lt;FQL&gt;&lt;Q&gt;MCHI^FMA_PE(NTMA,0,,,"PORTAGG","MEANR")&lt;/Q&gt;&lt;R&gt;1&lt;/R&gt;&lt;C&gt;1&lt;/C&gt;&lt;D xsi:type="xsd:double"&gt;9.01320296418135&lt;/D&gt;&lt;/FQL&gt;&lt;FQL&gt;&lt;Q&gt;EPHE^FMA_EVAL_EBIT(LTMA,NOW,NOW,M,"PORTAGG","MEANR")&lt;/Q&gt;&lt;R&gt;1&lt;/R&gt;&lt;C&gt;1&lt;/C&gt;&lt;D xsi:type="xsd:double"&gt;12.3143666962501&lt;/D&gt;&lt;/FQL&gt;&lt;FQL&gt;&lt;Q&gt;INDA^FG_COMPANY_NAME&lt;/Q&gt;&lt;R&gt;1&lt;/R&gt;&lt;C&gt;1&lt;/C&gt;&lt;D xsi:type="xsd:string"&gt;iShares MSCI India ETF&lt;/D&gt;&lt;/FQL&gt;&lt;FQL&gt;&lt;Q&gt;VGK^PERCENT_CHANGE(FMA_EPS(+1,0,,,,"PORTAGG","MEAN"),FMA_EPS(+1,-3AM,,,,"PORTAGG","MEAN"))&lt;/Q&gt;&lt;R&gt;1&lt;/R&gt;&lt;C&gt;1&lt;/C&gt;&lt;D xsi:type="xsd:double"&gt;1.27956338868288&lt;/D&gt;&lt;/FQL&gt;&lt;FQL&gt;&lt;Q&gt;EWT^FMA_COS_UP("EPS","1M",+1,NOW,,,"PORTAGG","MEANR")&lt;/Q&gt;&lt;R&gt;1&lt;/R&gt;&lt;C&gt;1&lt;/C&gt;&lt;D xsi:type="xsd:double"&gt;44&lt;/D&gt;&lt;/FQL&gt;&lt;FQL&gt;&lt;Q&gt;REFQALEND-FDS^PROPER_NAME(0,,,"SECURITY","NAME")&lt;/Q&gt;&lt;R&gt;1&lt;/R&gt;&lt;C&gt;1&lt;/C&gt;&lt;D xsi:type="xsd:string"&gt;Qatar Lending Rate - Overnight&lt;/D&gt;&lt;/FQL&gt;&lt;FQL&gt;&lt;Q&gt;TRYPE10Y-FDS^FG_YIELD(0,,,,"YTM")&lt;/Q&gt;&lt;R&gt;1&lt;/R&gt;&lt;C&gt;1&lt;/C&gt;&lt;D xsi:type="xsd:double"&gt;6.888655&lt;/D&gt;&lt;/FQL&gt;&lt;FQL&gt;&lt;Q&gt;EZA^FG_FCF_YIELD_NTM(0)&lt;/Q&gt;&lt;R&gt;1&lt;/R&gt;&lt;C&gt;1&lt;/C&gt;&lt;D xsi:type="xsd:double"&gt;8.68568334661301&lt;/D&gt;&lt;/FQL&gt;&lt;FQL&gt;&lt;Q&gt;EWM^FG_PRICE_MAVG(0,,,,30)&lt;/Q&gt;&lt;R&gt;1&lt;/R&gt;&lt;C&gt;1&lt;/C&gt;&lt;D xsi:type="xsd:double"&gt;22.983667&lt;/D&gt;&lt;/FQL&gt;&lt;FQL&gt;&lt;Q&gt;EWM^SIZE(FG_CONSTITUENTS)&lt;/Q&gt;&lt;R&gt;1&lt;/R&gt;&lt;C&gt;1&lt;/C&gt;&lt;D xsi:type="xsd:long"&gt;33&lt;/D&gt;&lt;/FQL&gt;&lt;FQL&gt;&lt;Q&gt;TIPSCL10Y-FDS^FG_YIELD_NAME&lt;/Q&gt;&lt;R&gt;1&lt;/R&gt;&lt;C&gt;1&lt;/C&gt;&lt;D xsi:type="xsd:string"&gt;Treasury - Chile Inflation-Indexed (TIPS) Bond 10Y&lt;/D&gt;&lt;/FQL&gt;&lt;FQL&gt;&lt;Q&gt;TRYGR10Y-FDS^PCTCHG(FG_YIELD(0,,,,"YTM"),FG_YIELD(-3AM,,,,"YTM"))&lt;/Q&gt;&lt;R&gt;1&lt;/R&gt;&lt;C&gt;1&lt;/C&gt;&lt;D xsi:type="xsd:double"&gt;-6.747259&lt;/D&gt;&lt;/FQL&gt;&lt;FQL&gt;&lt;Q&gt;SET-BKK^FMA_EVAL_EBITDA(NTMA,0,,,"PORTAGG","MEANR")&lt;/Q&gt;&lt;R&gt;1&lt;/R&gt;&lt;C&gt;1&lt;/C&gt;&lt;D xsi:type="xsd:double"&gt;9.22417995595541&lt;/D&gt;&lt;/FQL&gt;&lt;FQL&gt;&lt;Q&gt;EPHE^FMA_EVAL_EBITDA(NTMA,0,,,"PORTAGG","MEANR")&lt;/Q&gt;&lt;R&gt;1&lt;/R&gt;&lt;C&gt;1&lt;/C&gt;&lt;D xsi:type="xsd:double"&gt;8.03930947445372&lt;/D&gt;&lt;/FQL&gt;&lt;FQL&gt;&lt;Q&gt;EPU^PERCENT_CHANGE(FMA_EPS(+1,0,,,,"PORTAGG","MEAN"),FMA_EPS(+1,-3AM,,,,"PORTAGG","MEAN"))&lt;/Q&gt;&lt;R&gt;1&lt;/R&gt;&lt;C&gt;1&lt;/C&gt;&lt;D xsi:type="xsd:double"&gt;14.9789387668803&lt;/D&gt;&lt;/FQL&gt;&lt;FQL&gt;&lt;Q&gt;VGK^PERCENT_CHANGE(FMA_EPS(+1,0,,,,"PORTAGG","MEAN"),FMA_EPS(+1,-1AM,,,,"PORTAGG","MEAN"))&lt;/Q&gt;&lt;R&gt;1&lt;/R&gt;&lt;C&gt;1&lt;/C&gt;&lt;D xsi:type="xsd:double"&gt;0&lt;/D&gt;&lt;/FQL&gt;&lt;FQL&gt;&lt;Q&gt;EWM^FMA_COS_DOWN("EPS","1M",+1,NOW,,,"PORTAGG","MEANR")&lt;/Q&gt;&lt;R&gt;1&lt;/R&gt;&lt;C&gt;1&lt;/C&gt;&lt;D xsi:type="xsd:double"&gt;8&lt;/D&gt;&lt;/FQL&gt;&lt;FQL&gt;&lt;Q&gt;TRYCN10Y-FDS^FG_YIELD(0,,,,"YTM")&lt;/Q&gt;&lt;R&gt;1&lt;/R&gt;&lt;C&gt;1&lt;/C&gt;&lt;D xsi:type="xsd:double"&gt;2.1302&lt;/D&gt;&lt;/FQL&gt;&lt;FQL&gt;&lt;Q&gt;VGK^FMA_EVAL_EBIT(LTMA,NOW,NOW,M,"PORTAGG","MEANR")&lt;/Q&gt;&lt;R&gt;1&lt;/R&gt;&lt;C&gt;1&lt;/C&gt;&lt;D xsi:type="xsd:double"&gt;13.2235333636842&lt;/D&gt;&lt;/FQL&gt;&lt;FQL&gt;&lt;Q&gt;USDEUR^FG_PRICE_CHANGE(0,-1AY)&lt;/Q&gt;&lt;R&gt;1&lt;/R&gt;&lt;C&gt;1&lt;/C&gt;&lt;D xsi:type="xsd:double"&gt;1.7326832&lt;/D&gt;&lt;/FQL&gt;&lt;FQL&gt;&lt;Q&gt;UAE^FMA_PE(LTMA,-10AY,0,AM,"PORTAGG","MEANR")&lt;/Q&gt;&lt;R&gt;121&lt;/R&gt;&lt;C&gt;1&lt;/C&gt;&lt;D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xsi:type="xsd:double"&gt;11.6966886722825&lt;/D&gt;&lt;D xsi:type="xsd:double"&gt;13.1336316112065&lt;/D&gt;&lt;D xsi:type="xsd:double"&gt;12.938606980054&lt;/D&gt;&lt;D xsi:type="xsd:double"&gt;13.8284109876449&lt;/D&gt;&lt;D xsi:type="xsd:double"&gt;13.3471802143096&lt;/D&gt;&lt;D xsi:type="xsd:double"&gt;13.4987846790328&lt;/D&gt;&lt;D xsi:type="xsd:double"&gt;13.5113039422779&lt;/D&gt;&lt;D xsi:type="xsd:double"&gt;13.5118840038837&lt;/D&gt;&lt;D xsi:type="xsd:double"&gt;13.4435004293584&lt;/D&gt;&lt;D xsi:type="xsd:double"&gt;13.1197260299614&lt;/D&gt;&lt;D xsi:type="xsd:double"&gt;11.8675447056997&lt;/D&gt;&lt;D xsi:type="xsd:double"&gt;13.4848271751386&lt;/D&gt;&lt;D xsi:type="xsd:double"&gt;12.2040665384852&lt;/D&gt;&lt;D xsi:type="xsd:double"&gt;13.0032785348228&lt;/D&gt;&lt;D xsi:type="xsd:double"&gt;13.0292093387371&lt;/D&gt;&lt;D xsi:type="xsd:double"&gt;13.3784007204785&lt;/D&gt;&lt;D xsi:type="xsd:double"&gt;13.2181863741185&lt;/D&gt;&lt;D xsi:type="xsd:double"&gt;13.3205997413925&lt;/D&gt;&lt;D xsi:type="xsd:double"&gt;13.4841900011286&lt;/D&gt;&lt;D xsi:type="xsd:double"&gt;13.3135046196823&lt;/D&gt;&lt;D xsi:type="xsd:double"&gt;13.9569887407258&lt;/D&gt;&lt;D xsi:type="xsd:double"&gt;13.0914270815593&lt;/D&gt;&lt;D xsi:type="xsd:double"&gt;12.4425965227725&lt;/D&gt;&lt;D xsi:type="xsd:double"&gt;13.0064750334687&lt;/D&gt;&lt;D xsi:type="xsd:double"&gt;13.3377873973031&lt;/D&gt;&lt;D xsi:type="xsd:double"&gt;13.4357722421381&lt;/D&gt;&lt;D xsi:type="xsd:double"&gt;13.3084502028925&lt;/D&gt;&lt;D xsi:type="xsd:double"&gt;13.2569701130333&lt;/D&gt;&lt;D xsi:type="xsd:double"&gt;12.8368635435456&lt;/D&gt;&lt;D xsi:type="xsd:double"&gt;12.760728551348&lt;/D&gt;&lt;D xsi:type="xsd:double"&gt;13.115589342893&lt;/D&gt;&lt;D xsi:type="xsd:double"&gt;12.59680119793&lt;/D&gt;&lt;D xsi:type="xsd:double"&gt;12.1228790914182&lt;/D&gt;&lt;D xsi:type="xsd:double"&gt;12.4180915640058&lt;/D&gt;&lt;D xsi:type="xsd:double"&gt;11.4439004677527&lt;/D&gt;&lt;D xsi:type="xsd:double"&gt;11.755516929939&lt;/D&gt;&lt;D xsi:type="xsd:double"&gt;12.3079371546356&lt;/D&gt;&lt;D xsi:type="xsd:double"&gt;12.4558113218324&lt;/D&gt;&lt;D xsi:type="xsd:double"&gt;12.2423379281629&lt;/D&gt;&lt;D xsi:type="xsd:double"&gt;12.347624566373&lt;/D&gt;&lt;D xsi:type="xsd:double"&gt;11.8718710210933&lt;/D&gt;&lt;D xsi:type="xsd:double"&gt;11.9688610647085&lt;/D&gt;&lt;D xsi:type="xsd:double"&gt;12.3002292706507&lt;/D&gt;&lt;D xsi:type="xsd:double"&gt;12.9960995471496&lt;/D&gt;&lt;D xsi:type="xsd:double"&gt;12.8594476955099&lt;/D&gt;&lt;D xsi:type="xsd:double"&gt;12.7836516297376&lt;/D&gt;&lt;D xsi:type="xsd:double"&gt;12.1206477277653&lt;/D&gt;&lt;D xsi:type="xsd:double"&gt;11.9850099486952&lt;/D&gt;&lt;D xsi:type="xsd:double"&gt;12.1723580531504&lt;/D&gt;&lt;D xsi:type="xsd:double"&gt;12.9232013670555&lt;/D&gt;&lt;D xsi:type="xsd:double"&gt;12.7133193006343&lt;/D&gt;&lt;D xsi:type="xsd:double"&gt;12.8335216209301&lt;/D&gt;&lt;D xsi:type="xsd:double"&gt;12.6680599455136&lt;/D&gt;&lt;D xsi:type="xsd:double"&gt;13.1318969966624&lt;/D&gt;&lt;D xsi:type="xsd:double"&gt;13.9078414529125&lt;/D&gt;&lt;D xsi:type="xsd:double"&gt;14.1298280974658&lt;/D&gt;&lt;D xsi:type="xsd:double"&gt;13.9744284993557&lt;/D&gt;&lt;D xsi:type="xsd:double"&gt;14.2872924830081&lt;/D&gt;&lt;D xsi:type="xsd:double"&gt;14.1663600374761&lt;/D&gt;&lt;D xsi:type="xsd:double"&gt;16.1500230608468&lt;/D&gt;&lt;D xsi:type="xsd:double"&gt;15.6344151718184&lt;/D&gt;&lt;D xsi:type="xsd:double"&gt;14.7578317281711&lt;/D&gt;&lt;D xsi:type="xsd:double"&gt;13.9671331445643&lt;/D&gt;&lt;D xsi:type="xsd:double"&gt;15.889169483821&lt;/D&gt;&lt;D xsi:type="xsd:double"&gt;15.6382781731499&lt;/D&gt;&lt;D xsi:type="xsd:double"&gt;17.4372632852059&lt;/D&gt;&lt;D xsi:type="xsd:double"&gt;15.415431927505&lt;/D&gt;&lt;D xsi:type="xsd:double"&gt;16.3177861693348&lt;/D&gt;&lt;D xsi:type="xsd:double"&gt;15.9466174150765&lt;/D&gt;&lt;D xsi:type="xsd:double"&gt;21.3953056515432&lt;/D&gt;&lt;D xsi:type="xsd:double"&gt;24.4316902582967&lt;/D&gt;&lt;D xsi:type="xsd:double"&gt;24.0708817233201&lt;/D&gt;&lt;D xsi:type="xsd:double"&gt;23.5748513154225&lt;/D&gt;&lt;D xsi:type="xsd:double"&gt;27.476505327018&lt;/D&gt;&lt;D xsi:type="xsd:double"&gt;26.1436084849818&lt;/D&gt;&lt;D xsi:type="xsd:double"&gt;24.9059901969237&lt;/D&gt;&lt;D xsi:type="xsd:double"&gt;24.1613146065658&lt;/D&gt;&lt;D xsi:type="xsd:double"&gt;22.9314291936528&lt;/D&gt;&lt;D xsi:type="xsd:double"&gt;21.7794573532179&lt;/D&gt;&lt;D xsi:type="xsd:double"&gt;20.7346445861917&lt;/D&gt;&lt;D xsi:type="xsd:double"&gt;19.6733023931872&lt;/D&gt;&lt;D xsi:type="xsd:double"&gt;18.4521949114383&lt;/D&gt;&lt;D xsi:type="xsd:double"&gt;18.1461764569524&lt;/D&gt;&lt;D xsi:type="xsd:double"&gt;16.7274173705094&lt;/D&gt;&lt;D xsi:type="xsd:double"&gt;16.873738216774&lt;/D&gt;&lt;D xsi:type="xsd:double"&gt;17.3508082624372&lt;/D&gt;&lt;D xsi:type="xsd:double"&gt;17.3669772684894&lt;/D&gt;&lt;D xsi:type="xsd:double"&gt;17.3551933731176&lt;/D&gt;&lt;D xsi:type="xsd:double"&gt;16.6751876496881&lt;/D&gt;&lt;D xsi:type="xsd:double"&gt;15.611704705599&lt;/D&gt;&lt;D xsi:type="xsd:double"&gt;15.6479869811951&lt;/D&gt;&lt;D xsi:type="xsd:double"&gt;15.0747947599378&lt;/D&gt;&lt;D xsi:type="xsd:double"&gt;14.6061777319234&lt;/D&gt;&lt;D xsi:type="xsd:double"&gt;14.2918707638767&lt;/D&gt;&lt;D xsi:type="xsd:double"&gt;13.7607678242259&lt;/D&gt;&lt;D xsi:type="xsd:double"&gt;12.4755017643079&lt;/D&gt;&lt;D xsi:type="xsd:double"&gt;12.246749167568&lt;/D&gt;&lt;D xsi:type="xsd:double"&gt;12.263103051011&lt;/D&gt;&lt;D xsi:type="xsd:double"&gt;11.9916144305558&lt;/D&gt;&lt;D xsi:type="xsd:double"&gt;12.0793702144921&lt;/D&gt;&lt;D xsi:type="xsd:double"&gt;11.7700135263723&lt;/D&gt;&lt;D xsi:type="xsd:double"&gt;11.7857457100192&lt;/D&gt;&lt;D xsi:type="xsd:double"&gt;11.7674889624313&lt;/D&gt;&lt;D xsi:type="xsd:double"&gt;11.2111803056644&lt;/D&gt;&lt;D xsi:type="xsd:double"&gt;11.2456285108337&lt;/D&gt;&lt;D xsi:type="xsd:double"&gt;10.2632102075341&lt;/D&gt;&lt;D xsi:type="xsd:double"&gt;10.2138263218853&lt;/D&gt;&lt;D xsi:type="xsd:double"&gt;10.146176112044&lt;/D&gt;&lt;D xsi:type="xsd:double"&gt;9.89485443528267&lt;/D&gt;&lt;D xsi:type="xsd:double"&gt;9.44944304453185&lt;/D&gt;&lt;D xsi:type="xsd:double"&gt;9.42557116922987&lt;/D&gt;&lt;D xsi:type="xsd:double"&gt;9.22846936660686&lt;/D&gt;&lt;D xsi:type="xsd:double"&gt;8.99377137712246&lt;/D&gt;&lt;D xsi:type="xsd:double"&gt;9.08247156471576&lt;/D&gt;&lt;D xsi:type="xsd:double"&gt;9.34741753597902&lt;/D&gt;&lt;/FQL&gt;&lt;FQL&gt;&lt;Q&gt;TIOS-FDS^FG_PRICE_CHANGE(0,-6AM)&lt;/Q&gt;&lt;R&gt;1&lt;/R&gt;&lt;C&gt;1&lt;/C&gt;&lt;D xsi:type="xsd:double"&gt;-22.4918971885128&lt;/D&gt;&lt;/FQL&gt;&lt;FQL&gt;&lt;Q&gt;EWY^P_PRICE(0)/P_PRICE_HIGH_PR(0,,,,,,"PRICE","INTRA","52W")&lt;/Q&gt;&lt;R&gt;1&lt;/R&gt;&lt;C&gt;1&lt;/C&gt;&lt;D xsi:type="xsd:double"&gt;0.93965334&lt;/D&gt;&lt;/FQL&gt;&lt;FQL&gt;&lt;Q&gt;USDVND^STD(FG_PRICE_CHANGE(0,-3AY,M))&lt;/Q&gt;&lt;R&gt;1&lt;/R&gt;&lt;C&gt;1&lt;/C&gt;&lt;D xsi:type="xsd:double"&gt;1.29013388560541&lt;/D&gt;&lt;/FQL&gt;&lt;FQL&gt;&lt;Q&gt;USDMYR^FG_PRICE_CHANGE(0,-3AM)&lt;/Q&gt;&lt;R&gt;1&lt;/R&gt;&lt;C&gt;1&lt;/C&gt;&lt;D xsi:type="xsd:double"&gt;-4.264021&lt;/D&gt;&lt;/FQL&gt;&lt;FQL&gt;&lt;Q&gt;EWY^P_PRICE_RETURNS_PR('52W',2,-10AY,0,AM)&lt;/Q&gt;&lt;R&gt;121&lt;/R&gt;&lt;C&gt;1&lt;/C&gt;&lt;D xsi:type="xsd:double"&gt;19.684017&lt;/D&gt;&lt;D xsi:type="xsd:double"&gt;18.028046&lt;/D&gt;&lt;D xsi:type="xsd:double"&gt;-4.214275&lt;/D&gt;&lt;D xsi:type="xsd:double"&gt;-6.9389343&lt;/D&gt;&lt;D xsi:type="xsd:double"&gt;-11.95612&lt;/D&gt;&lt;D xsi:type="xsd:double"&gt;-13.477903&lt;/D&gt;&lt;D xsi:type="xsd:double"&gt;-4.432106&lt;/D&gt;&lt;D xsi:type="xsd:double"&gt;-6.6309395&lt;/D&gt;&lt;D xsi:type="xsd:double"&gt;-6.7602396&lt;/D&gt;&lt;D xsi:type="xsd:double"&gt;-1.5362501&lt;/D&gt;&lt;D xsi:type="xsd:double"&gt;-10.370952&lt;/D&gt;&lt;D xsi:type="xsd:double"&gt;-13.977903&lt;/D&gt;&lt;D xsi:type="xsd:double"&gt;-21.64222&lt;/D&gt;&lt;D xsi:type="xsd:double"&gt;-28.610874&lt;/D&gt;&lt;D xsi:type="xsd:double"&gt;-14.85613&lt;/D&gt;&lt;D xsi:type="xsd:double"&gt;-7.305181&lt;/D&gt;&lt;D xsi:type="xsd:double"&gt;-3.6576986&lt;/D&gt;&lt;D xsi:type="xsd:double"&gt;-8.033323&lt;/D&gt;&lt;D xsi:type="xsd:double"&gt;-12.417782&lt;/D&gt;&lt;D xsi:type="xsd:double"&gt;-13.40918&lt;/D&gt;&lt;D xsi:type="xsd:double"&gt;-7.135254&lt;/D&gt;&lt;D xsi:type="xsd:double"&gt;-13.670778&lt;/D&gt;&lt;D xsi:type="xsd:double"&gt;-10.683477&lt;/D&gt;&lt;D xsi:type="xsd:double"&gt;-2.9198587&lt;/D&gt;&lt;D xsi:type="xsd:double"&gt;12.133587&lt;/D&gt;&lt;D xsi:type="xsd:double"&gt;23.725498&lt;/D&gt;&lt;D xsi:type="xsd:double"&gt;21.99484&lt;/D&gt;&lt;D xsi:type="xsd:double"&gt;3.3513308&lt;/D&gt;&lt;D xsi:type="xsd:double"&gt;1.8390179&lt;/D&gt;&lt;D xsi:type="xsd:double"&gt;7.555568&lt;/D&gt;&lt;D xsi:type="xsd:double"&gt;23.084318&lt;/D&gt;&lt;D xsi:type="xsd:double"&gt;24.557709&lt;/D&gt;&lt;D xsi:type="xsd:double"&gt;18.550694&lt;/D&gt;&lt;D xsi:type="xsd:double"&gt;20.967436&lt;/D&gt;&lt;D xsi:type="xsd:double"&gt;37.283695&lt;/D&gt;&lt;D xsi:type="xsd:double"&gt;31.803978&lt;/D&gt;&lt;D xsi:type="xsd:double"&gt;26.828121&lt;/D&gt;&lt;D xsi:type="xsd:double"&gt;22.75325&lt;/D&gt;&lt;D xsi:type="xsd:double"&gt;20.905458&lt;/D&gt;&lt;D xsi:type="xsd:double"&gt;40.53222&lt;/D&gt;&lt;D xsi:type="xsd:double"&gt;42.121517&lt;/D&gt;&lt;D xsi:type="xsd:double"&gt;44.132187&lt;/D&gt;&lt;D xsi:type="xsd:double"&gt;37.22744&lt;/D&gt;&lt;D xsi:type="xsd:double"&gt;25.296831&lt;/D&gt;&lt;D xsi:type="xsd:double"&gt;24.306356&lt;/D&gt;&lt;D xsi:type="xsd:double"&gt;24.01352&lt;/D&gt;&lt;D xsi:type="xsd:double"&gt;11.713993&lt;/D&gt;&lt;D xsi:type="xsd:double"&gt;3.553152&lt;/D&gt;&lt;D xsi:type="xsd:double"&gt;-2.0411253&lt;/D&gt;&lt;D xsi:type="xsd:double"&gt;1.2575507&lt;/D&gt;&lt;D xsi:type="xsd:double"&gt;1.3319731&lt;/D&gt;&lt;D xsi:type="xsd:double"&gt;-19.601559&lt;/D&gt;&lt;D xsi:type="xsd:double"&gt;-16.924965&lt;/D&gt;&lt;D xsi:type="xsd:double"&gt;-20.384365&lt;/D&gt;&lt;D xsi:type="xsd:double"&gt;-15.870321&lt;/D&gt;&lt;D xsi:type="xsd:double"&gt;-10.899806&lt;/D&gt;&lt;D xsi:type="xsd:double"&gt;-16.513597&lt;/D&gt;&lt;D xsi:type="xsd:double"&gt;-17.78599&lt;/D&gt;&lt;D xsi:type="xsd:double"&gt;-21.9275&lt;/D&gt;&lt;D xsi:type="xsd:double"&gt;-10.727292&lt;/D&gt;&lt;D xsi:type="xsd:double"&gt;-17.046392&lt;/D&gt;&lt;D xsi:type="xsd:double"&gt;-19.142807&lt;/D&gt;&lt;D xsi:type="xsd:double"&gt;-16.412264&lt;/D&gt;&lt;D xsi:type="xsd:double"&gt;2.3401737&lt;/D&gt;&lt;D xsi:type="xsd:double"&gt;-3.2320023&lt;/D&gt;&lt;D xsi:type="xsd:double"&gt;7.948339&lt;/D&gt;&lt;D xsi:type="xsd:double"&gt;-8.992654&lt;/D&gt;&lt;D xsi:type="xsd:double"&gt;-10.8279705&lt;/D&gt;&lt;D xsi:type="xsd:double"&gt;-28.178156&lt;/D&gt;&lt;D xsi:type="xsd:double"&gt;-16.52357&lt;/D&gt;&lt;D xsi:type="xsd:double"&gt;1.0098934&lt;/D&gt;&lt;D xsi:type="xsd:double"&gt;-1.5663445&lt;/D&gt;&lt;D xsi:type="xsd:double"&gt;11.130941&lt;/D&gt;&lt;D xsi:type="xsd:double"&gt;22.73227&lt;/D&gt;&lt;D xsi:type="xsd:double"&gt;20.344793&lt;/D&gt;&lt;D xsi:type="xsd:double"&gt;11.646997&lt;/D&gt;&lt;D xsi:type="xsd:double"&gt;36.13688&lt;/D&gt;&lt;D xsi:type="xsd:double"&gt;39.43831&lt;/D&gt;&lt;D xsi:type="xsd:double"&gt;60.26071&lt;/D&gt;&lt;D xsi:type="xsd:double"&gt;65.61092&lt;/D&gt;&lt;D xsi:type="xsd:double"&gt;109.18433&lt;/D&gt;&lt;D xsi:type="xsd:double"&gt;76.795074&lt;/D&gt;&lt;D xsi:type="xsd:double"&gt;71.43082&lt;/D&gt;&lt;D xsi:type="xsd:double"&gt;62.404156&lt;/D&gt;&lt;D xsi:type="xsd:double"&gt;46.9563&lt;/D&gt;&lt;D xsi:type="xsd:double"&gt;38.104584&lt;/D&gt;&lt;D xsi:type="xsd:double"&gt;22.880781&lt;/D&gt;&lt;D xsi:type="xsd:double"&gt;23.973143&lt;/D&gt;&lt;D xsi:type="xsd:double"&gt;0.024545193&lt;/D&gt;&lt;D xsi:type="xsd:double"&gt;-7.559472&lt;/D&gt;&lt;D xsi:type="xsd:double"&gt;-18.684673&lt;/D&gt;&lt;D xsi:type="xsd:double"&gt;-19.145441&lt;/D&gt;&lt;D xsi:type="xsd:double"&gt;-20.004719&lt;/D&gt;&lt;D xsi:type="xsd:double"&gt;-26.565796&lt;/D&gt;&lt;D xsi:type="xsd:double"&gt;-26.102745&lt;/D&gt;&lt;D xsi:type="xsd:double"&gt;-36.679535&lt;/D&gt;&lt;D xsi:type="xsd:double"&gt;-31.101227&lt;/D&gt;&lt;D xsi:type="xsd:double"&gt;-33.965267&lt;/D&gt;&lt;D xsi:type="xsd:double"&gt;-40.021366&lt;/D&gt;&lt;D xsi:type="xsd:double"&gt;-32.560303&lt;/D&gt;&lt;D xsi:type="xsd:double"&gt;-20.331902&lt;/D&gt;&lt;D xsi:type="xsd:double"&gt;-26.863443&lt;/D&gt;&lt;D xsi:type="xsd:double"&gt;-9.7156105&lt;/D&gt;&lt;D xsi:type="xsd:double"&gt;-15.605235&lt;/D&gt;&lt;D xsi:type="xsd:double"&gt;-13.02405&lt;/D&gt;&lt;D xsi:type="xsd:double"&gt;-8.475989&lt;/D&gt;&lt;D xsi:type="xsd:double"&gt;-4.5653343&lt;/D&gt;&lt;D xsi:type="xsd:double"&gt;10.223139&lt;/D&gt;&lt;D xsi:type="xsd:double"&gt;14.214635&lt;/D&gt;&lt;D xsi:type="xsd:double"&gt;12.85603&lt;/D&gt;&lt;D xsi:type="xsd:double"&gt;23.617983&lt;/D&gt;&lt;D xsi:type="xsd:double"&gt;7.9936743&lt;/D&gt;&lt;D xsi:type="xsd:double"&gt;6.247914&lt;/D&gt;&lt;D xsi:type="xsd:double"&gt;17.70357&lt;/D&gt;&lt;D xsi:type="xsd:double"&gt;-3.3890188&lt;/D&gt;&lt;D xsi:type="xsd:double"&gt;11.755049&lt;/D&gt;&lt;D xsi:type="xsd:double"&gt;11.633528&lt;/D&gt;&lt;D xsi:type="xsd:double"&gt;7.417023&lt;/D&gt;&lt;D xsi:type="xsd:double"&gt;1.6349792&lt;/D&gt;&lt;D xsi:type="xsd:double"&gt;7.051897&lt;/D&gt;&lt;D xsi:type="xsd:double"&gt;-0.78660846&lt;/D&gt;&lt;/FQL&gt;&lt;FQL&gt;&lt;Q&gt;EZA^FMA_DIV_YLD(NTMA,-10AY,0,AM,"PORTAGG","MEANR")&lt;/Q&gt;&lt;R&gt;121&lt;/R&gt;&lt;C&gt;1&lt;/C&gt;&lt;D xsi:type="xsd:double"&gt;3.27287161032736&lt;/D&gt;&lt;D xsi:type="xsd:double"&gt;3.26961438269534&lt;/D&gt;&lt;D xsi:type="xsd:double"&gt;3.4846838233957&lt;/D&gt;&lt;D xsi:type="xsd:double"&gt;3.33550024994967&lt;/D&gt;&lt;D xsi:type="xsd:double"&gt;3.43165176875201&lt;/D&gt;&lt;D xsi:type="xsd:double"&gt;3.31591508386761&lt;/D&gt;&lt;D xsi:type="xsd:double"&gt;3.16243715617476&lt;/D&gt;&lt;D xsi:type="xsd:double"&gt;3.05476411882601&lt;/D&gt;&lt;D xsi:type="xsd:double"&gt;3.01526727216529&lt;/D&gt;&lt;D xsi:type="xsd:double"&gt;2.98300101177517&lt;/D&gt;&lt;D xsi:type="xsd:double"&gt;3.23358572835004&lt;/D&gt;&lt;D xsi:type="xsd:double"&gt;3.17111807673951&lt;/D&gt;&lt;D xsi:type="xsd:double"&gt;3.23021056259284&lt;/D&gt;&lt;D xsi:type="xsd:double"&gt;3.45779499797444&lt;/D&gt;&lt;D xsi:type="xsd:double"&gt;3.39027766133722&lt;/D&gt;&lt;D xsi:type="xsd:double"&gt;3.25096911078041&lt;/D&gt;&lt;D xsi:type="xsd:double"&gt;3.39303944426698&lt;/D&gt;&lt;D xsi:type="xsd:double"&gt;3.47229223948433&lt;/D&gt;&lt;D xsi:type="xsd:double"&gt;3.54450981104591&lt;/D&gt;&lt;D xsi:type="xsd:double"&gt;3.43090157884751&lt;/D&gt;&lt;D xsi:type="xsd:double"&gt;3.27210530063531&lt;/D&gt;&lt;D xsi:type="xsd:double"&gt;3.23621834437832&lt;/D&gt;&lt;D xsi:type="xsd:double"&gt;3.15879106480999&lt;/D&gt;&lt;D xsi:type="xsd:double"&gt;3.12709876186308&lt;/D&gt;&lt;D xsi:type="xsd:double"&gt;2.95785765163515&lt;/D&gt;&lt;D xsi:type="xsd:double"&gt;3.15027336823783&lt;/D&gt;&lt;D xsi:type="xsd:double"&gt;3.15339049856909&lt;/D&gt;&lt;D xsi:type="xsd:double"&gt;3.21772916926645&lt;/D&gt;&lt;D xsi:type="xsd:double"&gt;3.36090864784581&lt;/D&gt;&lt;D xsi:type="xsd:double"&gt;3.20074966663946&lt;/D&gt;&lt;D xsi:type="xsd:double"&gt;3.16903246085953&lt;/D&gt;&lt;D xsi:type="xsd:double"&gt;3.20173185703457&lt;/D&gt;&lt;D xsi:type="xsd:double"&gt;3.23121000562045&lt;/D&gt;&lt;D xsi:type="xsd:double"&gt;3.08275700552452&lt;/D&gt;&lt;D xsi:type="xsd:double"&gt;3.27875195795592&lt;/D&gt;&lt;D xsi:type="xsd:double"&gt;3.36418581191446&lt;/D&gt;&lt;D xsi:type="xsd:double"&gt;3.18304457318343&lt;/D&gt;&lt;D xsi:type="xsd:double"&gt;3.25551733498554&lt;/D&gt;&lt;D xsi:type="xsd:double"&gt;3.37805260796941&lt;/D&gt;&lt;D xsi:type="xsd:double"&gt;3.21542681792233&lt;/D&gt;&lt;D xsi:type="xsd:double"&gt;3.30669887864666&lt;/D&gt;&lt;D xsi:type="xsd:double"&gt;3.28942322600829&lt;/D&gt;&lt;D xsi:type="xsd:double"&gt;3.36981172668511&lt;/D&gt;&lt;D xsi:type="xsd:double"&gt;3.26909665656169&lt;/D&gt;&lt;D xsi:type="xsd:double"&gt;3.33548497156748&lt;/D&gt;&lt;D xsi:type="xsd:double"&gt;3.26204278775044&lt;/D&gt;&lt;D xsi:type="xsd:double"&gt;3.44159247211717&lt;/D&gt;&lt;D xsi:type="xsd:double"&gt;3.53178080057331&lt;/D&gt;&lt;D xsi:type="xsd:double"&gt;3.54852810446352&lt;/D&gt;&lt;D xsi:type="xsd:double"&gt;3.53998222465528&lt;/D&gt;&lt;D xsi:type="xsd:double"&gt;3.81408504680843&lt;/D&gt;&lt;D xsi:type="xsd:double"&gt;4.05208175924777&lt;/D&gt;&lt;D xsi:type="xsd:double"&gt;4.05213580797538&lt;/D&gt;&lt;D xsi:type="xsd:double"&gt;3.80574361177932&lt;/D&gt;&lt;D xsi:type="xsd:double"&gt;3.71477568494382&lt;/D&gt;&lt;D xsi:type="xsd:double"&gt;3.91696416194726&lt;/D&gt;&lt;D xsi:type="xsd:double"&gt;3.81967217986908&lt;/D&gt;&lt;D xsi:type="xsd:double"&gt;3.69168657909334&lt;/D&gt;&lt;D xsi:type="xsd:double"&gt;3.90451586546679&lt;/D&gt;&lt;D xsi:type="xsd:double"&gt;3.76996264200822&lt;/D&gt;&lt;D xsi:type="xsd:double"&gt;3.86953540700064&lt;/D&gt;&lt;D xsi:type="xsd:double"&gt;4.21617749869428&lt;/D&gt;&lt;D xsi:type="xsd:double"&gt;4.3751509041825&lt;/D&gt;&lt;D xsi:type="xsd:double"&gt;4.21382430185924&lt;/D&gt;&lt;D xsi:type="xsd:double"&gt;3.86968637677948&lt;/D&gt;&lt;D xsi:type="xsd:double"&gt;3.73646558664775&lt;/D&gt;&lt;D xsi:type="xsd:double"&gt;3.85092576882393&lt;/D&gt;&lt;D xsi:type="xsd:double"&gt;4.28660598591129&lt;/D&gt;&lt;D xsi:type="xsd:double"&gt;5.26268615707413&lt;/D&gt;&lt;D xsi:type="xsd:double"&gt;3.52491651743577&lt;/D&gt;&lt;D xsi:type="xsd:double"&gt;3.73916695415609&lt;/D&gt;&lt;D xsi:type="xsd:double"&gt;3.53203527057799&lt;/D&gt;&lt;D xsi:type="xsd:double"&gt;3.38926789573906&lt;/D&gt;&lt;D xsi:type="xsd:double"&gt;3.3319394707959&lt;/D&gt;&lt;D xsi:type="xsd:double"&gt;3.56981462436832&lt;/D&gt;&lt;D xsi:type="xsd:double"&gt;3.78100423714714&lt;/D&gt;&lt;D xsi:type="xsd:double"&gt;3.78752344862787&lt;/D&gt;&lt;D xsi:type="xsd:double"&gt;3.85710617714451&lt;/D&gt;&lt;D xsi:type="xsd:double"&gt;3.93934155759267&lt;/D&gt;&lt;D xsi:type="xsd:double"&gt;3.8385931720795&lt;/D&gt;&lt;D xsi:type="xsd:double"&gt;3.79696768439555&lt;/D&gt;&lt;D xsi:type="xsd:double"&gt;4.34111772483242&lt;/D&gt;&lt;D xsi:type="xsd:double"&gt;4.06746911581201&lt;/D&gt;&lt;D xsi:type="xsd:double"&gt;4.41131810460067&lt;/D&gt;&lt;D xsi:type="xsd:double"&gt;4.48777355219731&lt;/D&gt;&lt;D xsi:type="xsd:double"&gt;4.7632325409357&lt;/D&gt;&lt;D xsi:type="xsd:double"&gt;4.81592201336464&lt;/D&gt;&lt;D xsi:type="xsd:double"&gt;4.65798803632988&lt;/D&gt;&lt;D xsi:type="xsd:double"&gt;4.55750939491576&lt;/D&gt;&lt;D xsi:type="xsd:double"&gt;4.56739739684551&lt;/D&gt;&lt;D xsi:type="xsd:double"&gt;4.32268030839979&lt;/D&gt;&lt;D xsi:type="xsd:double"&gt;4.27987947442688&lt;/D&gt;&lt;D xsi:type="xsd:double"&gt;4.43051058955611&lt;/D&gt;&lt;D xsi:type="xsd:double"&gt;4.68395228030969&lt;/D&gt;&lt;D xsi:type="xsd:double"&gt;4.84185093311764&lt;/D&gt;&lt;D xsi:type="xsd:double"&gt;5.14082555127967&lt;/D&gt;&lt;D xsi:type="xsd:double"&gt;5.0030093906399&lt;/D&gt;&lt;D xsi:type="xsd:double"&gt;5.30248803631008&lt;/D&gt;&lt;D xsi:type="xsd:double"&gt;5.61745222272121&lt;/D&gt;&lt;D xsi:type="xsd:double"&gt;5.32484420999835&lt;/D&gt;&lt;D xsi:type="xsd:double"&gt;4.93520814532718&lt;/D&gt;&lt;D xsi:type="xsd:double"&gt;4.94496316655504&lt;/D&gt;&lt;D xsi:type="xsd:double"&gt;4.56517737221808&lt;/D&gt;&lt;D xsi:type="xsd:double"&gt;4.64053642133281&lt;/D&gt;&lt;D xsi:type="xsd:double"&gt;4.6663918568835&lt;/D&gt;&lt;D xsi:type="xsd:double"&gt;4.47719038001239&lt;/D&gt;&lt;D xsi:type="xsd:double"&gt;4.80417294752428&lt;/D&gt;&lt;D xsi:type="xsd:double"&gt;4.4604193024537&lt;/D&gt;&lt;D xsi:type="xsd:double"&gt;4.12860027052392&lt;/D&gt;&lt;D xsi:type="xsd:double"&gt;4.4406293688247&lt;/D&gt;&lt;D xsi:type="xsd:double"&gt;4.55993418621636&lt;/D&gt;&lt;D xsi:type="xsd:double"&gt;4.65851128429463&lt;/D&gt;&lt;D xsi:type="xsd:double"&gt;4.21858335249072&lt;/D&gt;&lt;D xsi:type="xsd:double"&gt;4.09751158309976&lt;/D&gt;&lt;D xsi:type="xsd:double"&gt;4.24657020472673&lt;/D&gt;&lt;D xsi:type="xsd:double"&gt;4.30868710145118&lt;/D&gt;&lt;D xsi:type="xsd:double"&gt;4.15058803886243&lt;/D&gt;&lt;D xsi:type="xsd:double"&gt;4.14156684887093&lt;/D&gt;&lt;D xsi:type="xsd:double"&gt;4.1371378132529&lt;/D&gt;&lt;D xsi:type="xsd:double"&gt;4.03235964330631&lt;/D&gt;&lt;D xsi:type="xsd:double"&gt;3.92890632163603&lt;/D&gt;&lt;/FQL&gt;&lt;FQL&gt;&lt;Q&gt;WL-FDS^FG_PRICE_CHANGE(0,-6AM)&lt;/Q&gt;&lt;R&gt;1&lt;/R&gt;&lt;C&gt;1&lt;/C&gt;&lt;D xsi:type="xsd:double"&gt;-19.7332106715731&lt;/D&gt;&lt;/FQL&gt;&lt;FQL&gt;&lt;Q&gt;TIOS-FDS^FG_PRICE(0)/MAX(FG_PRICE(0,-1AY))&lt;/Q&gt;&lt;R&gt;1&lt;/R&gt;&lt;C&gt;1&lt;/C&gt;&lt;D xsi:type="xsd:double"&gt;0.713304661487236&lt;/D&gt;&lt;/FQL&gt;&lt;FQL&gt;&lt;Q&gt;CNYA^FG_PRICE_MAVG(0,,,,60)&lt;/Q&gt;&lt;R&gt;1&lt;/R&gt;&lt;C&gt;1&lt;/C&gt;&lt;D xsi:type="xsd:double"&gt;26.024876&lt;/D&gt;&lt;/FQL&gt;&lt;FQL&gt;&lt;Q&gt;UAE^FG_TOTAL_RETURNC(0,-12AM)&lt;/Q&gt;&lt;R&gt;1&lt;/R&gt;&lt;C&gt;1&lt;/C&gt;&lt;D xsi:type="xsd:double"&gt;-1.3018608&lt;/D&gt;&lt;/FQL&gt;&lt;FQL&gt;&lt;Q&gt;SET-BKK^P_PRICE(0)/P_PRICE_HIGH_PR(0,,,,,,"PRICE","INTRA","52W")&lt;/Q&gt;&lt;R&gt;1&lt;/R&gt;&lt;C&gt;1&lt;/C&gt;&lt;D xsi:type="xsd:double"&gt;0.8374857&lt;/D&gt;&lt;/FQL&gt;&lt;FQL&gt;&lt;Q&gt;GREK^PERCENT_CHANGE(FMA_EPS(+1,0,,,,"PORTAGG","MEAN"),FMA_EPS(+1,-3AM,,,,"PORTAGG","MEAN"))&lt;/Q&gt;&lt;R&gt;1&lt;/R&gt;&lt;C&gt;1&lt;/C&gt;&lt;D xsi:type="xsd:double"&gt;5.40212155681666&lt;/D&gt;&lt;/FQL&gt;&lt;FQL&gt;&lt;Q&gt;EWY^FG_TOTAL_RETURNC(0,-12AM)&lt;/Q&gt;&lt;R&gt;1&lt;/R&gt;&lt;C&gt;1&lt;/C&gt;&lt;D xsi:type="xsd:double"&gt;-0.78660846&lt;/D&gt;&lt;/FQL&gt;&lt;FQL&gt;&lt;Q&gt;EWT^P_PRICE(0)/P_PRICE_HIGH_PR(0,,,,,,"PRICE","INTRA","52W")&lt;/Q&gt;&lt;R&gt;1&lt;/R&gt;&lt;C&gt;1&lt;/C&gt;&lt;D xsi:type="xsd:double"&gt;0.89686257&lt;/D&gt;&lt;/FQL&gt;&lt;FQL&gt;&lt;Q&gt;EPU^FG_TOTAL_RETURNC(0,-1AM)&lt;/Q&gt;&lt;R&gt;1&lt;/R&gt;&lt;C&gt;1&lt;/C&gt;&lt;D xsi:type="xsd:double"&gt;0.09975433&lt;/D&gt;&lt;/FQL&gt;&lt;FQL&gt;&lt;Q&gt;CAGDPY@SA^EE_ACTUAL_ANNUAL(MED,+1)&lt;/Q&gt;&lt;R&gt;1&lt;/R&gt;&lt;C&gt;1&lt;/C&gt;&lt;D xsi:type="xsd:double"&gt;2.2&lt;/D&gt;&lt;/FQL&gt;&lt;FQL&gt;&lt;Q&gt;CAGDPY@AE^EE_ACTUAL_ANNUAL(MED,+1)&lt;/Q&gt;&lt;R&gt;1&lt;/R&gt;&lt;C&gt;1&lt;/C&gt;&lt;D xsi:type="xsd:double"&gt;8.4&lt;/D&gt;&lt;/FQL&gt;&lt;FQL&gt;&lt;Q&gt;USDEUR^FG_PRICE_CHANGE(0,-1AM)&lt;/Q&gt;&lt;R&gt;1&lt;/R&gt;&lt;C&gt;1&lt;/C&gt;&lt;D xsi:type="xsd:double"&gt;-0.5837381&lt;/D&gt;&lt;/FQL&gt;&lt;FQL&gt;&lt;Q&gt;EWZ^FMA_DIV_YLD(NTMA,-10AY,0,AM,"PORTAGG","MEANR")&lt;/Q&gt;&lt;R&gt;121&lt;/R&gt;&lt;C&gt;1&lt;/C&gt;&lt;D xsi:type="xsd:double"&gt;3.90629368452903&lt;/D&gt;&lt;D xsi:type="xsd:double"&gt;3.51187063750626&lt;/D&gt;&lt;D xsi:type="xsd:double"&gt;3.99673888140149&lt;/D&gt;&lt;D xsi:type="xsd:double"&gt;3.7355575612146&lt;/D&gt;&lt;D xsi:type="xsd:double"&gt;3.8966778637888&lt;/D&gt;&lt;D xsi:type="xsd:double"&gt;4.11904986756231&lt;/D&gt;&lt;D xsi:type="xsd:double"&gt;4.25354238966141&lt;/D&gt;&lt;D xsi:type="xsd:double"&gt;3.92647278045223&lt;/D&gt;&lt;D xsi:type="xsd:double"&gt;3.79197641161584&lt;/D&gt;&lt;D xsi:type="xsd:double"&gt;3.57756736812154&lt;/D&gt;&lt;D xsi:type="xsd:double"&gt;3.90140007563075&lt;/D&gt;&lt;D xsi:type="xsd:double"&gt;3.84461514471907&lt;/D&gt;&lt;D xsi:type="xsd:double"&gt;3.97837436036076&lt;/D&gt;&lt;D xsi:type="xsd:double"&gt;4.40057681462087&lt;/D&gt;&lt;D xsi:type="xsd:double"&gt;4.18930232254724&lt;/D&gt;&lt;D xsi:type="xsd:double"&gt;4.10079460122474&lt;/D&gt;&lt;D xsi:type="xsd:double"&gt;4.08267464065906&lt;/D&gt;&lt;D xsi:type="xsd:double"&gt;4.13705983542538&lt;/D&gt;&lt;D xsi:type="xsd:double"&gt;4.6049863636396&lt;/D&gt;&lt;D xsi:type="xsd:double"&gt;4.0237208108776&lt;/D&gt;&lt;D xsi:type="xsd:double"&gt;3.21910922314262&lt;/D&gt;&lt;D xsi:type="xsd:double"&gt;3.10686903805837&lt;/D&gt;&lt;D xsi:type="xsd:double"&gt;3.47381876102497&lt;/D&gt;&lt;D xsi:type="xsd:double"&gt;3.26952219373193&lt;/D&gt;&lt;D xsi:type="xsd:double"&gt;2.89660599858383&lt;/D&gt;&lt;D xsi:type="xsd:double"&gt;3.13148090315963&lt;/D&gt;&lt;D xsi:type="xsd:double"&gt;3.16100014235476&lt;/D&gt;&lt;D xsi:type="xsd:double"&gt;2.90486698800575&lt;/D&gt;&lt;D xsi:type="xsd:double"&gt;3.44068877168751&lt;/D&gt;&lt;D xsi:type="xsd:double"&gt;3.53091390279198&lt;/D&gt;&lt;D xsi:type="xsd:double"&gt;3.396960935961&lt;/D&gt;&lt;D xsi:type="xsd:double"&gt;3.4418453237669&lt;/D&gt;&lt;D xsi:type="xsd:double"&gt;3.60530920083467&lt;/D&gt;&lt;D xsi:type="xsd:double"&gt;3.61309733912666&lt;/D&gt;&lt;D xsi:type="xsd:double"&gt;3.71450426235155&lt;/D&gt;&lt;D xsi:type="xsd:double"&gt;3.62298865698243&lt;/D&gt;&lt;D xsi:type="xsd:double"&gt;3.45865404317287&lt;/D&gt;&lt;D xsi:type="xsd:double"&gt;3.24745801941125&lt;/D&gt;&lt;D xsi:type="xsd:double"&gt;3.20976064825536&lt;/D&gt;&lt;D xsi:type="xsd:double"&gt;3.35527940423263&lt;/D&gt;&lt;D xsi:type="xsd:double"&gt;3.57058893879363&lt;/D&gt;&lt;D xsi:type="xsd:double"&gt;3.42759500293127&lt;/D&gt;&lt;D xsi:type="xsd:double"&gt;3.15023711319151&lt;/D&gt;&lt;D xsi:type="xsd:double"&gt;3.33937131560246&lt;/D&gt;&lt;D xsi:type="xsd:double"&gt;3.46343449112101&lt;/D&gt;&lt;D xsi:type="xsd:double"&gt;3.66707833650492&lt;/D&gt;&lt;D xsi:type="xsd:double"&gt;4.02966569405432&lt;/D&gt;&lt;D xsi:type="xsd:double"&gt;4.47629562945803&lt;/D&gt;&lt;D xsi:type="xsd:double"&gt;4.20560630256173&lt;/D&gt;&lt;D xsi:type="xsd:double"&gt;4.41207407042605&lt;/D&gt;&lt;D xsi:type="xsd:double"&gt;4.3308755256136&lt;/D&gt;&lt;D xsi:type="xsd:double"&gt;3.86336956736707&lt;/D&gt;&lt;D xsi:type="xsd:double"&gt;3.89041072771378&lt;/D&gt;&lt;D xsi:type="xsd:double"&gt;4.00251500484012&lt;/D&gt;&lt;D xsi:type="xsd:double"&gt;3.5874316811028&lt;/D&gt;&lt;D xsi:type="xsd:double"&gt;3.65956787852588&lt;/D&gt;&lt;D xsi:type="xsd:double"&gt;3.31857928222875&lt;/D&gt;&lt;D xsi:type="xsd:double"&gt;3.40645804897375&lt;/D&gt;&lt;D xsi:type="xsd:double"&gt;3.37709056665713&lt;/D&gt;&lt;D xsi:type="xsd:double"&gt;3.10174360393627&lt;/D&gt;&lt;D xsi:type="xsd:double"&gt;3.2154478439277&lt;/D&gt;&lt;D xsi:type="xsd:double"&gt;3.3908835229883&lt;/D&gt;&lt;D xsi:type="xsd:double"&gt;3.2746995346144&lt;/D&gt;&lt;D xsi:type="xsd:double"&gt;3.20691083848743&lt;/D&gt;&lt;D xsi:type="xsd:double"&gt;3.28376027594292&lt;/D&gt;&lt;D xsi:type="xsd:double"&gt;3.14600134090765&lt;/D&gt;&lt;D xsi:type="xsd:double"&gt;3.15628919450425&lt;/D&gt;&lt;D xsi:type="xsd:double"&gt;3.47802144922797&lt;/D&gt;&lt;D xsi:type="xsd:double"&gt;4.67442591000642&lt;/D&gt;&lt;D xsi:type="xsd:double"&gt;3.77091479442435&lt;/D&gt;&lt;D xsi:type="xsd:double"&gt;3.18773579890785&lt;/D&gt;&lt;D xsi:type="xsd:double"&gt;2.9502120884543&lt;/D&gt;&lt;D xsi:type="xsd:double"&gt;2.74282651180919&lt;/D&gt;&lt;D xsi:type="xsd:double"&gt;2.87742952078602&lt;/D&gt;&lt;D xsi:type="xsd:double"&gt;3.53527582928317&lt;/D&gt;&lt;D xsi:type="xsd:double"&gt;3.62021416782613&lt;/D&gt;&lt;D xsi:type="xsd:double"&gt;3.42253669341931&lt;/D&gt;&lt;D xsi:type="xsd:double"&gt;3.36927398374113&lt;/D&gt;&lt;D xsi:type="xsd:double"&gt;3.62244021267292&lt;/D&gt;&lt;D xsi:type="xsd:double"&gt;4.184082324928&lt;/D&gt;&lt;D xsi:type="xsd:double"&gt;4.52389373912429&lt;/D&gt;&lt;D xsi:type="xsd:double"&gt;4.86957899324799&lt;/D&gt;&lt;D xsi:type="xsd:double"&gt;4.5928366350583&lt;/D&gt;&lt;D xsi:type="xsd:double"&gt;5.02655104575398&lt;/D&gt;&lt;D xsi:type="xsd:double"&gt;5.69355330313156&lt;/D&gt;&lt;D xsi:type="xsd:double"&gt;6.06738391428911&lt;/D&gt;&lt;D xsi:type="xsd:double"&gt;6.41939241084991&lt;/D&gt;&lt;D xsi:type="xsd:double"&gt;7.53836745026737&lt;/D&gt;&lt;D xsi:type="xsd:double"&gt;7.97354647610324&lt;/D&gt;&lt;D xsi:type="xsd:double"&gt;7.52100488044546&lt;/D&gt;&lt;D xsi:type="xsd:double"&gt;6.84380648353869&lt;/D&gt;&lt;D xsi:type="xsd:double"&gt;7.98406255292881&lt;/D&gt;&lt;D xsi:type="xsd:double"&gt;8.17765834090958&lt;/D&gt;&lt;D xsi:type="xsd:double"&gt;9.12835484523888&lt;/D&gt;&lt;D xsi:type="xsd:double"&gt;9.87098965107919&lt;/D&gt;&lt;D xsi:type="xsd:double"&gt;11.5957052330429&lt;/D&gt;&lt;D xsi:type="xsd:double"&gt;11.3501065791727&lt;/D&gt;&lt;D xsi:type="xsd:double"&gt;10.4633578687231&lt;/D&gt;&lt;D xsi:type="xsd:double"&gt;10.1028380401884&lt;/D&gt;&lt;D xsi:type="xsd:double"&gt;8.45365968802006&lt;/D&gt;&lt;D xsi:type="xsd:double"&gt;7.44387013911688&lt;/D&gt;&lt;D xsi:type="xsd:double"&gt;6.67767166809581&lt;/D&gt;&lt;D xsi:type="xsd:double"&gt;6.61186870643203&lt;/D&gt;&lt;D xsi:type="xsd:double"&gt;6.55850191518517&lt;/D&gt;&lt;D xsi:type="xsd:double"&gt;6.73897070203217&lt;/D&gt;&lt;D xsi:type="xsd:double"&gt;6.78652181095233&lt;/D&gt;&lt;D xsi:type="xsd:double"&gt;6.40891595491116&lt;/D&gt;&lt;D xsi:type="xsd:double"&gt;6.07123595519654&lt;/D&gt;&lt;D xsi:type="xsd:double"&gt;5.84019110402779&lt;/D&gt;&lt;D xsi:type="xsd:double"&gt;5.88209167428448&lt;/D&gt;&lt;D xsi:type="xsd:double"&gt;5.92350537937013&lt;/D&gt;&lt;D xsi:type="xsd:double"&gt;6.34497776051193&lt;/D&gt;&lt;D xsi:type="xsd:double"&gt;5.98774789724751&lt;/D&gt;&lt;D xsi:type="xsd:double"&gt;5.66879227383772&lt;/D&gt;&lt;D xsi:type="xsd:double"&gt;5.81862212983843&lt;/D&gt;&lt;D xsi:type="xsd:double"&gt;6.00148229126151&lt;/D&gt;&lt;D xsi:type="xsd:double"&gt;6.36855127160538&lt;/D&gt;&lt;D xsi:type="xsd:double"&gt;6.69229523067703&lt;/D&gt;&lt;D xsi:type="xsd:double"&gt;7.2896921839274&lt;/D&gt;&lt;D xsi:type="xsd:double"&gt;6.96642971729104&lt;/D&gt;&lt;D xsi:type="xsd:double"&gt;6.81260331990536&lt;/D&gt;&lt;/FQL&gt;&lt;FQL&gt;&lt;Q&gt;VNM^FMA_PE(LTMA,-10AY,0,AM,"PORTAGG","MEANR")&lt;/Q&gt;&lt;R&gt;121&lt;/R&gt;&lt;C&gt;1&lt;/C&gt;&lt;D xsi:type="xsd:double"&gt;12.6204402461701&lt;/D&gt;&lt;D xsi:type="xsd:double"&gt;13.7093985890489&lt;/D&gt;&lt;D xsi:type="xsd:double"&gt;13.035723050964&lt;/D&gt;&lt;D xsi:type="xsd:double"&gt;13.2418871387542&lt;/D&gt;&lt;D xsi:type="xsd:double"&gt;13.0442166257945&lt;/D&gt;&lt;D xsi:type="xsd:double"&gt;12.6983669994115&lt;/D&gt;&lt;D xsi:type="xsd:double"&gt;12.2304925503847&lt;/D&gt;&lt;D xsi:type="xsd:double"&gt;17.2464644755943&lt;/D&gt;&lt;D xsi:type="xsd:double"&gt;16.3120697815807&lt;/D&gt;&lt;D xsi:type="xsd:double"&gt;16.912661526775&lt;/D&gt;&lt;D xsi:type="xsd:double"&gt;16.6936670729668&lt;/D&gt;&lt;D xsi:type="xsd:double"&gt;16.7836679843962&lt;/D&gt;&lt;D xsi:type="xsd:double"&gt;17.0700386309146&lt;/D&gt;&lt;D xsi:type="xsd:double"&gt;17.4295968242544&lt;/D&gt;&lt;D xsi:type="xsd:double"&gt;17.7361609090829&lt;/D&gt;&lt;D xsi:type="xsd:double"&gt;23.3449465949388&lt;/D&gt;&lt;D xsi:type="xsd:double"&gt;23.8615993727521&lt;/D&gt;&lt;D xsi:type="xsd:double"&gt;27.5112203939991&lt;/D&gt;&lt;D xsi:type="xsd:double"&gt;17.3453269475034&lt;/D&gt;&lt;D xsi:type="xsd:double"&gt;-5.87330795339268&lt;/D&gt;&lt;D xsi:type="xsd:double"&gt;-4.29885426541301&lt;/D&gt;&lt;D xsi:type="xsd:double"&gt;-2.60135106112347&lt;/D&gt;&lt;D xsi:type="xsd:double"&gt;-0.410449929790319&lt;/D&gt;&lt;D xsi:type="xsd:double"&gt;1.19492569416226&lt;/D&gt;&lt;D xsi:type="xsd:double"&gt;3.28420794032181&lt;/D&gt;&lt;D xsi:type="xsd:double"&gt;4.85709238712627&lt;/D&gt;&lt;D xsi:type="xsd:double"&gt;8.60083496093425&lt;/D&gt;&lt;D xsi:type="xsd:double"&gt;11.1989903825152&lt;/D&gt;&lt;D xsi:type="xsd:double"&gt;12.5113591336271&lt;/D&gt;&lt;D xsi:type="xsd:double"&gt;14.5633657377235&lt;/D&gt;&lt;D xsi:type="xsd:double"&gt;14.2224198300956&lt;/D&gt;&lt;D xsi:type="xsd:double"&gt;15.6254050753857&lt;/D&gt;&lt;D xsi:type="xsd:double"&gt;15.7056367586594&lt;/D&gt;&lt;D xsi:type="xsd:double"&gt;15.8075502300876&lt;/D&gt;&lt;D xsi:type="xsd:double"&gt;15.7188004197322&lt;/D&gt;&lt;D xsi:type="xsd:double"&gt;16.5086300865569&lt;/D&gt;&lt;D xsi:type="xsd:double"&gt;16.2072851804877&lt;/D&gt;&lt;D xsi:type="xsd:double"&gt;17.4453276274799&lt;/D&gt;&lt;D xsi:type="xsd:double"&gt;17.7897679305525&lt;/D&gt;&lt;D xsi:type="xsd:double"&gt;18.2636441804715&lt;/D&gt;&lt;D xsi:type="xsd:double"&gt;20.5798804820823&lt;/D&gt;&lt;D xsi:type="xsd:double"&gt;22.6094840860355&lt;/D&gt;&lt;D xsi:type="xsd:double"&gt;25.5912671531467&lt;/D&gt;&lt;D xsi:type="xsd:double"&gt;24.6264626303345&lt;/D&gt;&lt;D xsi:type="xsd:double"&gt;24.596438129172&lt;/D&gt;&lt;D xsi:type="xsd:double"&gt;24.030649770516&lt;/D&gt;&lt;D xsi:type="xsd:double"&gt;23.9937442588266&lt;/D&gt;&lt;D xsi:type="xsd:double"&gt;22.048877460569&lt;/D&gt;&lt;D xsi:type="xsd:double"&gt;22.1298387029448&lt;/D&gt;&lt;D xsi:type="xsd:double"&gt;21.9671133722366&lt;/D&gt;&lt;D xsi:type="xsd:double"&gt;21.1765927806924&lt;/D&gt;&lt;D xsi:type="xsd:double"&gt;19.3412424008151&lt;/D&gt;&lt;D xsi:type="xsd:double"&gt;19.4071346280622&lt;/D&gt;&lt;D xsi:type="xsd:double"&gt;17.5048195942409&lt;/D&gt;&lt;D xsi:type="xsd:double"&gt;18.3838449640079&lt;/D&gt;&lt;D xsi:type="xsd:double"&gt;19.719049196783&lt;/D&gt;&lt;D xsi:type="xsd:double"&gt;19.5863200727688&lt;/D&gt;&lt;D xsi:type="xsd:double"&gt;19.6640630134177&lt;/D&gt;&lt;D xsi:type="xsd:double"&gt;19.4543065976252&lt;/D&gt;&lt;D xsi:type="xsd:double"&gt;19.28082079704&lt;/D&gt;&lt;D xsi:type="xsd:double"&gt;18.7483674876795&lt;/D&gt;&lt;D xsi:type="xsd:double"&gt;17.3492713461323&lt;/D&gt;&lt;D xsi:type="xsd:double"&gt;17.1837827559999&lt;/D&gt;&lt;D xsi:type="xsd:double"&gt;17.5023747522184&lt;/D&gt;&lt;D xsi:type="xsd:double"&gt;17.7962250903835&lt;/D&gt;&lt;D xsi:type="xsd:double"&gt;17.0743361464907&lt;/D&gt;&lt;D xsi:type="xsd:double"&gt;15.4757944218188&lt;/D&gt;&lt;D xsi:type="xsd:double"&gt;15.0160145132888&lt;/D&gt;&lt;D xsi:type="xsd:double"&gt;14.4216115042265&lt;/D&gt;&lt;D xsi:type="xsd:double"&gt;15.3713365887662&lt;/D&gt;&lt;D xsi:type="xsd:double"&gt;16.2515454134936&lt;/D&gt;&lt;D xsi:type="xsd:double"&gt;16.0089741018218&lt;/D&gt;&lt;D xsi:type="xsd:double"&gt;16.1995319414048&lt;/D&gt;&lt;D xsi:type="xsd:double"&gt;17.8345790123639&lt;/D&gt;&lt;D xsi:type="xsd:double"&gt;18.3931403623225&lt;/D&gt;&lt;D xsi:type="xsd:double"&gt;18.2282896618981&lt;/D&gt;&lt;D xsi:type="xsd:double"&gt;19.967656587558&lt;/D&gt;&lt;D xsi:type="xsd:double"&gt;23.4210380241674&lt;/D&gt;&lt;D xsi:type="xsd:double"&gt;22.304626412096&lt;/D&gt;&lt;D xsi:type="xsd:double"&gt;24.4409377260369&lt;/D&gt;&lt;D xsi:type="xsd:double"&gt;23.7755439758794&lt;/D&gt;&lt;D xsi:type="xsd:double"&gt;23.1322576125375&lt;/D&gt;&lt;D xsi:type="xsd:double"&gt;22.7796393445366&lt;/D&gt;&lt;D xsi:type="xsd:double"&gt;22.6727863859352&lt;/D&gt;&lt;D xsi:type="xsd:double"&gt;21.4704220750204&lt;/D&gt;&lt;D xsi:type="xsd:double"&gt;20.6620875037408&lt;/D&gt;&lt;D xsi:type="xsd:double"&gt;19.9245348984189&lt;/D&gt;&lt;D xsi:type="xsd:double"&gt;20.1223917591926&lt;/D&gt;&lt;D xsi:type="xsd:double"&gt;19.0970606178563&lt;/D&gt;&lt;D xsi:type="xsd:double"&gt;18.1628940211746&lt;/D&gt;&lt;D xsi:type="xsd:double"&gt;17.0078402500986&lt;/D&gt;&lt;D xsi:type="xsd:double"&gt;16.4858446201687&lt;/D&gt;&lt;D xsi:type="xsd:double"&gt;16.3329297916759&lt;/D&gt;&lt;D xsi:type="xsd:double"&gt;15.849284428156&lt;/D&gt;&lt;D xsi:type="xsd:double"&gt;15.3070166313397&lt;/D&gt;&lt;D xsi:type="xsd:double"&gt;14.1227421816339&lt;/D&gt;&lt;D xsi:type="xsd:double"&gt;13.9322487393762&lt;/D&gt;&lt;D xsi:type="xsd:double"&gt;13.6824417851169&lt;/D&gt;&lt;D xsi:type="xsd:double"&gt;13.1842819040491&lt;/D&gt;&lt;D xsi:type="xsd:double"&gt;12.1141209542726&lt;/D&gt;&lt;D xsi:type="xsd:double"&gt;12.7552327789722&lt;/D&gt;&lt;D xsi:type="xsd:double"&gt;11.4039704882559&lt;/D&gt;&lt;D xsi:type="xsd:double"&gt;12.342088720838&lt;/D&gt;&lt;D xsi:type="xsd:double"&gt;12.3178457155066&lt;/D&gt;&lt;D xsi:type="xsd:double"&gt;12.759435077869&lt;/D&gt;&lt;D xsi:type="xsd:double"&gt;12.9609541548922&lt;/D&gt;&lt;D xsi:type="xsd:double"&gt;13.6736100873798&lt;/D&gt;&lt;D xsi:type="xsd:double"&gt;13.4576329037934&lt;/D&gt;&lt;D xsi:type="xsd:double"&gt;14.1414781142129&lt;/D&gt;&lt;D xsi:type="xsd:double"&gt;15.439101439363&lt;/D&gt;&lt;D xsi:type="xsd:double"&gt;14.6383000946801&lt;/D&gt;&lt;D xsi:type="xsd:double"&gt;14.2255065312007&lt;/D&gt;&lt;D xsi:type="xsd:double"&gt;16.056770867717&lt;/D&gt;&lt;D xsi:type="xsd:double"&gt;17.1321608931518&lt;/D&gt;&lt;D xsi:type="xsd:double"&gt;16.6947471004562&lt;/D&gt;&lt;D xsi:type="xsd:double"&gt;18.8630577405603&lt;/D&gt;&lt;D xsi:type="xsd:double"&gt;18.7212346692734&lt;/D&gt;&lt;D xsi:type="xsd:double"&gt;18.0506650799561&lt;/D&gt;&lt;D xsi:type="xsd:double"&gt;18.0367206199355&lt;/D&gt;&lt;D xsi:type="xsd:double"&gt;17.3329500923103&lt;/D&gt;&lt;D xsi:type="xsd:double"&gt;16.6103811063991&lt;/D&gt;&lt;/FQL&gt;&lt;FQL&gt;&lt;Q&gt;SET-BKK^FG_TOTAL_RETURNC(0,-6AM)&lt;/Q&gt;&lt;R&gt;1&lt;/R&gt;&lt;C&gt;1&lt;/C&gt;&lt;D xsi:type="xsd:double"&gt;-3.3049166&lt;/D&gt;&lt;/FQL&gt;&lt;FQL&gt;&lt;Q&gt;CC_BR^IMF_IFS_RCPI_Q(0)&lt;/Q&gt;&lt;R&gt;1&lt;/R&gt;&lt;C&gt;1&lt;/C&gt;&lt;D xsi:type="xsd:double"&gt;3.947341&lt;/D&gt;&lt;/FQL&gt;&lt;FQL&gt;&lt;Q&gt;USDAED^FG_PRICE_CHANGE(0,-1AM)&lt;/Q&gt;&lt;R&gt;1&lt;/R&gt;&lt;C&gt;1&lt;/C&gt;&lt;D xsi:type="xsd:double"&gt;0&lt;/D&gt;&lt;/FQL&gt;&lt;FQL&gt;&lt;Q&gt;CAGDPY@TR^EE_ACTUAL_ANNUAL(MED,0)&lt;/Q&gt;&lt;R&gt;1&lt;/R&gt;&lt;C&gt;1&lt;/C&gt;&lt;D xsi:type="xsd:double"&gt;-5.06082493891602&lt;/D&gt;&lt;/FQL&gt;&lt;FQL&gt;&lt;Q&gt;USDPEN^FG_PRICE_CHANGE(0,-3AM)&lt;/Q&gt;&lt;R&gt;1&lt;/R&gt;&lt;C&gt;1&lt;/C&gt;&lt;D xsi:type="xsd:double"&gt;-0.9710491&lt;/D&gt;&lt;/FQL&gt;&lt;FQL&gt;&lt;Q&gt;SET-BKK^FMA_PE(LTMA,-10AY,0,AM,"PORTAGG","MEANR")&lt;/Q&gt;&lt;R&gt;121&lt;/R&gt;&lt;C&gt;1&lt;/C&gt;&lt;D xsi:type="xsd:double"&gt;17.5642341664058&lt;/D&gt;&lt;D xsi:type="xsd:double"&gt;18.9721218403972&lt;/D&gt;&lt;D xsi:type="xsd:double"&gt;19.2342487559886&lt;/D&gt;&lt;D xsi:type="xsd:double"&gt;19.5262796249155&lt;/D&gt;&lt;D xsi:type="xsd:double"&gt;20.1879423685261&lt;/D&gt;&lt;D xsi</t>
        </r>
      </text>
    </comment>
    <comment ref="A18" authorId="0" shapeId="0" xr:uid="{236C05B5-E062-416C-BD93-B4D9AF3D5AA6}">
      <text>
        <r>
          <rPr>
            <b/>
            <sz val="9"/>
            <color indexed="81"/>
            <rFont val="Tahoma"/>
            <charset val="1"/>
          </rPr>
          <t>:type="xsd:double"&gt;19.2508733401759&lt;/D&gt;&lt;D xsi:type="xsd:double"&gt;21.9067031618699&lt;/D&gt;&lt;D xsi:type="xsd:double"&gt;23.7280664525877&lt;/D&gt;&lt;D xsi:type="xsd:double"&gt;22.7946681760117&lt;/D&gt;&lt;D xsi:type="xsd:double"&gt;22.0905645606783&lt;/D&gt;&lt;D xsi:type="xsd:double"&gt;21.6468275255126&lt;/D&gt;&lt;D xsi:type="xsd:double"&gt;21.0712054772127&lt;/D&gt;&lt;D xsi:type="xsd:double"&gt;20.2275036490311&lt;/D&gt;&lt;D xsi:type="xsd:double"&gt;19.0727179157939&lt;/D&gt;&lt;D xsi:type="xsd:double"&gt;18.3554278119047&lt;/D&gt;&lt;D xsi:type="xsd:double"&gt;18.3867345087372&lt;/D&gt;&lt;D xsi:type="xsd:double"&gt;15.760710719431&lt;/D&gt;&lt;D xsi:type="xsd:double"&gt;14.2249200590428&lt;/D&gt;&lt;D xsi:type="xsd:double"&gt;15.6897652858741&lt;/D&gt;&lt;D xsi:type="xsd:double"&gt;16.6041346659487&lt;/D&gt;&lt;D xsi:type="xsd:double"&gt;16.554027586802&lt;/D&gt;&lt;D xsi:type="xsd:double"&gt;16.4412593515073&lt;/D&gt;&lt;D xsi:type="xsd:double"&gt;16.3327921887103&lt;/D&gt;&lt;D xsi:type="xsd:double"&gt;16.404903394169&lt;/D&gt;&lt;D xsi:type="xsd:double"&gt;16.6842644580143&lt;/D&gt;&lt;D xsi:type="xsd:double"&gt;16.6239263837616&lt;/D&gt;&lt;D xsi:type="xsd:double"&gt;16.0791142147384&lt;/D&gt;&lt;D xsi:type="xsd:double"&gt;16.1195056054365&lt;/D&gt;&lt;D xsi:type="xsd:double"&gt;16.1657608472276&lt;/D&gt;&lt;D xsi:type="xsd:double"&gt;16.312178958174&lt;/D&gt;&lt;D xsi:type="xsd:double"&gt;16.6353423582835&lt;/D&gt;&lt;D xsi:type="xsd:double"&gt;16.3784175718797&lt;/D&gt;&lt;D xsi:type="xsd:double"&gt;16.2890819163883&lt;/D&gt;&lt;D xsi:type="xsd:double"&gt;16.1721074788834&lt;/D&gt;&lt;D xsi:type="xsd:double"&gt;16.0381546502279&lt;/D&gt;&lt;D xsi:type="xsd:double"&gt;16.0190774278381&lt;/D&gt;&lt;D xsi:type="xsd:double"&gt;15.9952674051802&lt;/D&gt;&lt;D xsi:type="xsd:double"&gt;16.2160578107945&lt;/D&gt;&lt;D xsi:type="xsd:double"&gt;16.5129363186994&lt;/D&gt;&lt;D xsi:type="xsd:double"&gt;16.9162509703312&lt;/D&gt;&lt;D xsi:type="xsd:double"&gt;17.0883761643853&lt;/D&gt;&lt;D xsi:type="xsd:double"&gt;17.8482121183143&lt;/D&gt;&lt;D xsi:type="xsd:double"&gt;18.4495448482396&lt;/D&gt;&lt;D xsi:type="xsd:double"&gt;17.8491278288067&lt;/D&gt;&lt;D xsi:type="xsd:double"&gt;17.5078464504092&lt;/D&gt;&lt;D xsi:type="xsd:double"&gt;17.2935879920054&lt;/D&gt;&lt;D xsi:type="xsd:double"&gt;17.0263956947336&lt;/D&gt;&lt;D xsi:type="xsd:double"&gt;16.3066695082587&lt;/D&gt;&lt;D xsi:type="xsd:double"&gt;16.6535066608957&lt;/D&gt;&lt;D xsi:type="xsd:double"&gt;16.4568817698024&lt;/D&gt;&lt;D xsi:type="xsd:double"&gt;16.4566713499053&lt;/D&gt;&lt;D xsi:type="xsd:double"&gt;15.6555972980056&lt;/D&gt;&lt;D xsi:type="xsd:double"&gt;15.1978634806546&lt;/D&gt;&lt;D xsi:type="xsd:double"&gt;14.2800531873881&lt;/D&gt;&lt;D xsi:type="xsd:double"&gt;15.550246517628&lt;/D&gt;&lt;D xsi:type="xsd:double"&gt;16.2353402640264&lt;/D&gt;&lt;D xsi:type="xsd:double"&gt;16.1326683288402&lt;/D&gt;&lt;D xsi:type="xsd:double"&gt;16.15152001029&lt;/D&gt;&lt;D xsi:type="xsd:double"&gt;15.9559163048988&lt;/D&gt;&lt;D xsi:type="xsd:double"&gt;16.5599002161709&lt;/D&gt;&lt;D xsi:type="xsd:double"&gt;16.3707391772511&lt;/D&gt;&lt;D xsi:type="xsd:double"&gt;16.4842802693515&lt;/D&gt;&lt;D xsi:type="xsd:double"&gt;16.4099965931138&lt;/D&gt;&lt;D xsi:type="xsd:double"&gt;16.6019470294436&lt;/D&gt;&lt;D xsi:type="xsd:double"&gt;17.1503710533717&lt;/D&gt;&lt;D xsi:type="xsd:double"&gt;17.0180604452477&lt;/D&gt;&lt;D xsi:type="xsd:double"&gt;16.2878107652667&lt;/D&gt;&lt;D xsi:type="xsd:double"&gt;14.8807190393392&lt;/D&gt;&lt;D xsi:type="xsd:double"&gt;14.5771971210012&lt;/D&gt;&lt;D xsi:type="xsd:double"&gt;15.6641121347335&lt;/D&gt;&lt;D xsi:type="xsd:double"&gt;17.4413816970798&lt;/D&gt;&lt;D xsi:type="xsd:double"&gt;18.5398734184168&lt;/D&gt;&lt;D xsi:type="xsd:double"&gt;19.3249259316719&lt;/D&gt;&lt;D xsi:type="xsd:double"&gt;20.4884528961399&lt;/D&gt;&lt;D xsi:type="xsd:double"&gt;21.0604877226093&lt;/D&gt;&lt;D xsi:type="xsd:double"&gt;21.0726660284879&lt;/D&gt;&lt;D xsi:type="xsd:double"&gt;24.4610078033245&lt;/D&gt;&lt;D xsi:type="xsd:double"&gt;27.3599037767021&lt;/D&gt;&lt;D xsi:type="xsd:double"&gt;27.0587169839217&lt;/D&gt;&lt;D xsi:type="xsd:double"&gt;27.6612782233789&lt;/D&gt;&lt;D xsi:type="xsd:double"&gt;27.0670577055112&lt;/D&gt;&lt;D xsi:type="xsd:double"&gt;26.1300651960065&lt;/D&gt;&lt;D xsi:type="xsd:double"&gt;24.9249056230962&lt;/D&gt;&lt;D xsi:type="xsd:double"&gt;23.7958686271003&lt;/D&gt;&lt;D xsi:type="xsd:double"&gt;22.4851631191718&lt;/D&gt;&lt;D xsi:type="xsd:double"&gt;22.4760511666866&lt;/D&gt;&lt;D xsi:type="xsd:double"&gt;21.2372943439016&lt;/D&gt;&lt;D xsi:type="xsd:double"&gt;20.3637058095565&lt;/D&gt;&lt;D xsi:type="xsd:double"&gt;19.155790142816&lt;/D&gt;&lt;D xsi:type="xsd:double"&gt;19.081841686569&lt;/D&gt;&lt;D xsi:type="xsd:double"&gt;19.0012497419291&lt;/D&gt;&lt;D xsi:type="xsd:double"&gt;18.9015229212753&lt;/D&gt;&lt;D xsi:type="xsd:double"&gt;18.817403410658&lt;/D&gt;&lt;D xsi:type="xsd:double"&gt;18.4738609424012&lt;/D&gt;&lt;D xsi:type="xsd:double"&gt;18.2195488155712&lt;/D&gt;&lt;D xsi:type="xsd:double"&gt;17.5212279810593&lt;/D&gt;&lt;D xsi:type="xsd:double"&gt;17.2997791554105&lt;/D&gt;&lt;D xsi:type="xsd:double"&gt;16.9309814388115&lt;/D&gt;&lt;D xsi:type="xsd:double"&gt;16.420551926861&lt;/D&gt;&lt;D xsi:type="xsd:double"&gt;16.4592635025185&lt;/D&gt;&lt;D xsi:type="xsd:double"&gt;16.9143938079547&lt;/D&gt;&lt;D xsi:type="xsd:double"&gt;16.902222330405&lt;/D&gt;&lt;D xsi:type="xsd:double"&gt;17.4009864228414&lt;/D&gt;&lt;D xsi:type="xsd:double"&gt;17.406032819752&lt;/D&gt;&lt;D xsi:type="xsd:double"&gt;17.3555122894694&lt;/D&gt;&lt;D xsi:type="xsd:double"&gt;17.0922216764112&lt;/D&gt;&lt;D xsi:type="xsd:double"&gt;17.0967201828224&lt;/D&gt;&lt;D xsi:type="xsd:double"&gt;17.0622753746112&lt;/D&gt;&lt;D xsi:type="xsd:double"&gt;17.474900620848&lt;/D&gt;&lt;D xsi:type="xsd:double"&gt;17.6764082799227&lt;/D&gt;&lt;D xsi:type="xsd:double"&gt;16.9166439491428&lt;/D&gt;&lt;D xsi:type="xsd:double"&gt;16.2969315445476&lt;/D&gt;&lt;D xsi:type="xsd:double"&gt;16.0177910497552&lt;/D&gt;&lt;D xsi:type="xsd:double"&gt;16.3806923807381&lt;/D&gt;&lt;D xsi:type="xsd:double"&gt;15.7926122861324&lt;/D&gt;&lt;D xsi:type="xsd:double"&gt;16.6714370502592&lt;/D&gt;&lt;D xsi:type="xsd:double"&gt;16.4869704346354&lt;/D&gt;&lt;D xsi:type="xsd:double"&gt;16.3141074300921&lt;/D&gt;&lt;D xsi:type="xsd:double"&gt;16.039268713912&lt;/D&gt;&lt;D xsi:type="xsd:double"&gt;15.6324445945604&lt;/D&gt;&lt;D xsi:type="xsd:double"&gt;15.6083194426365&lt;/D&gt;&lt;/FQL&gt;&lt;FQL&gt;&lt;Q&gt;TIOS-FDS^FG_PRICE_CHANGE(0,-1AM)&lt;/Q&gt;&lt;R&gt;1&lt;/R&gt;&lt;C&gt;1&lt;/C&gt;&lt;D xsi:type="xsd:double"&gt;-4.78703703703703&lt;/D&gt;&lt;/FQL&gt;&lt;FQL&gt;&lt;Q&gt;SET-BKK^PERCENT_CHANGE(FMA_EPS(+1,0,,,,"PORTAGG","MEAN"),FMA_EPS(+1,-3AM,,,,"PORTAGG","MEAN"))&lt;/Q&gt;&lt;R&gt;1&lt;/R&gt;&lt;C&gt;1&lt;/C&gt;&lt;D xsi:type="xsd:double"&gt;-2.37176957303561&lt;/D&gt;&lt;/FQL&gt;&lt;FQL&gt;&lt;Q&gt;EZA^P_PRICE(0)/P_PRICE_HIGH_PR(0,,,,,,"PRICE","INTRA","52W")&lt;/Q&gt;&lt;R&gt;1&lt;/R&gt;&lt;C&gt;1&lt;/C&gt;&lt;D xsi:type="xsd:double"&gt;0.9739549&lt;/D&gt;&lt;/FQL&gt;&lt;FQL&gt;&lt;Q&gt;EPU^FMA_PCT_ABOVE_MAVG(200,0,,,,"PORTAGG")&lt;/Q&gt;&lt;R&gt;1&lt;/R&gt;&lt;C&gt;1&lt;/C&gt;&lt;D xsi:type="xsd:double"&gt;76.9230769230769&lt;/D&gt;&lt;/FQL&gt;&lt;FQL&gt;&lt;Q&gt;VNM^FMA_COS_UP("EPS","1M",+1,NOW,,,"PORTAGG","MEANR")&lt;/Q&gt;&lt;R&gt;1&lt;/R&gt;&lt;C&gt;1&lt;/C&gt;&lt;D xsi:type="xsd:double"&gt;10&lt;/D&gt;&lt;/FQL&gt;&lt;FQL&gt;&lt;Q&gt;EPU^FMA_COS_DOWN("EPS","1M",+1,NOW,,,"PORTAGG","MEANR")&lt;/Q&gt;&lt;R&gt;1&lt;/R&gt;&lt;C&gt;1&lt;/C&gt;&lt;D xsi:type="xsd:double"&gt;4&lt;/D&gt;&lt;/FQL&gt;&lt;FQL&gt;&lt;Q&gt;UAE^FG_ROE(0)&lt;/Q&gt;&lt;R&gt;1&lt;/R&gt;&lt;C&gt;1&lt;/C&gt;&lt;D xsi:type="xsd:double"&gt;13.2032636368349&lt;/D&gt;&lt;/FQL&gt;&lt;FQL&gt;&lt;Q&gt;REFCNRMB-FDS^PROPER_NAME(0,,,"SECURITY","NAME")&lt;/Q&gt;&lt;R&gt;1&lt;/R&gt;&lt;C&gt;1&lt;/C&gt;&lt;D xsi:type="xsd:string"&gt;China Loan Prime Rate (LPR) - 1 Year&lt;/D&gt;&lt;/FQL&gt;&lt;FQL&gt;&lt;Q&gt;REFTWDISC-FDS^PROPER_NAME(0,,,"SECURITY","NAME")&lt;/Q&gt;&lt;R&gt;1&lt;/R&gt;&lt;C&gt;1&lt;/C&gt;&lt;D xsi:type="xsd:string"&gt;Taiwan China Discount Rate&lt;/D&gt;&lt;/FQL&gt;&lt;FQL&gt;&lt;Q&gt;TRYZA10Y-FDS^PCTCHG(FG_YIELD(0,,,,"YTM"),FG_YIELD(-1AM,,,,"YTM"))&lt;/Q&gt;&lt;R&gt;1&lt;/R&gt;&lt;C&gt;1&lt;/C&gt;&lt;D xsi:type="xsd:double"&gt;-4.2969184&lt;/D&gt;&lt;/FQL&gt;&lt;FQL&gt;&lt;Q&gt;TRYIN10Y-FDS^FG_YIELD(0,,,,"YTM")&lt;/Q&gt;&lt;R&gt;1&lt;/R&gt;&lt;C&gt;1&lt;/C&gt;&lt;D xsi:type="xsd:double"&gt;6.916&lt;/D&gt;&lt;/FQL&gt;&lt;FQL&gt;&lt;Q&gt;CC_MX^IMF_IFS_RCPI_Q(0)&lt;/Q&gt;&lt;R&gt;1&lt;/R&gt;&lt;C&gt;1&lt;/C&gt;&lt;D xsi:type="xsd:double"&gt;4.771999&lt;/D&gt;&lt;/FQL&gt;&lt;FQL&gt;&lt;Q&gt;SET-BKK^FMA_PE(NTMA,0,,,"PORTAGG","MEANR")&lt;/Q&gt;&lt;R&gt;1&lt;/R&gt;&lt;C&gt;1&lt;/C&gt;&lt;D xsi:type="xsd:double"&gt;13.5881356393622&lt;/D&gt;&lt;/FQL&gt;&lt;FQL&gt;&lt;Q&gt;INDA^FMA_EVAL_EBITDA(NTMA,0,,,"PORTAGG","MEANR")&lt;/Q&gt;&lt;R&gt;1&lt;/R&gt;&lt;C&gt;1&lt;/C&gt;&lt;D xsi:type="xsd:double"&gt;16.2377448543152&lt;/D&gt;&lt;/FQL&gt;&lt;FQL&gt;&lt;Q&gt;EZA^FMA_PE(LTM,0,,,"PORTAGG","MEANR")&lt;/Q&gt;&lt;R&gt;1&lt;/R&gt;&lt;C&gt;1&lt;/C&gt;&lt;D xsi:type="xsd:double"&gt;12.4308560342447&lt;/D&gt;&lt;/FQL&gt;&lt;FQL&gt;&lt;Q&gt;EPHE^FMA_PE(NTMA,0,,,"PORTAGG","MEANR")&lt;/Q&gt;&lt;R&gt;1&lt;/R&gt;&lt;C&gt;1&lt;/C&gt;&lt;D xsi:type="xsd:double"&gt;9.2949118834102&lt;/D&gt;&lt;/FQL&gt;&lt;FQL&gt;&lt;Q&gt;CNYA^FMA_EVAL_EBITDA(NTMA,0,,,"PORTAGG","MEANR")&lt;/Q&gt;&lt;R&gt;1&lt;/R&gt;&lt;C&gt;1&lt;/C&gt;&lt;D xsi:type="xsd:double"&gt;9.21219331134369&lt;/D&gt;&lt;/FQL&gt;&lt;FQL&gt;&lt;Q&gt;EWY^FG_COMPANY_NAME&lt;/Q&gt;&lt;R&gt;1&lt;/R&gt;&lt;C&gt;1&lt;/C&gt;&lt;D xsi:type="xsd:string"&gt;iShares MSCI South Korea ETF&lt;/D&gt;&lt;/FQL&gt;&lt;FQL&gt;&lt;Q&gt;EWZ^FG_PRICE_MAVG(0,,,,200)&lt;/Q&gt;&lt;R&gt;1&lt;/R&gt;&lt;C&gt;1&lt;/C&gt;&lt;D xsi:type="xsd:double"&gt;31.5964&lt;/D&gt;&lt;/FQL&gt;&lt;FQL&gt;&lt;Q&gt;EPOL^FG_PRICE_MAVG(0,,,,200)&lt;/Q&gt;&lt;R&gt;1&lt;/R&gt;&lt;C&gt;1&lt;/C&gt;&lt;D xsi:type="xsd:double"&gt;22.95925&lt;/D&gt;&lt;/FQL&gt;&lt;FQL&gt;&lt;Q&gt;KSA^P_PRICE(0)/P_PRICE_LOW_PR(0,,,,,,"PRICE","INTRA","52W")-1&lt;/Q&gt;&lt;R&gt;1&lt;/R&gt;&lt;C&gt;1&lt;/C&gt;&lt;D xsi:type="xsd:double"&gt;0.14277828&lt;/D&gt;&lt;/FQL&gt;&lt;FQL&gt;&lt;Q&gt;UAE^FG_TOTAL_RETURNC(0,-3AM)&lt;/Q&gt;&lt;R&gt;1&lt;/R&gt;&lt;C&gt;1&lt;/C&gt;&lt;D xsi:type="xsd:double"&gt;4.7311068&lt;/D&gt;&lt;/FQL&gt;&lt;FQL&gt;&lt;Q&gt;INDA^FG_TOTAL_RETURNC(0,-12AM)&lt;/Q&gt;&lt;R&gt;1&lt;/R&gt;&lt;C&gt;1&lt;/C&gt;&lt;D xsi:type="xsd:double"&gt;27.675365&lt;/D&gt;&lt;/FQL&gt;&lt;FQL&gt;&lt;Q&gt;EWY^FG_TOTAL_RETURNC(0,-3AM)&lt;/Q&gt;&lt;R&gt;1&lt;/R&gt;&lt;C&gt;1&lt;/C&gt;&lt;D xsi:type="xsd:double"&gt;3.534627&lt;/D&gt;&lt;/FQL&gt;&lt;FQL&gt;&lt;Q&gt;EWT^PERCENT_CHANGE(FMA_EPS(+1,0,,,,"PORTAGG","MEAN"),FMA_EPS(+1,-1AM,,,,"PORTAGG","MEAN"))&lt;/Q&gt;&lt;R&gt;1&lt;/R&gt;&lt;C&gt;1&lt;/C&gt;&lt;D xsi:type="xsd:double"&gt;3.01121753478029&lt;/D&gt;&lt;/FQL&gt;&lt;FQL&gt;&lt;Q&gt;EIDO^P_PRICE(0)/P_PRICE_LOW_PR(0,,,,,,"PRICE","INTRA","52W")-1&lt;/Q&gt;&lt;R&gt;1&lt;/R&gt;&lt;C&gt;1&lt;/C&gt;&lt;D xsi:type="xsd:double"&gt;0.116086245&lt;/D&gt;&lt;/FQL&gt;&lt;FQL&gt;&lt;Q&gt;CNYA^FG_TOTAL_RETURNC(0,-3AM)&lt;/Q&gt;&lt;R&gt;1&lt;/R&gt;&lt;C&gt;1&lt;/C&gt;&lt;D xsi:type="xsd:double"&gt;-5.265337&lt;/D&gt;&lt;/FQL&gt;&lt;FQL&gt;&lt;Q&gt;SPY^FMA_COS_DOWN("EPS","1M",+1,NOW,,,"PORTAGG","MEANR")&lt;/Q&gt;&lt;R&gt;1&lt;/R&gt;&lt;C&gt;1&lt;/C&gt;&lt;D xsi:type="xsd:double"&gt;207&lt;/D&gt;&lt;/FQL&gt;&lt;FQL&gt;&lt;Q&gt;GREK^FMA_COS_DOWN("EPS","1M",+1,NOW,,,"PORTAGG","MEANR")&lt;/Q&gt;&lt;R&gt;1&lt;/R&gt;&lt;C&gt;1&lt;/C&gt;&lt;D xsi:type="xsd:double"&gt;10&lt;/D&gt;&lt;/FQL&gt;&lt;FQL&gt;&lt;Q&gt;SET-BKK^FMA_RBICS_REV_CURRENT(30, LOC, "PORTAGG")&lt;/Q&gt;&lt;R&gt;1&lt;/R&gt;&lt;C&gt;1&lt;/C&gt;&lt;D xsi:type="xsd:double"&gt;23.1002951365366&lt;/D&gt;&lt;/FQL&gt;&lt;FQL&gt;&lt;Q&gt;REFSAREPO-FDS^FG_YIELD(NOW,,,0)&lt;/Q&gt;&lt;R&gt;1&lt;/R&gt;&lt;C&gt;1&lt;/C&gt;&lt;D xsi:type="xsd:double"&gt;6&lt;/D&gt;&lt;/FQL&gt;&lt;FQL&gt;&lt;Q&gt;TIPSCL10Y-FDS^PCTCHG(FG_YIELD(0,,,,"YTM"),FG_YIELD(-1AM,,,,"YTM"))&lt;/Q&gt;&lt;R&gt;1&lt;/R&gt;&lt;C&gt;1&lt;/C&gt;&lt;D xsi:type="xsd:double"&gt;-11.734793&lt;/D&gt;&lt;/FQL&gt;&lt;FQL&gt;&lt;Q&gt;VGK^FMA_DIV_YLD(NTMA,NOW,NOW,M,"PORTAGG","MEANR")&lt;/Q&gt;&lt;R&gt;1&lt;/R&gt;&lt;C&gt;1&lt;/C&gt;&lt;D xsi:type="xsd:double"&gt;3.52191109143479&lt;/D&gt;&lt;/FQL&gt;&lt;FQL&gt;&lt;Q&gt;EPU^FMA_EVAL_EBIT(LTMA,NOW,NOW,M,"PORTAGG","MEANR")&lt;/Q&gt;&lt;R&gt;1&lt;/R&gt;&lt;C&gt;1&lt;/C&gt;&lt;D xsi:type="xsd:double"&gt;11.8206583485225&lt;/D&gt;&lt;/FQL&gt;&lt;FQL&gt;&lt;Q&gt;EPOL^FMA_DIV_YLD(NTMA,-10AY,0,AM,"PORTAGG","MEANR")&lt;/Q&gt;&lt;R&gt;121&lt;/R&gt;&lt;C&gt;1&lt;/C&gt;&lt;D xsi:type="xsd:double"&gt;4.2300570141582&lt;/D&gt;&lt;D xsi:type="xsd:double"&gt;4.28033384386311&lt;/D&gt;&lt;D xsi:type="xsd:double"&gt;4.05269242811875&lt;/D&gt;&lt;D xsi:type="xsd:double"&gt;3.95182074344502&lt;/D&gt;&lt;D xsi:type="xsd:double"&gt;3.95103971186447&lt;/D&gt;&lt;D xsi:type="xsd:double"&gt;4.04430864487228&lt;/D&gt;&lt;D xsi:type="xsd:double"&gt;3.86732538635638&lt;/D&gt;&lt;D xsi:type="xsd:double"&gt;3.71639282240792&lt;/D&gt;&lt;D xsi:type="xsd:double"&gt;3.548225186531&lt;/D&gt;&lt;D xsi:type="xsd:double"&gt;3.31553453686389&lt;/D&gt;&lt;D xsi:type="xsd:double"&gt;3.44638652840549&lt;/D&gt;&lt;D xsi:type="xsd:double"&gt;3.65084365316502&lt;/D&gt;&lt;D xsi:type="xsd:double"&gt;3.64727528666966&lt;/D&gt;&lt;D xsi:type="xsd:double"&gt;3.78911001801274&lt;/D&gt;&lt;D xsi:type="xsd:double"&gt;3.87436085415685&lt;/D&gt;&lt;D xsi:type="xsd:double"&gt;3.71147843697214&lt;/D&gt;&lt;D xsi:type="xsd:double"&gt;4.02544525639255&lt;/D&gt;&lt;D xsi:type="xsd:double"&gt;4.10936442615985&lt;/D&gt;&lt;D xsi:type="xsd:double"&gt;4.14264767119561&lt;/D&gt;&lt;D xsi:type="xsd:double"&gt;4.03744641274577&lt;/D&gt;&lt;D xsi:type="xsd:double"&gt;3.63368408943028&lt;/D&gt;&lt;D xsi:type="xsd:double"&gt;3.70761721803551&lt;/D&gt;&lt;D xsi:type="xsd:double"&gt;3.93355474830621&lt;/D&gt;&lt;D xsi:type="xsd:double"&gt;3.87175107026034&lt;/D&gt;&lt;D xsi:type="xsd:double"&gt;3.65958742671617&lt;/D&gt;&lt;D xsi:type="xsd:double"&gt;3.59658363747077&lt;/D&gt;&lt;D xsi:type="xsd:double"&gt;3.67762281193248&lt;/D&gt;&lt;D xsi:type="xsd:double"&gt;3.29009338141421&lt;/D&gt;&lt;D xsi:type="xsd:double"&gt;3.27480771794508&lt;/D&gt;&lt;D xsi:type="xsd:double"&gt;3.04507685052488&lt;/D&gt;&lt;D xsi:type="xsd:double"&gt;2.72176342078783&lt;/D&gt;&lt;D xsi:type="xsd:double"&gt;2.38651445403759&lt;/D&gt;&lt;D xsi:type="xsd:double"&gt;2.59908369347504&lt;/D&gt;&lt;D xsi:type="xsd:double"&gt;2.40499934190291&lt;/D&gt;&lt;D xsi:type="xsd:double"&gt;2.47668032119681&lt;/D&gt;&lt;D xsi:type="xsd:double"&gt;2.40808734828045&lt;/D&gt;&lt;D xsi:type="xsd:double"&gt;2.28107832820634&lt;/D&gt;&lt;D xsi:type="xsd:double"&gt;2.3344965476574&lt;/D&gt;&lt;D xsi:type="xsd:double"&gt;2.48365354786317&lt;/D&gt;&lt;D xsi:type="xsd:double"&gt;2.37084285070302&lt;/D&gt;&lt;D xsi:type="xsd:double"&gt;2.74723767525005&lt;/D&gt;&lt;D xsi:type="xsd:double"&gt;2.83443878005601&lt;/D&gt;&lt;D xsi:type="xsd:double"&gt;2.82825228303696&lt;/D&gt;&lt;D xsi:type="xsd:double"&gt;3.09061994970067&lt;/D&gt;&lt;D xsi:type="xsd:double"&gt;3.19713879932714&lt;/D&gt;&lt;D xsi:type="xsd:double"&gt;3.01990432720842&lt;/D&gt;&lt;D xsi:type="xsd:double"&gt;3.11038146187506&lt;/D&gt;&lt;D xsi:type="xsd:double"&gt;3.13894508376259&lt;/D&gt;&lt;D xsi:type="xsd:double"&gt;2.77784818013659&lt;/D&gt;&lt;D xsi:type="xsd:double"&gt;2.7712111290907&lt;/D&gt;&lt;D xsi:type="xsd:double"&gt;2.94972003470243&lt;/D&gt;&lt;D xsi:type="xsd:double"&gt;3.2115577769139&lt;/D&gt;&lt;D xsi:type="xsd:double"&gt;3.08795723682936&lt;/D&gt;&lt;D xsi:type="xsd:double"&gt;3.20415111637487&lt;/D&gt;&lt;D xsi:type="xsd:double"&gt;2.97556517110662&lt;/D&gt;&lt;D xsi:type="xsd:double"&gt;3.0444120111832&lt;/D&gt;&lt;D xsi:type="xsd:double"&gt;3.09847222007668&lt;/D&gt;&lt;D xsi:type="xsd:double"&gt;3.18511829120447&lt;/D&gt;&lt;D xsi:type="xsd:double"&gt;3.29973275459002&lt;/D&gt;&lt;D xsi:type="xsd:double"&gt;3.25124240429783&lt;/D&gt;&lt;D xsi:type="xsd:double"&gt;3.45510468596532&lt;/D&gt;&lt;D xsi:type="xsd:double"&gt;3.89859849178915&lt;/D&gt;&lt;D xsi:type="xsd:double"&gt;3.59914782072675&lt;/D&gt;&lt;D xsi:type="xsd:double"&gt;3.41706454812641&lt;/D&gt;&lt;D xsi:type="xsd:double"&gt;3.47130272076516&lt;/D&gt;&lt;D xsi:type="xsd:double"&gt;3.53188130385227&lt;/D&gt;&lt;D xsi:type="xsd:double"&gt;3.90948762844349&lt;/D&gt;&lt;D xsi:type="xsd:double"&gt;4.33614194299903&lt;/D&gt;&lt;D xsi:type="xsd:double"&gt;4.51189326363471&lt;/D&gt;&lt;D xsi:type="xsd:double"&gt;3.12421184819302&lt;/D&gt;&lt;D xsi:type="xsd:double"&gt;2.54372792999083&lt;/D&gt;&lt;D xsi:type="xsd:double"&gt;2.6330008257989&lt;/D&gt;&lt;D xsi:type="xsd:double"&gt;2.64514908734725&lt;/D&gt;&lt;D xsi:type="xsd:double"&gt;2.99019865139232&lt;/D&gt;&lt;D xsi:type="xsd:double"&gt;3.17993469531237&lt;/D&gt;&lt;D xsi:type="xsd:double"&gt;3.24154402371444&lt;/D&gt;&lt;D xsi:type="xsd:double"&gt;2.77919728448855&lt;/D&gt;&lt;D xsi:type="xsd:double"&gt;2.73619668777648&lt;/D&gt;&lt;D xsi:type="xsd:double"&gt;2.80583884440041&lt;/D&gt;&lt;D xsi:type="xsd:double"&gt;2.85099822850783&lt;/D&gt;&lt;D xsi:type="xsd:double"&gt;2.84514864867845&lt;/D&gt;&lt;D xsi:type="xsd:double"&gt;2.85304564363446&lt;/D&gt;&lt;D xsi:type="xsd:double"&gt;2.94404311272972&lt;/D&gt;&lt;D xsi:type="xsd:double"&gt;3.07647171536604&lt;/D&gt;&lt;D xsi:type="xsd:double"&gt;3.0452318268977&lt;/D&gt;&lt;D xsi:type="xsd:double"&gt;2.92876995960642&lt;/D&gt;&lt;D xsi:type="xsd:double"&gt;3.12545487272614&lt;/D&gt;&lt;D xsi:type="xsd:double"&gt;2.92920492115637&lt;/D&gt;&lt;D xsi:type="xsd:double"&gt;3.38424739336225&lt;/D&gt;&lt;D xsi:type="xsd:double"&gt;3.3189871192809&lt;/D&gt;&lt;D xsi:type="xsd:double"&gt;3.27617136432166&lt;/D&gt;&lt;D xsi:type="xsd:double"&gt;3.75642594374767&lt;/D&gt;&lt;D xsi:type="xsd:double"&gt;3.3863627662734&lt;/D&gt;&lt;D xsi:type="xsd:double"&gt;3.78338679319414&lt;/D&gt;&lt;D xsi:type="xsd:double"&gt;4.13096550633223&lt;/D&gt;&lt;D xsi:type="xsd:double"&gt;4.34343342824355&lt;/D&gt;&lt;D xsi:type="xsd:double"&gt;4.03870538144019&lt;/D&gt;&lt;D xsi:type="xsd:double"&gt;4.74108391373874&lt;/D&gt;&lt;D xsi:type="xsd:double"&gt;5.03727382165378&lt;/D&gt;&lt;D xsi:type="xsd:double"&gt;4.55158862053901&lt;/D&gt;&lt;D xsi:type="xsd:double"&gt;4.07490757266778&lt;/D&gt;&lt;D xsi:type="xsd:double"&gt;4.1659279626432&lt;/D&gt;&lt;D xsi:type="xsd:double"&gt;4.03140543382125&lt;/D&gt;&lt;D xsi:type="xsd:double"&gt;4.23856881564246&lt;/D&gt;&lt;D xsi:type="xsd:double"&gt;4.74627722551462&lt;/D&gt;&lt;D xsi:type="xsd:double"&gt;4.3005439127104&lt;/D&gt;&lt;D xsi:type="xsd:double"&gt;4.07538379641942&lt;/D&gt;&lt;D xsi:type="xsd:double"&gt;4.01063024073083&lt;/D&gt;&lt;D xsi:type="xsd:double"&gt;3.72506124057763&lt;/D&gt;&lt;D xsi:type="xsd:double"&gt;4.06508249640543&lt;/D&gt;&lt;D xsi:type="xsd:double"&gt;4.3746807065341&lt;/D&gt;&lt;D xsi:type="xsd:double"&gt;4.24674144963601&lt;/D&gt;&lt;D xsi:type="xsd:double"&gt;4.98473712971141&lt;/D&gt;&lt;D xsi:type="xsd:double"&gt;4.7508967020805&lt;/D&gt;&lt;D xsi:type="xsd:double"&gt;4.9459789085529&lt;/D&gt;&lt;D xsi:type="xsd:double"&gt;4.74981866423796&lt;/D&gt;&lt;D xsi:type="xsd:double"&gt;4.91304211040762&lt;/D&gt;&lt;D xsi:type="xsd:double"&gt;5.14583773579023&lt;/D&gt;&lt;D xsi:type="xsd:double"&gt;5.16497135756013&lt;/D&gt;&lt;D xsi:type="xsd:double"&gt;5.00279218732087&lt;/D&gt;&lt;D xsi:type="xsd:double"&gt;5.42003555984385&lt;/D&gt;&lt;/FQL&gt;&lt;FQL&gt;&lt;Q&gt;CAGDPY@GR^EE_ACTUAL_ANNUAL(MED,+1)&lt;/Q&gt;&lt;R&gt;1&lt;/R&gt;&lt;C&gt;1&lt;/C&gt;&lt;D xsi:type="xsd:double"&gt;-6.9&lt;/D&gt;&lt;/FQL&gt;&lt;FQL&gt;&lt;Q&gt;USDAED^FG_PRICE_CHANGE(0,-1AY)&lt;/Q&gt;&lt;R&gt;1&lt;/R&gt;&lt;C&gt;1&lt;/C&gt;&lt;D xsi:type="xsd:double"&gt;-0.0013589859&lt;/D&gt;&lt;/FQL&gt;&lt;FQL&gt;&lt;Q&gt;KSA^FG_TOTAL_RETURNC(-10AY,0,AM)&lt;/Q&gt;&lt;R&gt;121&lt;/R&gt;&lt;C&gt;1&lt;/C&gt;&lt;D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xsi:type="xsd:double"&gt;-0.16000271&lt;/D&gt;&lt;D xsi:type="xsd:double"&gt;2.3838162&lt;/D&gt;&lt;D xsi:type="xsd:double"&gt;-5.1894007&lt;/D&gt;&lt;D xsi:type="xsd:double"&gt;-13.438946&lt;/D&gt;&lt;D xsi:type="xsd:double"&gt;5.0794125&lt;/D&gt;&lt;D xsi:type="xsd:double"&gt;-1.6336858&lt;/D&gt;&lt;D xsi:type="xsd:double"&gt;11.786795&lt;/D&gt;&lt;D xsi:type="xsd:double"&gt;-3.0312598&lt;/D&gt;&lt;D xsi:type="xsd:double"&gt;0.6724596&lt;/D&gt;&lt;D xsi:type="xsd:double"&gt;-4.365164&lt;/D&gt;&lt;D xsi:type="xsd:double"&gt;-2.9403627&lt;/D&gt;&lt;D xsi:type="xsd:double"&gt;-3.9070427&lt;/D&gt;&lt;D xsi:type="xsd:double"&gt;6.1531067&lt;/D&gt;&lt;D xsi:type="xsd:double"&gt;16.4765&lt;/D&gt;&lt;D xsi:type="xsd:double"&gt;0.0037312508&lt;/D&gt;&lt;D xsi:type="xsd:double"&gt;-0.2811253&lt;/D&gt;&lt;D xsi:type="xsd:double"&gt;-1.6820133&lt;/D&gt;&lt;D xsi:type="xsd:double"&gt;0.30856133&lt;/D&gt;&lt;D xsi:type="xsd:double"&gt;1.6125083&lt;/D&gt;&lt;D xsi:type="xsd:double"&gt;-1.5888989&lt;/D&gt;&lt;D xsi:type="xsd:double"&gt;10.327566&lt;/D&gt;&lt;D xsi:type="xsd:double"&gt;-6.592923&lt;/D&gt;&lt;D xsi:type="xsd:double"&gt;3.150165&lt;/D&gt;&lt;D xsi:type="xsd:double"&gt;0.038659573&lt;/D&gt;&lt;D xsi:type="xsd:double"&gt;-4.6101627&lt;/D&gt;&lt;D xsi:type="xsd:double"&gt;1.1429667&lt;/D&gt;&lt;D xsi:type="xsd:double"&gt;5.2087307&lt;/D&gt;&lt;D xsi:type="xsd:double"&gt;5.2330017&lt;/D&gt;&lt;D xsi:type="xsd:double"&gt;-2.7949154&lt;/D&gt;&lt;D xsi:type="xsd:double"&gt;9.3726635&lt;/D&gt;&lt;D xsi:type="xsd:double"&gt;3.9603949&lt;/D&gt;&lt;D xsi:type="xsd:double"&gt;2.6929379&lt;/D&gt;&lt;D xsi:type="xsd:double"&gt;1.25103&lt;/D&gt;&lt;D xsi:type="xsd:double"&gt;-0.7331908&lt;/D&gt;&lt;D xsi:type="xsd:double"&gt;-5.2665353&lt;/D&gt;&lt;D xsi:type="xsd:double"&gt;2.8135538&lt;/D&gt;&lt;D xsi:type="xsd:double"&gt;-2.1760643&lt;/D&gt;&lt;D xsi:type="xsd:double"&gt;-3.808558&lt;/D&gt;&lt;D xsi:type="xsd:double"&gt;2.7630925&lt;/D&gt;&lt;D xsi:type="xsd:double"&gt;10.972667&lt;/D&gt;&lt;D xsi:type="xsd:double"&gt;-0.1247704&lt;/D&gt;&lt;D xsi:type="xsd:double"&gt;4.8407197&lt;/D&gt;&lt;D xsi:type="xsd:double"&gt;5.332148&lt;/D&gt;&lt;D xsi:type="xsd:double"&gt;-8.79525&lt;/D&gt;&lt;D xsi:type="xsd:double"&gt;3.8591743&lt;/D&gt;&lt;D xsi:type="xsd:double"&gt;-2.9518068&lt;/D&gt;&lt;D xsi:type="xsd:double"&gt;-5.9590397&lt;/D&gt;&lt;D xsi:type="xsd:double"&gt;-0.59405565&lt;/D&gt;&lt;D xsi:type="xsd:double"&gt;-3.0212522&lt;/D&gt;&lt;D xsi:type="xsd:double"&gt;0.47929287&lt;/D&gt;&lt;D xsi:type="xsd:double"&gt;6.6390753&lt;/D&gt;&lt;D xsi:type="xsd:double"&gt;-3.3958554&lt;/D&gt;&lt;D xsi:type="xsd:double"&gt;-9.440917&lt;/D&gt;&lt;D xsi:type="xsd:double"&gt;-12.051749&lt;/D&gt;&lt;D xsi:type="xsd:double"&gt;6.2211037&lt;/D&gt;&lt;D xsi:type="xsd:double"&gt;8.705974&lt;/D&gt;&lt;D xsi:type="xsd:double"&gt;-1.3807951999999999&lt;/D&gt;&lt;D xsi:type="xsd:double"&gt;0.78829527&lt;/D&gt;&lt;D xsi:type="xsd:double"&gt;6.741154&lt;/D&gt;&lt;D xsi:type="xsd:double"&gt;3.1053662&lt;/D&gt;&lt;D xsi:type="xsd:double"&gt;-4.1624365&lt;/D&gt;&lt;D xsi:type="xsd:double"&gt;11.228811&lt;/D&gt;&lt;D xsi:type="xsd:double"&gt;-0.9366214&lt;/D&gt;&lt;D xsi:type="xsd:double"&gt;-0.19286871&lt;/D&gt;&lt;D xsi:type="xsd:double"&gt;5.8293104&lt;/D&gt;&lt;D xsi:type="xsd:double"&gt;9.403526&lt;/D&gt;&lt;D xsi:type="xsd:double"&gt;5.0904036&lt;/D&gt;&lt;D xsi:type="xsd:double"&gt;2.69984&lt;/D&gt;&lt;D xsi:type="xsd:double"&gt;3.1542659&lt;/D&gt;&lt;D xsi:type="xsd:double"&gt;0.22698641&lt;/D&gt;&lt;D xsi:type="xsd:double"&gt;4.5294404&lt;/D&gt;&lt;D xsi:type="xsd:double"&gt;1.035142&lt;/D&gt;&lt;D xsi:type="xsd:double"&gt;2.978313&lt;/D&gt;&lt;D xsi:type="xsd:double"&gt;-8.583993&lt;/D&gt;&lt;D xsi:type="xsd:double"&gt;4.2282224&lt;/D&gt;&lt;D xsi:type="xsd:double"&gt;10.516012&lt;/D&gt;&lt;D xsi:type="xsd:double"&gt;3.4520984&lt;/D&gt;&lt;D xsi:type="xsd:double"&gt;2.3101687&lt;/D&gt;&lt;D xsi:type="xsd:double"&gt;5.9376836&lt;/D&gt;&lt;D xsi:type="xsd:double"&gt;-9.374386&lt;/D&gt;&lt;D xsi:type="xsd:double"&gt;-8.958846&lt;/D&gt;&lt;D xsi:type="xsd:double"&gt;6.7469835&lt;/D&gt;&lt;D xsi:type="xsd:double"&gt;-0.47403574&lt;/D&gt;&lt;D xsi:type="xsd:double"&gt;-7.0083914&lt;/D&gt;&lt;D xsi:type="xsd:double"&gt;2.7804852&lt;/D&gt;&lt;D xsi:type="xsd:double"&gt;-7.2140512&lt;/D&gt;&lt;D xsi:type="xsd:double"&gt;-2.4937034&lt;/D&gt;&lt;D xsi:type="xsd:double"&gt;3.3934236&lt;/D&gt;&lt;D xsi:type="xsd:double"&gt;-5.6923094&lt;/D&gt;&lt;D xsi:type="xsd:double"&gt;5.3017974&lt;/D&gt;&lt;D xsi:type="xsd:double"&gt;5.80945&lt;/D&gt;&lt;D xsi:type="xsd:double"&gt;-1.1469066&lt;/D&gt;&lt;D xsi:type="xsd:double"&gt;3.235662&lt;/D&gt;&lt;D xsi:type="xsd:double"&gt;0.62907934&lt;/D&gt;&lt;D xsi:type="xsd:double"&gt;-1.5147924&lt;/D&gt;&lt;D xsi:type="xsd:double"&gt;-5.419916&lt;/D&gt;&lt;D xsi:type="xsd:double"&gt;-0.36138892&lt;/D&gt;&lt;D xsi:type="xsd:double"&gt;2.7720213&lt;/D&gt;&lt;D xsi:type="xsd:double"&gt;8.121765&lt;/D&gt;&lt;D xsi:type="xsd:double"&gt;-0.3307402&lt;/D&gt;&lt;D xsi:type="xsd:double"&gt;6.233704&lt;/D&gt;&lt;D xsi:type="xsd:double"&gt;-3.0789852&lt;/D&gt;&lt;D xsi:type="xsd:double"&gt;-1.0819435&lt;/D&gt;&lt;D xsi:type="xsd:double"&gt;-6.6558065&lt;/D&gt;&lt;D xsi:type="xsd:double"&gt;2.3340821&lt;/D&gt;&lt;D xsi:type="xsd:double"&gt;2.324438&lt;/D&gt;&lt;/FQL&gt;&lt;FQL&gt;&lt;Q&gt;EPU^FMA_DIV_YLD(NTMA,-10AY,0,AM,"PORTAGG","MEANR")&lt;/Q&gt;&lt;R&gt;121&lt;/R&gt;&lt;C&gt;1&lt;/C&gt;&lt;D xsi:type="xsd:double"&gt;2.14433833742873&lt;/D&gt;&lt;D xsi:type="xsd:double"&gt;2.12758222436229&lt;/D&gt;&lt;D xsi:type="xsd:double"&gt;2.2491479876196&lt;/D&gt;&lt;D xsi:type="xsd:double"&gt;2.24066801946136&lt;/D&gt;&lt;D xsi:type="xsd:double"&gt;2.03179629211757&lt;/D&gt;&lt;D xsi:type="xsd:double"&gt;2.14783373165302&lt;/D&gt;&lt;D xsi:type="xsd:double"&gt;2.26062518319554&lt;/D&gt;&lt;D xsi:type="xsd:double"&gt;2.21424926964644&lt;/D&gt;&lt;D xsi:type="xsd:double"&gt;2.39086651384191&lt;/D&gt;&lt;D xsi:type="xsd:double"&gt;1.87215245329886&lt;/D&gt;&lt;D xsi:type="xsd:double"&gt;1.90075366037532&lt;/D&gt;&lt;D xsi:type="xsd:double"&gt;1.9973862882773&lt;/D&gt;&lt;D xsi:type="xsd:double"&gt;2.06537463849409&lt;/D&gt;&lt;D xsi:type="xsd:double"&gt;2.41514299675591&lt;/D&gt;&lt;D xsi:type="xsd:double"&gt;2.52103999178564&lt;/D&gt;&lt;D xsi:type="xsd:double"&gt;2.45677879277322&lt;/D&gt;&lt;D xsi:type="xsd:double"&gt;2.37422876634885&lt;/D&gt;&lt;D xsi:type="xsd:double"&gt;2.68790833554389&lt;/D&gt;&lt;D xsi:type="xsd:double"&gt;2.72764391231607&lt;/D&gt;&lt;D xsi:type="xsd:double"&gt;2.29414751209778&lt;/D&gt;&lt;D xsi:type="xsd:double"&gt;2.12432212615034&lt;/D&gt;&lt;D xsi:type="xsd:double"&gt;1.67050224993026&lt;/D&gt;&lt;D xsi:type="xsd:double"&gt;1.97114352754731&lt;/D&gt;&lt;D xsi:type="xsd:double"&gt;1.78395182041684&lt;/D&gt;&lt;D xsi:type="xsd:double"&gt;1.60395685648146&lt;/D&gt;&lt;D xsi:type="xsd:double"&gt;1.46809764994852&lt;/D&gt;&lt;D xsi:type="xsd:double"&gt;1.54139295200678&lt;/D&gt;&lt;D xsi:type="xsd:double"&gt;1.65834775963387&lt;/D&gt;&lt;D xsi:type="xsd:double"&gt;1.98643078018533&lt;/D&gt;&lt;D xsi:type="xsd:double"&gt;2.2987609956232&lt;/D&gt;&lt;D xsi:type="xsd:double"&gt;2.06416589311745&lt;/D&gt;&lt;D xsi:type="xsd:double"&gt;1.9516845198711&lt;/D&gt;&lt;D xsi:type="xsd:double"&gt;2.11261778381512&lt;/D&gt;&lt;D xsi:type="xsd:double"&gt;2.02289401551143&lt;/D&gt;&lt;D xsi:type="xsd:double"&gt;2.28285008623935&lt;/D&gt;&lt;D xsi:type="xsd:double"&gt;2.28881603357742&lt;/D&gt;&lt;D xsi:type="xsd:double"&gt;2.30018731520955&lt;/D&gt;&lt;D xsi:type="xsd:double"&gt;2.02633958431685&lt;/D&gt;&lt;D xsi:type="xsd:double"&gt;2.27744077900172&lt;/D&gt;&lt;D xsi:type="xsd:double"&gt;2.2822990006841&lt;/D&gt;&lt;D xsi:type="xsd:double"&gt;2.72049859133368&lt;/D&gt;&lt;D xsi:type="xsd:double"&gt;2.72541181637069&lt;/D&gt;&lt;D xsi:type="xsd:double"&gt;2.44546423789104&lt;/D&gt;&lt;D xsi:type="xsd:double"&gt;2.33424809701348&lt;/D&gt;&lt;D xsi:type="xsd:double"&gt;2.18395844907626&lt;/D&gt;&lt;D xsi:type="xsd:double"&gt;1.96535862320119&lt;/D&gt;&lt;D xsi:type="xsd:double"&gt;4.71604367663624&lt;/D&gt;&lt;D xsi:type="xsd:double"&gt;2.05383586548429&lt;/D&gt;&lt;D xsi:type="xsd:double"&gt;2.23530906775416&lt;/D&gt;&lt;D xsi:type="xsd:double"&gt;2.49298035696572&lt;/D&gt;&lt;D xsi:type="xsd:double"&gt;2.30399167554644&lt;/D&gt;&lt;D xsi:type="xsd:double"&gt;2.5245191443448&lt;/D&gt;&lt;D xsi:type="xsd:double"&gt;2.30556773712974&lt;/D&gt;&lt;D xsi:type="xsd:double"&gt;2.34358278078996&lt;/D&gt;&lt;D xsi:type="xsd:double"&gt;2.07166220070989&lt;/D&gt;&lt;D xsi:type="xsd:double"&gt;2.21908445341994&lt;/D&gt;&lt;D xsi:type="xsd:double"&gt;2.25427113342541&lt;/D&gt;&lt;D xsi:type="xsd:double"&gt;2.49352336058094&lt;/D&gt;&lt;D xsi:type="xsd:double"&gt;2.77279690828318&lt;/D&gt;&lt;D xsi:type="xsd:double"&gt;2.67326438051157&lt;/D&gt;&lt;D xsi:type="xsd:double"&gt;2.83913495239612&lt;/D&gt;&lt;D xsi:type="xsd:double"&gt;2.90053666186297&lt;/D&gt;&lt;D xsi:type="xsd:double"&gt;3.05968138325975&lt;/D&gt;&lt;D xsi:type="xsd:double"&gt;2.91862348925689&lt;/D&gt;&lt;D xsi:type="xsd:double"&gt;2.80777516695996&lt;/D&gt;&lt;D xsi:type="xsd:double"&gt;2.56508996243165&lt;/D&gt;&lt;D xsi:type="xsd:double"&gt;2.90276565785182&lt;/D&gt;&lt;D xsi:type="xsd:double"&gt;3.36793074895702&lt;/D&gt;&lt;D xsi:type="xsd:double"&gt;4.53421948352665&lt;/D&gt;&lt;D xsi:type="xsd:double"&gt;3.43245398638691&lt;/D&gt;&lt;D xsi:type="xsd:double"&gt;3.37605367981144&lt;/D&gt;&lt;D xsi:type="xsd:double"&gt;3.13099940773755&lt;/D&gt;&lt;D xsi:type="xsd:double"&gt;2.8686729388115&lt;/D&gt;&lt;D xsi:type="xsd:double"&gt;2.62378236219102&lt;/D&gt;&lt;D xsi:type="xsd:double"&gt;2.70971235653003&lt;/D&gt;&lt;D xsi:type="xsd:double"&gt;2.5664338618182&lt;/D&gt;&lt;D xsi:type="xsd:double"&gt;1.87250809825715&lt;/D&gt;&lt;D xsi:type="xsd:double"&gt;1.64782212487305&lt;/D&gt;&lt;D xsi:type="xsd:double"&gt;1.60272608474025&lt;/D&gt;&lt;D xsi:type="xsd:double"&gt;1.79991363351467&lt;/D&gt;&lt;D xsi:type="xsd:double"&gt;2.14004629583366&lt;/D&gt;&lt;D xsi:type="xsd:double"&gt;2.42411254561481&lt;/D&gt;&lt;D xsi:type="xsd:double"&gt;2.4813615722348&lt;/D&gt;&lt;D xsi:type="xsd:double"&gt;2.91703854233897&lt;/D&gt;&lt;D xsi:type="xsd:double"&gt;3.23702134522939&lt;/D&gt;&lt;D xsi:type="xsd:double"&gt;3.55047283310816&lt;/D&gt;&lt;D xsi:type="xsd:double"&gt;3.66827406914675&lt;/D&gt;&lt;D xsi:type="xsd:double"&gt;3.73209264251726&lt;/D&gt;&lt;D xsi:type="xsd:double"&gt;4.04925430164885&lt;/D&gt;&lt;D xsi:type="xsd:double"&gt;4.11788485292684&lt;/D&gt;&lt;D xsi:type="xsd:double"&gt;3.75956676583374&lt;/D&gt;&lt;D xsi:type="xsd:double"&gt;3.33936439178146&lt;/D&gt;&lt;D xsi:type="xsd:double"&gt;3.57026207006789&lt;/D&gt;&lt;D xsi:type="xsd:double"&gt;4.23061490588876&lt;/D&gt;&lt;D xsi:type="xsd:double"&gt;4.6484051035276&lt;/D&gt;&lt;D xsi:type="xsd:double"&gt;5.14275573553361&lt;/D&gt;&lt;D xsi:type="xsd:double"&gt;5.3362234342557&lt;/D&gt;&lt;D xsi:type="xsd:double"&gt;5.28909621433292&lt;/D&gt;&lt;D xsi:type="xsd:double"&gt;5.2442126951172&lt;/D&gt;&lt;D xsi:type="xsd:double"&gt;4.58276995331579&lt;/D&gt;&lt;D xsi:type="xsd:double"&gt;3.68434762017595&lt;/D&gt;&lt;D xsi:type="xsd:double"&gt;3.85327351243065&lt;/D&gt;&lt;D xsi:type="xsd:double"&gt;3.7383204269937&lt;/D&gt;&lt;D xsi:type="xsd:double"&gt;4.30580178865514&lt;/D&gt;&lt;D xsi:type="xsd:double"&gt;4.82543790578865&lt;/D&gt;&lt;D xsi:type="xsd:double"&gt;4.75246702450265&lt;/D&gt;&lt;D xsi:type="xsd:double"&gt;5.10086349408837&lt;/D&gt;&lt;D xsi:type="xsd:double"&gt;5.02046380065107&lt;/D&gt;&lt;D xsi:type="xsd:double"&gt;4.27929783751106&lt;/D&gt;&lt;D xsi:type="xsd:double"&gt;4.65147824643143&lt;/D&gt;&lt;D xsi:type="xsd:double"&gt;5.03590359842777&lt;/D&gt;&lt;D xsi:type="xsd:double"&gt;5.05792855015931&lt;/D&gt;&lt;D xsi:type="xsd:double"&gt;3.93324081389515&lt;/D&gt;&lt;D xsi:type="xsd:double"&gt;3.62793952791829&lt;/D&gt;&lt;D xsi:type="xsd:double"&gt;3.50839667905337&lt;/D&gt;&lt;D xsi:type="xsd:double"&gt;3.65061205423308&lt;/D&gt;&lt;D xsi:type="xsd:double"&gt;3.38244788413841&lt;/D&gt;&lt;D xsi:type="xsd:double"&gt;3.53213469199819&lt;/D&gt;&lt;D xsi:type="xsd:double"&gt;3.497200423371&lt;/D&gt;&lt;D xsi:type="xsd:double"&gt;4.07388496061038&lt;/D&gt;&lt;D xsi:type="xsd:double"&gt;4.17535047875379&lt;/D&gt;&lt;/FQL&gt;&lt;FQL&gt;&lt;Q&gt;W-FDS^FG_PRICE_CHANGE(0,-1AY)&lt;/Q&gt;&lt;R&gt;1&lt;/R&gt;&lt;C&gt;1&lt;/C&gt;&lt;D xsi:type="xsd:double"&gt;-18.4361824453814&lt;/D&gt;&lt;/FQL&gt;&lt;FQL&gt;&lt;Q&gt;VGK^P_PRICE(0)/P_PRICE_LOW_PR(0,,,,,,"PRICE","INTRA","52W")-1&lt;/Q&gt;&lt;R&gt;1&lt;/R&gt;&lt;C&gt;1&lt;/C&gt;&lt;D xsi:type="xsd:double"&gt;0.2175808&lt;/D&gt;&lt;/FQL&gt;&lt;FQL&gt;&lt;Q&gt;REFMYON-FDS^(SUBARRAY(NOT_NA(NO_REPEAT_F(FG_YIELD(NOW,-10AY,D))),0,1)-SUBARRAY(NOT_NA(NO_REPEAT_F(FG_YIELD(NOW,-10AY,D))),1,1))*100&lt;/Q&gt;&lt;R&gt;1&lt;/R&gt;&lt;C&gt;1&lt;/C&gt;&lt;D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CC_TW^IMF_IFS_RCPI_Q(0)&lt;/Q&gt;&lt;R&gt;0&lt;/R&gt;&lt;C&gt;0&lt;/C&gt;&lt;/FQL&gt;&lt;FQL&gt;&lt;Q&gt;UAE^FMA_EVAL_EBIT(LTMA,NOW,NOW,M,"PORTAGG","MEANR")&lt;/Q&gt;&lt;R&gt;1&lt;/R&gt;&lt;C&gt;1&lt;/C&gt;&lt;D xsi:type="xsd:double"&gt;9.31310546409511&lt;/D&gt;&lt;/FQL&gt;&lt;FQL&gt;&lt;Q&gt;EZA^JULIAN(FMA_DIV_YLD(NTMA,NOW,NOW,M,"PORTAGG","MEANR").DATES)&lt;/Q&gt;&lt;R&gt;1&lt;/R&gt;&lt;C&gt;1&lt;/C&gt;&lt;D xsi:type="xsd:long"&gt;45502&lt;/D&gt;&lt;/FQL&gt;&lt;FQL&gt;&lt;Q&gt;EWW^FMA_DIV_YLD(NTMA,NOW,NOW,M,"PORTAGG","MEANR")&lt;/Q&gt;&lt;R&gt;1&lt;/R&gt;&lt;C&gt;1&lt;/C&gt;&lt;D xsi:type="xsd:double"&gt;4.5786539885656&lt;/D&gt;&lt;/FQL&gt;&lt;FQL&gt;&lt;Q&gt;QAT^FMA_PE(LTMA,-10AY,0,AM,"PORTAGG","MEANR")&lt;/Q&gt;&lt;R&gt;121&lt;/R&gt;&lt;C&gt;1&lt;/C&gt;&lt;D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xsi:type="xsd:double"&gt;14.6282159520544&lt;/D&gt;&lt;D xsi:type="xsd:double"&gt;15.0861002134848&lt;/D&gt;&lt;D xsi:type="xsd:double"&gt;14.7661634240835&lt;/D&gt;&lt;D xsi:type="xsd:double"&gt;14.8462279642371&lt;/D&gt;&lt;D xsi:type="xsd:double"&gt;14.717145112381&lt;/D&gt;&lt;D xsi:type="xsd:double"&gt;14.5491955885107&lt;/D&gt;&lt;D xsi:type="xsd:double"&gt;14.5127667923929&lt;/D&gt;&lt;D xsi:type="xsd:double"&gt;13.9640766328092&lt;/D&gt;&lt;D xsi:type="xsd:double"&gt;13.9448151765826&lt;/D&gt;&lt;D xsi:type="xsd:double"&gt;13.8505780698818&lt;/D&gt;&lt;D xsi:type="xsd:double"&gt;12.5439196837001&lt;/D&gt;&lt;D xsi:type="xsd:double"&gt;12.122573663015&lt;/D&gt;&lt;D xsi:type="xsd:double"&gt;11.3269867747458&lt;/D&gt;&lt;D xsi:type="xsd:double"&gt;12.00788035033&lt;/D&gt;&lt;D xsi:type="xsd:double"&gt;12.1516004488679&lt;/D&gt;&lt;D xsi:type="xsd:double"&gt;12.297617501765&lt;/D&gt;&lt;D xsi:type="xsd:double"&gt;12.0554588600313&lt;/D&gt;&lt;D xsi:type="xsd:double"&gt;12.2658825618133&lt;/D&gt;&lt;D xsi:type="xsd:double"&gt;12.7523449656873&lt;/D&gt;&lt;D xsi:type="xsd:double"&gt;13.3002210865817&lt;/D&gt;&lt;D xsi:type="xsd:double"&gt;13.2524899539754&lt;/D&gt;&lt;D xsi:type="xsd:double"&gt;13.4872253770317&lt;/D&gt;&lt;D xsi:type="xsd:double"&gt;13.3111185039486&lt;/D&gt;&lt;D xsi:type="xsd:double"&gt;14.4724122533849&lt;/D&gt;&lt;D xsi:type="xsd:double"&gt;14.4912726667741&lt;/D&gt;&lt;D xsi:type="xsd:double"&gt;14.9246053744248&lt;/D&gt;&lt;D xsi:type="xsd:double"&gt;14.6611833640211&lt;/D&gt;&lt;D xsi:type="xsd:double"&gt;14.6406721346964&lt;/D&gt;&lt;D xsi:type="xsd:double"&gt;14.5543007657654&lt;/D&gt;&lt;D xsi:type="xsd:double"&gt;13.9669544300478&lt;/D&gt;&lt;D xsi:type="xsd:double"&gt;14.0645562601749&lt;/D&gt;&lt;D xsi:type="xsd:double"&gt;13.4658536551579&lt;/D&gt;&lt;D xsi:type="xsd:double"&gt;12.6984417708751&lt;/D&gt;&lt;D xsi:type="xsd:double"&gt;12.8743024500709&lt;/D&gt;&lt;D xsi:type="xsd:double"&gt;12.0006351710433&lt;/D&gt;&lt;D xsi:type="xsd:double"&gt;13.3551738398995&lt;/D&gt;&lt;D xsi:type="xsd:double"&gt;13.4224643573217&lt;/D&gt;&lt;D xsi:type="xsd:double"&gt;12.8306690220064&lt;/D&gt;&lt;D xsi:type="xsd:double"&gt;12.6767129496463&lt;/D&gt;&lt;D xsi:type="xsd:double"&gt;12.6618490436917&lt;/D&gt;&lt;D xsi:type="xsd:double"&gt;12.5014162799138&lt;/D&gt;&lt;D xsi:type="xsd:double"&gt;12.4413299515762&lt;/D&gt;&lt;D xsi:type="xsd:double"&gt;13.0424607007071&lt;/D&gt;&lt;D xsi:type="xsd:double"&gt;13.271504954388&lt;/D&gt;&lt;D xsi:type="xsd:double"&gt;13.1175965504045&lt;/D&gt;&lt;D xsi:type="xsd:double"&gt;13.8342085241509&lt;/D&gt;&lt;D xsi:type="xsd:double"&gt;14.0294761231649&lt;/D&gt;&lt;D xsi:type="xsd:double"&gt;14.0378514737397&lt;/D&gt;&lt;D xsi:type="xsd:double"&gt;14.5058196654411&lt;/D&gt;&lt;D xsi:type="xsd:double"&gt;13.6249059234581&lt;/D&gt;&lt;D xsi:type="xsd:double"&gt;13.5589437331019&lt;/D&gt;&lt;D xsi:type="xsd:double"&gt;13.7056204896276&lt;/D&gt;&lt;D xsi:type="xsd:double"&gt;13.5877791679968&lt;/D&gt;&lt;D xsi:type="xsd:double"&gt;13.8341947390902&lt;/D&gt;&lt;D xsi:type="xsd:double"&gt;13.8128373953689&lt;/D&gt;&lt;D xsi:type="xsd:double"&gt;13.7599946358386&lt;/D&gt;&lt;D xsi:type="xsd:double"&gt;14.0340745905234&lt;/D&gt;&lt;D xsi:type="xsd:double"&gt;14.04291370575&lt;/D&gt;&lt;D xsi:type="xsd:double"&gt;13.9595035035671&lt;/D&gt;&lt;D xsi:type="xsd:double"&gt;14.6392332551784&lt;/D&gt;&lt;D xsi:type="xsd:double"&gt;14.9709726307393&lt;/D&gt;&lt;D xsi:type="xsd:double"&gt;13.873538383743&lt;/D&gt;&lt;D xsi:type="xsd:double"&gt;13.4179883481309&lt;/D&gt;&lt;D xsi:type="xsd:double"&gt;14.0513231033397&lt;/D&gt;&lt;D xsi:type="xsd:double"&gt;14.3916690344852&lt;/D&gt;&lt;D xsi:type="xsd:double"&gt;14.9330312174182&lt;/D&gt;&lt;D xsi:type="xsd:double"&gt;15.7438604015833&lt;/D&gt;&lt;D xsi:type="xsd:double"&gt;16.0984991376046&lt;/D&gt;&lt;D xsi:type="xsd:double"&gt;16.3018426105234&lt;/D&gt;&lt;D xsi:type="xsd:double"&gt;16.3299870395252&lt;/D&gt;&lt;D xsi:type="xsd:double"&gt;17.7740147543172&lt;/D&gt;&lt;D xsi:type="xsd:double"&gt;17.3261901763302&lt;/D&gt;&lt;D xsi:type="xsd:double"&gt;17.1772652216709&lt;/D&gt;&lt;D xsi:type="xsd:double"&gt;16.9208564199561&lt;/D&gt;&lt;D xsi:type="xsd:double"&gt;16.7216793409227&lt;/D&gt;&lt;D xsi:type="xsd:double"&gt;16.5695688439548&lt;/D&gt;&lt;D xsi:type="xsd:double"&gt;16.2379853548158&lt;/D&gt;&lt;D xsi:type="xsd:double"&gt;15.9556330154408&lt;/D&gt;&lt;D xsi:type="xsd:double"&gt;15.3216415138732&lt;/D&gt;&lt;D xsi:type="xsd:double"&gt;15.467101064607&lt;/D&gt;&lt;D xsi:type="xsd:double"&gt;15.2958570478325&lt;/D&gt;&lt;D xsi:type="xsd:double"&gt;15.6188301987223&lt;/D&gt;&lt;D xsi:type="xsd:double"&gt;15.0666586850057&lt;/D&gt;&lt;D xsi:type="xsd:double"&gt;14.8852550851793&lt;/D&gt;&lt;D xsi:type="xsd:double"&gt;15.611634850779&lt;/D&gt;&lt;D xsi:type="xsd:double"&gt;16.3712344909977&lt;/D&gt;&lt;D xsi:type="xsd:double"&gt;16.1193338717566&lt;/D&gt;&lt;D xsi:type="xsd:double"&gt;15.8715787292773&lt;/D&gt;&lt;D xsi:type="xsd:double"&gt;15.18661011114&lt;/D&gt;&lt;D xsi:type="xsd:double"&gt;14.7195085338287&lt;/D&gt;&lt;D xsi:type="xsd:double"&gt;15.3454207733014&lt;/D&gt;&lt;D xsi:type="xsd:double"&gt;14.7262106260066&lt;/D&gt;&lt;D xsi:type="xsd:double"&gt;14.4377938683944&lt;/D&gt;&lt;D xsi:type="xsd:double"&gt;13.8886684723649&lt;/D&gt;&lt;D xsi:type="xsd:double"&gt;13.5915313296235&lt;/D&gt;&lt;D xsi:type="xsd:double"&gt;11.9247656455398&lt;/D&gt;&lt;D xsi:type="xsd:double"&gt;12.1656867561007&lt;/D&gt;&lt;D xsi:type="xsd:double"&gt;11.8179255063276&lt;/D&gt;&lt;D xsi:type="xsd:double"&gt;11.7275856610346&lt;/D&gt;&lt;D xsi:type="xsd:double"&gt;11.6753115468553&lt;/D&gt;&lt;D xsi:type="xsd:double"&gt;11.6980222050867&lt;/D&gt;&lt;D xsi:type="xsd:double"&gt;11.6823842170924&lt;/D&gt;&lt;D xsi:type="xsd:double"&gt;12.4115260497994&lt;/D&gt;&lt;D xsi:type="xsd:double"&gt;11.7236214638997&lt;/D&gt;&lt;D xsi:type="xsd:double"&gt;11.664950596339&lt;/D&gt;&lt;D xsi:type="xsd:double"&gt;11.0766030339555&lt;/D&gt;&lt;D xsi:type="xsd:double"&gt;11.4331973544027&lt;/D&gt;&lt;D xsi:type="xsd:double"&gt;11.9252482308074&lt;/D&gt;&lt;D xsi:type="xsd:double"&gt;11.2203792863685&lt;/D&gt;&lt;D xsi:type="xsd:double"&gt;11.5211948768625&lt;/D&gt;&lt;D xsi:type="xsd:double"&gt;11.3094131550135&lt;/D&gt;&lt;D xsi:type="xsd:double"&gt;11.1395414102644&lt;/D&gt;&lt;D xsi:type="xsd:double"&gt;10.8242058205769&lt;/D&gt;&lt;D xsi:type="xsd:double"&gt;11.0218441641777&lt;/D&gt;&lt;D xsi:type="xsd:double"&gt;11.1013531983005&lt;/D&gt;&lt;/FQL&gt;&lt;FQL&gt;&lt;Q&gt;CAGDPY@ZA^EE_ACTUAL_ANNUAL(MED,+1)&lt;/Q&gt;&lt;R&gt;1&lt;/R&gt;&lt;C&gt;1&lt;/C&gt;&lt;D xsi:type="xsd:double"&gt;-1.75&lt;/D&gt;&lt;/FQL&gt;&lt;FQL&gt;&lt;Q&gt;USDZAR^FG_PRICE_CHANGE(0,-6AM)&lt;/Q&gt;&lt;R&gt;1&lt;/R&gt;&lt;C&gt;1&lt;/C&gt;&lt;D xsi:type="xsd:double"&gt;-2.4123192&lt;/D&gt;&lt;/FQL&gt;&lt;FQL&gt;&lt;Q&gt;FC0000TR^FMA_EPS(NTMA,-20AY,0,CY,,"PORTAGG","MEANR")&lt;/Q&gt;&lt;R&gt;20&lt;/R&gt;&lt;C&gt;1&lt;/C&gt;&lt;D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xsi:type="xsd:double"&gt;19.7583568197709&lt;/D&gt;&lt;D xsi:type="xsd:double"&gt;36.206637342412&lt;/D&gt;&lt;D xsi:type="xsd:double"&gt;47.716878299101&lt;/D&gt;&lt;/FQL&gt;&lt;FQL&gt;&lt;Q&gt;VNM^FG_TOTAL_RETURNC(-10AY,0,AM)&lt;/Q&gt;&lt;R&gt;121&lt;/R&gt;&lt;C&gt;1&lt;/C&gt;&lt;D xsi:type="xsd:double"&gt;0.4775524&lt;/D</t>
        </r>
      </text>
    </comment>
    <comment ref="A19" authorId="0" shapeId="0" xr:uid="{E42827BC-6923-49E3-BB37-56EDB07E4F58}">
      <text>
        <r>
          <rPr>
            <b/>
            <sz val="9"/>
            <color indexed="81"/>
            <rFont val="Tahoma"/>
            <charset val="1"/>
          </rPr>
          <t>&gt;&lt;D xsi:type="xsd:double"&gt;9.790874&lt;/D&gt;&lt;D xsi:type="xsd:double"&gt;-4.5887413&lt;/D&gt;&lt;D xsi:type="xsd:double"&gt;-3.0399263&lt;/D&gt;&lt;D xsi:type="xsd:double"&gt;-4.445487&lt;/D&gt;&lt;D xsi:type="xsd:double"&gt;-3.2818496&lt;/D&gt;&lt;D xsi:type="xsd:double"&gt;-4.8386993&lt;/D&gt;&lt;D xsi:type="xsd:double"&gt;7.3264003&lt;/D&gt;&lt;D xsi:type="xsd:double"&gt;-14.926124&lt;/D&gt;&lt;D xsi:type="xsd:double"&gt;8.502996&lt;/D&gt;&lt;D xsi:type="xsd:double"&gt;-2.6490152&lt;/D&gt;&lt;D xsi:type="xsd:double"&gt;6.462598&lt;/D&gt;&lt;D xsi:type="xsd:double"&gt;-2.183175&lt;/D&gt;&lt;D xsi:type="xsd:double"&gt;-14.316827&lt;/D&gt;&lt;D xsi:type="xsd:double"&gt;-1.5883088&lt;/D&gt;&lt;D xsi:type="xsd:double"&gt;9.489989&lt;/D&gt;&lt;D xsi:type="xsd:double"&gt;-8.1367855&lt;/D&gt;&lt;D xsi:type="xsd:double"&gt;-1.4492095&lt;/D&gt;&lt;D xsi:type="xsd:double"&gt;-7.302231&lt;/D&gt;&lt;D xsi:type="xsd:double"&gt;3.1363964&lt;/D&gt;&lt;D xsi:type="xsd:double"&gt;-2.1923661&lt;/D&gt;&lt;D xsi:type="xsd:double"&gt;4.266095&lt;/D&gt;&lt;D xsi:type="xsd:double"&gt;0&lt;/D&gt;&lt;D xsi:type="xsd:double"&gt;1.5950084&lt;/D&gt;&lt;D xsi:type="xsd:double"&gt;1.5017033&lt;/D&gt;&lt;D xsi:type="xsd:double"&gt;0.26899576&lt;/D&gt;&lt;D xsi:type="xsd:double"&gt;1.2743115&lt;/D&gt;&lt;D xsi:type="xsd:double"&gt;-6.0927153&lt;/D&gt;&lt;D xsi:type="xsd:double"&gt;-6.205922&lt;/D&gt;&lt;D xsi:type="xsd:double"&gt;0.46015978&lt;/D&gt;&lt;D xsi:type="xsd:double"&gt;5.214727&lt;/D&gt;&lt;D xsi:type="xsd:double"&gt;-0.8746326&lt;/D&gt;&lt;D xsi:type="xsd:double"&gt;3.0882359&lt;/D&gt;&lt;D xsi:type="xsd:double"&gt;0.6419301&lt;/D&gt;&lt;D xsi:type="xsd:double"&gt;3.4727216&lt;/D&gt;&lt;D xsi:type="xsd:double"&gt;2.2602677&lt;/D&gt;&lt;D xsi:type="xsd:double"&gt;-1.0046899&lt;/D&gt;&lt;D xsi:type="xsd:double"&gt;-0.87956786&lt;/D&gt;&lt;D xsi:type="xsd:double"&gt;1.7747402&lt;/D&gt;&lt;D xsi:type="xsd:double"&gt;9.725022&lt;/D&gt;&lt;D xsi:type="xsd:double"&gt;2.506113&lt;/D&gt;&lt;D xsi:type="xsd:double"&gt;7.7337265&lt;/D&gt;&lt;D xsi:type="xsd:double"&gt;9.004474&lt;/D&gt;&lt;D xsi:type="xsd:double"&gt;-6.003082&lt;/D&gt;&lt;D xsi:type="xsd:double"&gt;6.7685604&lt;/D&gt;&lt;D xsi:type="xsd:double"&gt;-9.4580765&lt;/D&gt;&lt;D xsi:type="xsd:double"&gt;-2.4279952&lt;/D&gt;&lt;D xsi:type="xsd:double"&gt;-7.5810194&lt;/D&gt;&lt;D xsi:type="xsd:double"&gt;2.379465&lt;/D&gt;&lt;D xsi:type="xsd:double"&gt;1.2843966&lt;/D&gt;&lt;D xsi:type="xsd:double"&gt;0.12077093&lt;/D&gt;&lt;D xsi:type="xsd:double"&gt;-7.8407707&lt;/D&gt;&lt;D xsi:type="xsd:double"&gt;2.748692&lt;/D&gt;&lt;D xsi:type="xsd:double"&gt;-5.28428&lt;/D&gt;&lt;D xsi:type="xsd:double"&gt;5.694914&lt;/D&gt;&lt;D xsi:type="xsd:double"&gt;7.376516&lt;/D&gt;&lt;D xsi:type="xsd:double"&gt;1.6129017&lt;/D&gt;&lt;D xsi:type="xsd:double"&gt;-2.9982388&lt;/D&gt;&lt;D xsi:type="xsd:double"&gt;-1.8787861&lt;/D&gt;&lt;D xsi:type="xsd:double"&gt;0.49413443&lt;/D&gt;&lt;D xsi:type="xsd:double"&gt;-1.9053519&lt;/D&gt;&lt;D xsi:type="xsd:double"&gt;-1.7543852&lt;/D&gt;&lt;D xsi:type="xsd:double"&gt;3.125&lt;/D&gt;&lt;D xsi:type="xsd:double"&gt;2.7829409&lt;/D&gt;&lt;D xsi:type="xsd:double"&gt;-4.0914655&lt;/D&gt;&lt;D xsi:type="xsd:double"&gt;1.0816574&lt;/D&gt;&lt;D xsi:type="xsd:double"&gt;-6.879294&lt;/D&gt;&lt;D xsi:type="xsd:double"&gt;-7.7233076&lt;/D&gt;&lt;D xsi:type="xsd:double"&gt;-24.81805&lt;/D&gt;&lt;D xsi:type="xsd:double"&gt;15.392065&lt;/D&gt;&lt;D xsi:type="xsd:double"&gt;17.869127&lt;/D&gt;&lt;D xsi:type="xsd:double"&gt;-2.0640552&lt;/D&gt;&lt;D xsi:type="xsd:double"&gt;-0.4360497&lt;/D&gt;&lt;D xsi:type="xsd:double"&gt;8.39417&lt;/D&gt;&lt;D xsi:type="xsd:double"&gt;0.67340136&lt;/D&gt;&lt;D xsi:type="xsd:double"&gt;-1.4046848&lt;/D&gt;&lt;D xsi:type="xsd:double"&gt;9.565806&lt;/D&gt;&lt;D xsi:type="xsd:double"&gt;8.747649&lt;/D&gt;&lt;D xsi:type="xsd:double"&gt;-2.5157273&lt;/D&gt;&lt;D xsi:type="xsd:double"&gt;5.865097&lt;/D&gt;&lt;D xsi:type="xsd:double"&gt;2.7700782&lt;/D&gt;&lt;D xsi:type="xsd:double"&gt;1.6172528&lt;/D&gt;&lt;D xsi:type="xsd:double"&gt;4.509282&lt;/D&gt;&lt;D xsi:type="xsd:double"&gt;5.9390903&lt;/D&gt;&lt;D xsi:type="xsd:double"&gt;-6.3248754&lt;/D&gt;&lt;D xsi:type="xsd:double"&gt;1.8925905&lt;/D&gt;&lt;D xsi:type="xsd:double"&gt;-3.9156675&lt;/D&gt;&lt;D xsi:type="xsd:double"&gt;6.4263344&lt;/D&gt;&lt;D xsi:type="xsd:double"&gt;2.1109343&lt;/D&gt;&lt;D xsi:type="xsd:double"&gt;2.6264668&lt;/D&gt;&lt;D xsi:type="xsd:double"&gt;-6.6384196&lt;/D&gt;&lt;D xsi:type="xsd:double"&gt;-2.0171463&lt;/D&gt;&lt;D xsi:type="xsd:double"&gt;-1.2352049&lt;/D&gt;&lt;D xsi:type="xsd:double"&gt;-11.203748&lt;/D&gt;&lt;D xsi:type="xsd:double"&gt;-5.7570457&lt;/D&gt;&lt;D xsi:type="xsd:double"&gt;-9.832496&lt;/D&gt;&lt;D xsi:type="xsd:double"&gt;3.7983418&lt;/D&gt;&lt;D xsi:type="xsd:double"&gt;1.3972044&lt;/D&gt;&lt;D xsi:type="xsd:double"&gt;-12.729656&lt;/D&gt;&lt;D xsi:type="xsd:double"&gt;-13.233084&lt;/D&gt;&lt;D xsi:type="xsd:double"&gt;7.3656917&lt;/D&gt;&lt;D xsi:type="xsd:double"&gt;-3.5415113&lt;/D&gt;&lt;D xsi:type="xsd:double"&gt;7.1790457&lt;/D&gt;&lt;D xsi:type="xsd:double"&gt;-8.668238&lt;/D&gt;&lt;D xsi:type="xsd:double"&gt;5.0905943&lt;/D&gt;&lt;D xsi:type="xsd:double"&gt;-1.0673225&lt;/D&gt;&lt;D xsi:type="xsd:double"&gt;6.3070536&lt;/D&gt;&lt;D xsi:type="xsd:double"&gt;3.82514&lt;/D&gt;&lt;D xsi:type="xsd:double"&gt;11.2782&lt;/D&gt;&lt;D xsi:type="xsd:double"&gt;2.2297263&lt;/D&gt;&lt;D xsi:type="xsd:double"&gt;-10.5089245&lt;/D&gt;&lt;D xsi:type="xsd:double"&gt;-12.629247&lt;/D&gt;&lt;D xsi:type="xsd:double"&gt;12.510574&lt;/D&gt;&lt;D xsi:type="xsd:double"&gt;2.350545&lt;/D&gt;&lt;D xsi:type="xsd:double"&gt;-0.23219585&lt;/D&gt;&lt;D xsi:type="xsd:double"&gt;5.5081487&lt;/D&gt;&lt;D xsi:type="xsd:double"&gt;0.36764145&lt;/D&gt;&lt;D xsi:type="xsd:double"&gt;-10.769224&lt;/D&gt;&lt;D xsi:type="xsd:double"&gt;3.5303712&lt;/D&gt;&lt;D xsi:type="xsd:double"&gt;-2.4583638&lt;/D&gt;&lt;D xsi:type="xsd:double"&gt;-4.796749&lt;/D&gt;&lt;/FQL&gt;&lt;FQL&gt;&lt;Q&gt;QAT^FG_PRICE_MAVG(0,,,,200)&lt;/Q&gt;&lt;R&gt;1&lt;/R&gt;&lt;C&gt;1&lt;/C&gt;&lt;D xsi:type="xsd:double"&gt;17.311707&lt;/D&gt;&lt;/FQL&gt;&lt;FQL&gt;&lt;Q&gt;EWZ^FG_PRICE_MAVG(0,,,,60)&lt;/Q&gt;&lt;R&gt;1&lt;/R&gt;&lt;C&gt;1&lt;/C&gt;&lt;D xsi:type="xsd:double"&gt;29.0195&lt;/D&gt;&lt;/FQL&gt;&lt;FQL&gt;&lt;Q&gt;KSA^FG_TOTAL_RETURNC(0,-6AM)&lt;/Q&gt;&lt;R&gt;1&lt;/R&gt;&lt;C&gt;1&lt;/C&gt;&lt;D xsi:type="xsd:double"&gt;-0.44964552&lt;/D&gt;&lt;/FQL&gt;&lt;FQL&gt;&lt;Q&gt;UAE^FG_TOTAL_RETURNC(0,-1AM)&lt;/Q&gt;&lt;R&gt;1&lt;/R&gt;&lt;C&gt;1&lt;/C&gt;&lt;D xsi:type="xsd:double"&gt;5.221176&lt;/D&gt;&lt;/FQL&gt;&lt;FQL&gt;&lt;Q&gt;EWY^PERCENT_CHANGE(FMA_EPS(+1,0,,,,"PORTAGG","MEAN"),FMA_EPS(+1,-3AM,,,,"PORTAGG","MEAN"))&lt;/Q&gt;&lt;R&gt;1&lt;/R&gt;&lt;C&gt;1&lt;/C&gt;&lt;D xsi:type="xsd:double"&gt;2.62463850964661&lt;/D&gt;&lt;/FQL&gt;&lt;FQL&gt;&lt;Q&gt;EWT^FMA_PCT_ABOVE_MAVG(200,0,,,,"PORTAGG")&lt;/Q&gt;&lt;R&gt;1&lt;/R&gt;&lt;C&gt;1&lt;/C&gt;&lt;D xsi:type="xsd:double"&gt;58.4269662921348&lt;/D&gt;&lt;/FQL&gt;&lt;FQL&gt;&lt;Q&gt;EIDO^FG_TOTAL_RETURNC(0,-6AM)&lt;/Q&gt;&lt;R&gt;1&lt;/R&gt;&lt;C&gt;1&lt;/C&gt;&lt;D xsi:type="xsd:double"&gt;-5.1298857&lt;/D&gt;&lt;/FQL&gt;&lt;FQL&gt;&lt;Q&gt;VGK^P_PRICE(0)/P_PRICE_HIGH_PR(0,,,,,,"PRICE","INTRA","52W")&lt;/Q&gt;&lt;R&gt;1&lt;/R&gt;&lt;C&gt;1&lt;/C&gt;&lt;D xsi:type="xsd:double"&gt;0.94856733&lt;/D&gt;&lt;/FQL&gt;&lt;FQL&gt;&lt;Q&gt;SPY^FMA_COS_UP("EPS","1M",+1,NOW,,,"PORTAGG","MEANR")&lt;/Q&gt;&lt;R&gt;1&lt;/R&gt;&lt;C&gt;1&lt;/C&gt;&lt;D xsi:type="xsd:double"&gt;209&lt;/D&gt;&lt;/FQL&gt;&lt;FQL&gt;&lt;Q&gt;EZA^SIZE(FG_CONSTITUENTS)&lt;/Q&gt;&lt;R&gt;1&lt;/R&gt;&lt;C&gt;1&lt;/C&gt;&lt;D xsi:type="xsd:long"&gt;33&lt;/D&gt;&lt;/FQL&gt;&lt;FQL&gt;&lt;Q&gt;EPOL^SIZE(FG_CONSTITUENTS)&lt;/Q&gt;&lt;R&gt;1&lt;/R&gt;&lt;C&gt;1&lt;/C&gt;&lt;D xsi:type="xsd:long"&gt;34&lt;/D&gt;&lt;/FQL&gt;&lt;FQL&gt;&lt;Q&gt;QAT^FMA_RBICS_REV_CURRENT(30, LOC, "PORTAGG")&lt;/Q&gt;&lt;R&gt;1&lt;/R&gt;&lt;C&gt;1&lt;/C&gt;&lt;D xsi:type="xsd:double"&gt;60.1910049343481&lt;/D&gt;&lt;/FQL&gt;&lt;FQL&gt;&lt;Q&gt;SET-BKK^FG_ROE(0)&lt;/Q&gt;&lt;R&gt;1&lt;/R&gt;&lt;C&gt;1&lt;/C&gt;&lt;D xsi:type="xsd:double"&gt;7.53973561273334&lt;/D&gt;&lt;/FQL&gt;&lt;FQL&gt;&lt;Q&gt;REFSAREPO-FDS^PROPER_NAME(0,,,"SECURITY","NAME")&lt;/Q&gt;&lt;R&gt;1&lt;/R&gt;&lt;C&gt;1&lt;/C&gt;&lt;D xsi:type="xsd:string"&gt;Saudi Arabia Repo Rate&lt;/D&gt;&lt;/FQL&gt;&lt;FQL&gt;&lt;Q&gt;REFMYON-FDS^FG_YIELD(NOW,,,0)&lt;/Q&gt;&lt;R&gt;1&lt;/R&gt;&lt;C&gt;1&lt;/C&gt;&lt;D xsi:type="xsd:double"&gt;3&lt;/D&gt;&lt;/FQL&gt;&lt;FQL&gt;&lt;Q&gt;CC_MY^IMF_IFS_RCPI_Q(0)&lt;/Q&gt;&lt;R&gt;0&lt;/R&gt;&lt;C&gt;0&lt;/C&gt;&lt;/FQL&gt;&lt;FQL&gt;&lt;Q&gt;VGK^FG_PE_NTM(0,,,90,0)&lt;/Q&gt;&lt;R&gt;1&lt;/R&gt;&lt;C&gt;1&lt;/C&gt;&lt;D xsi:type="xsd:double"&gt;13.0888032913833&lt;/D&gt;&lt;/FQL&gt;&lt;FQL&gt;&lt;Q&gt;EWZ^FMA_EVAL_EBIT(LTMA,NOW,NOW,M,"PORTAGG","MEANR")&lt;/Q&gt;&lt;R&gt;1&lt;/R&gt;&lt;C&gt;1&lt;/C&gt;&lt;D xsi:type="xsd:double"&gt;6.72640990852471&lt;/D&gt;&lt;/FQL&gt;&lt;FQL&gt;&lt;Q&gt;EWW^FMA_PE(NTMA,0,,,"PORTAGG","MEANR")&lt;/Q&gt;&lt;R&gt;1&lt;/R&gt;&lt;C&gt;1&lt;/C&gt;&lt;D xsi:type="xsd:double"&gt;10.9340622171926&lt;/D&gt;&lt;/FQL&gt;&lt;FQL&gt;&lt;Q&gt;CNYA^FMA_DIV_YLD(NTMA,NOW,NOW,M,"PORTAGG","MEANR")&lt;/Q&gt;&lt;R&gt;1&lt;/R&gt;&lt;C&gt;1&lt;/C&gt;&lt;D xsi:type="xsd:double"&gt;3.21615155566797&lt;/D&gt;&lt;/FQL&gt;&lt;FQL&gt;&lt;Q&gt;PASP-FDS^FG_PRICE_MAVG(0,,,,30)&lt;/Q&gt;&lt;R&gt;1&lt;/R&gt;&lt;C&gt;1&lt;/C&gt;&lt;D xsi:type="xsd:double"&gt;967.26666&lt;/D&gt;&lt;/FQL&gt;&lt;FQL&gt;&lt;Q&gt;W-FDS^FG_PRICE_CHANGE(0,-3AM)&lt;/Q&gt;&lt;R&gt;1&lt;/R&gt;&lt;C&gt;1&lt;/C&gt;&lt;D xsi:type="xsd:double"&gt;-8.51246775580395&lt;/D&gt;&lt;/FQL&gt;&lt;FQL&gt;&lt;Q&gt;CAGDPY@KR^EE_ACTUAL_ANNUAL(MED,+1)&lt;/Q&gt;&lt;R&gt;1&lt;/R&gt;&lt;C&gt;1&lt;/C&gt;&lt;D xsi:type="xsd:double"&gt;3.5&lt;/D&gt;&lt;/FQL&gt;&lt;FQL&gt;&lt;Q&gt;EPHE^FMA_DIV_YLD(NTMA,-10AY,0,AM,"PORTAGG","MEANR")&lt;/Q&gt;&lt;R&gt;121&lt;/R&gt;&lt;C&gt;1&lt;/C&gt;&lt;D xsi:type="xsd:double"&gt;2.09716348257107&lt;/D&gt;&lt;D xsi:type="xsd:double"&gt;2.04123551693434&lt;/D&gt;&lt;D xsi:type="xsd:double"&gt;2.18285454304863&lt;/D&gt;&lt;D xsi:type="xsd:double"&gt;2.20502601587539&lt;/D&gt;&lt;D xsi:type="xsd:double"&gt;2.1332540275058&lt;/D&gt;&lt;D xsi:type="xsd:double"&gt;2.15339215038051&lt;/D&gt;&lt;D xsi:type="xsd:double"&gt;2.04165832564828&lt;/D&gt;&lt;D xsi:type="xsd:double"&gt;1.95183813990852&lt;/D&gt;&lt;D xsi:type="xsd:double"&gt;1.86805687607906&lt;/D&gt;&lt;D xsi:type="xsd:double"&gt;1.93719514110332&lt;/D&gt;&lt;D xsi:type="xsd:double"&gt;1.98153204677605&lt;/D&gt;&lt;D xsi:type="xsd:double"&gt;1.9101531265&lt;/D&gt;&lt;D xsi:type="xsd:double"&gt;1.9091860159282&lt;/D&gt;&lt;D xsi:type="xsd:double"&gt;2.04196809938982&lt;/D&gt;&lt;D xsi:type="xsd:double"&gt;2.09469296207214&lt;/D&gt;&lt;D xsi:type="xsd:double"&gt;1.97554012495999&lt;/D&gt;&lt;D xsi:type="xsd:double"&gt;1.91624780916719&lt;/D&gt;&lt;D xsi:type="xsd:double"&gt;1.95130837771833&lt;/D&gt;&lt;D xsi:type="xsd:double"&gt;2.01490880754731&lt;/D&gt;&lt;D xsi:type="xsd:double"&gt;2.01148701108427&lt;/D&gt;&lt;D xsi:type="xsd:double"&gt;1.78233244483155&lt;/D&gt;&lt;D xsi:type="xsd:double"&gt;1.83221108277849&lt;/D&gt;&lt;D xsi:type="xsd:double"&gt;1.7095932633657&lt;/D&gt;&lt;D xsi:type="xsd:double"&gt;1.66614110030201&lt;/D&gt;&lt;D xsi:type="xsd:double"&gt;1.60959761230087&lt;/D&gt;&lt;D xsi:type="xsd:double"&gt;1.62832327793006&lt;/D&gt;&lt;D xsi:type="xsd:double"&gt;1.66408412417341&lt;/D&gt;&lt;D xsi:type="xsd:double"&gt;1.6846602868237&lt;/D&gt;&lt;D xsi:type="xsd:double"&gt;1.74193745669332&lt;/D&gt;&lt;D xsi:type="xsd:double"&gt;1.75687380277454&lt;/D&gt;&lt;D xsi:type="xsd:double"&gt;1.65768529074434&lt;/D&gt;&lt;D xsi:type="xsd:double"&gt;1.66038450247225&lt;/D&gt;&lt;D xsi:type="xsd:double"&gt;1.66324891202102&lt;/D&gt;&lt;D xsi:type="xsd:double"&gt;1.58537483936245&lt;/D&gt;&lt;D xsi:type="xsd:double"&gt;1.52399334712145&lt;/D&gt;&lt;D xsi:type="xsd:double"&gt;1.56998687371495&lt;/D&gt;&lt;D xsi:type="xsd:double"&gt;1.58733952766099&lt;/D&gt;&lt;D xsi:type="xsd:double"&gt;1.56751816200129&lt;/D&gt;&lt;D xsi:type="xsd:double"&gt;1.47260013392406&lt;/D&gt;&lt;D xsi:type="xsd:double"&gt;1.46264521562042&lt;/D&gt;&lt;D xsi:type="xsd:double"&gt;1.62110670257692&lt;/D&gt;&lt;D xsi:type="xsd:double"&gt;1.54512038334937&lt;/D&gt;&lt;D xsi:type="xsd:double"&gt;1.52423087947893&lt;/D&gt;&lt;D xsi:type="xsd:double"&gt;1.56370636949499&lt;/D&gt;&lt;D xsi:type="xsd:double"&gt;1.65656358293505&lt;/D&gt;&lt;D xsi:type="xsd:double"&gt;1.70898439979989&lt;/D&gt;&lt;D xsi:type="xsd:double"&gt;1.74957582356071&lt;/D&gt;&lt;D xsi:type="xsd:double"&gt;1.86091809258778&lt;/D&gt;&lt;D xsi:type="xsd:double"&gt;1.70224941663519&lt;/D&gt;&lt;D xsi:type="xsd:double"&gt;1.69607528657955&lt;/D&gt;&lt;D xsi:type="xsd:double"&gt;1.86318592265749&lt;/D&gt;&lt;D xsi:type="xsd:double"&gt;1.90550970621193&lt;/D&gt;&lt;D xsi:type="xsd:double"&gt;1.82975578991141&lt;/D&gt;&lt;D xsi:type="xsd:double"&gt;1.78837174247785&lt;/D&gt;&lt;D xsi:type="xsd:double"&gt;1.63928647802988&lt;/D&gt;&lt;D xsi:type="xsd:double"&gt;1.77135307714073&lt;/D&gt;&lt;D xsi:type="xsd:double"&gt;1.73086987010132&lt;/D&gt;&lt;D xsi:type="xsd:double"&gt;1.70300585701608&lt;/D&gt;&lt;D xsi:type="xsd:double"&gt;1.76245301076364&lt;/D&gt;&lt;D xsi:type="xsd:double"&gt;1.72220388040267&lt;/D&gt;&lt;D xsi:type="xsd:double"&gt;1.75155109086487&lt;/D&gt;&lt;D xsi:type="xsd:double"&gt;1.82720565502116&lt;/D&gt;&lt;D xsi:type="xsd:double"&gt;1.90207726292609&lt;/D&gt;&lt;D xsi:type="xsd:double"&gt;1.84900288897668&lt;/D&gt;&lt;D xsi:type="xsd:double"&gt;1.93346346589886&lt;/D&gt;&lt;D xsi:type="xsd:double"&gt;1.84181644808204&lt;/D&gt;&lt;D xsi:type="xsd:double"&gt;1.95203297881908&lt;/D&gt;&lt;D xsi:type="xsd:double"&gt;2.08276692118706&lt;/D&gt;&lt;D xsi:type="xsd:double"&gt;2.63571048314088&lt;/D&gt;&lt;D xsi:type="xsd:double"&gt;2.42148823782193&lt;/D&gt;&lt;D xsi:type="xsd:double"&gt;2.27015870651387&lt;/D&gt;&lt;D xsi:type="xsd:double"&gt;2.07750999472017&lt;/D&gt;&lt;D xsi:type="xsd:double"&gt;2.16364574850925&lt;/D&gt;&lt;D xsi:type="xsd:double"&gt;2.14411487585793&lt;/D&gt;&lt;D xsi:type="xsd:double"&gt;2.01068368364481&lt;/D&gt;&lt;D xsi:type="xsd:double"&gt;1.81727283935191&lt;/D&gt;&lt;D xsi:type="xsd:double"&gt;1.72374264235478&lt;/D&gt;&lt;D xsi:type="xsd:double"&gt;1.70786569461445&lt;/D&gt;&lt;D xsi:type="xsd:double"&gt;1.78709942557652&lt;/D&gt;&lt;D xsi:type="xsd:double"&gt;1.75899814043422&lt;/D&gt;&lt;D xsi:type="xsd:double"&gt;1.91976174051003&lt;/D&gt;&lt;D xsi:type="xsd:double"&gt;2.02336032911359&lt;/D&gt;&lt;D xsi:type="xsd:double"&gt;1.96049054754571&lt;/D&gt;&lt;D xsi:type="xsd:double"&gt;1.90142939221571&lt;/D&gt;&lt;D xsi:type="xsd:double"&gt;2.11057335375729&lt;/D&gt;&lt;D xsi:type="xsd:double"&gt;1.96121846874578&lt;/D&gt;&lt;D xsi:type="xsd:double"&gt;1.90452441519816&lt;/D&gt;&lt;D xsi:type="xsd:double"&gt;1.8321681900258&lt;/D&gt;&lt;D xsi:type="xsd:double"&gt;1.83816411595202&lt;/D&gt;&lt;D xsi:type="xsd:double"&gt;1.78647038568176&lt;/D&gt;&lt;D xsi:type="xsd:double"&gt;1.78668993972936&lt;/D&gt;&lt;D xsi:type="xsd:double"&gt;1.85058157344398&lt;/D&gt;&lt;D xsi:type="xsd:double"&gt;1.95396543287277&lt;/D&gt;&lt;D xsi:type="xsd:double"&gt;2.14948965360879&lt;/D&gt;&lt;D xsi:type="xsd:double"&gt;2.21139502649043&lt;/D&gt;&lt;D xsi:type="xsd:double"&gt;2.46885927693535&lt;/D&gt;&lt;D xsi:type="xsd:double"&gt;2.43763060543202&lt;/D&gt;&lt;D xsi:type="xsd:double"&gt;2.34648639862878&lt;/D&gt;&lt;D xsi:type="xsd:double"&gt;2.7737219668734&lt;/D&gt;&lt;D xsi:type="xsd:double"&gt;2.55360028022004&lt;/D&gt;&lt;D xsi:type="xsd:double"&gt;2.35145309785962&lt;/D&gt;&lt;D xsi:type="xsd:double"&gt;2.35842954484573&lt;/D&gt;&lt;D xsi:type="xsd:double"&gt;2.24988843223822&lt;/D&gt;&lt;D xsi:type="xsd:double"&gt;2.49860163804882&lt;/D&gt;&lt;D xsi:type="xsd:double"&gt;2.74271647824526&lt;/D&gt;&lt;D xsi:type="xsd:double"&gt;2.69969812237132&lt;/D&gt;&lt;D xsi:type="xsd:double"&gt;3.0137652019305&lt;/D&gt;&lt;D xsi:type="xsd:double"&gt;2.95463766138531&lt;/D&gt;&lt;D xsi:type="xsd:double"&gt;2.93601435271149&lt;/D&gt;&lt;D xsi:type="xsd:double"&gt;2.96417986357706&lt;/D&gt;&lt;D xsi:type="xsd:double"&gt;2.82782430968308&lt;/D&gt;&lt;D xsi:type="xsd:double"&gt;3.13939453903387&lt;/D&gt;&lt;D xsi:type="xsd:double"&gt;3.19625173046947&lt;/D&gt;&lt;D xsi:type="xsd:double"&gt;3.19303295544763&lt;/D&gt;&lt;D xsi:type="xsd:double"&gt;2.89190328164767&lt;/D&gt;&lt;D xsi:type="xsd:double"&gt;2.72924476088753&lt;/D&gt;&lt;D xsi:type="xsd:double"&gt;2.71922105145726&lt;/D&gt;&lt;D xsi:type="xsd:double"&gt;2.8694831471344&lt;/D&gt;&lt;D xsi:type="xsd:double"&gt;3.39938536528644&lt;/D&gt;&lt;D xsi:type="xsd:double"&gt;3.39457025984609&lt;/D&gt;&lt;D xsi:type="xsd:double"&gt;3.31941397566761&lt;/D&gt;&lt;/FQL&gt;&lt;FQL&gt;&lt;Q&gt;CAGDPY@MX^EE_ACTUAL_ANNUAL(MED,0)&lt;/Q&gt;&lt;R&gt;1&lt;/R&gt;&lt;C&gt;1&lt;/C&gt;&lt;D xsi:type="xsd:double"&gt;-0.4575&lt;/D&gt;&lt;/FQL&gt;&lt;FQL&gt;&lt;Q&gt;EWW^FMA_PE(LTMA,-10AY,0,AM,"PORTAGG","MEANR")&lt;/Q&gt;&lt;R&gt;121&lt;/R&gt;&lt;C&gt;1&lt;/C&gt;&lt;D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xsi:type="xsd:double"&gt;23.5070531486839&lt;/D&gt;&lt;D xsi:type="xsd:double"&gt;24.9555387876338&lt;/D&gt;&lt;D xsi:type="xsd:double"&gt;24.5394578644924&lt;/D&gt;&lt;D xsi:type="xsd:double"&gt;24.486766498733&lt;/D&gt;&lt;D xsi:type="xsd:double"&gt;23.6786129737191&lt;/D&gt;&lt;D xsi:type="xsd:double"&gt;23.2156570861323&lt;/D&gt;&lt;D xsi:type="xsd:double"&gt;22.9270917773812&lt;/D&gt;&lt;D xsi:type="xsd:double"&gt;22.5192363472621&lt;/D&gt;&lt;D xsi:type="xsd:double"&gt;21.9645310157121&lt;/D&gt;&lt;D xsi:type="xsd:double"&gt;22.1709266643889&lt;/D&gt;&lt;D xsi:type="xsd:double"&gt;20.5147981042777&lt;/D&gt;&lt;D xsi:type="xsd:double"&gt;20.4901968879078&lt;/D&gt;&lt;D xsi:type="xsd:double"&gt;20.7825563920284&lt;/D&gt;&lt;D xsi:type="xsd:double"&gt;21.5301334226775&lt;/D&gt;&lt;D xsi:type="xsd:double"&gt;21.2477707513775&lt;/D&gt;&lt;D xsi:type="xsd:double"&gt;20.8436415588945&lt;/D&gt;&lt;D xsi:type="xsd:double"&gt;20.3407907407087&lt;/D&gt;&lt;D xsi:type="xsd:double"&gt;19.9936431700748&lt;/D&gt;&lt;D xsi:type="xsd:double"&gt;20.069713843749&lt;/D&gt;&lt;D xsi:type="xsd:double"&gt;19.5462620694914&lt;/D&gt;&lt;D xsi:type="xsd:double"&gt;19.0468716831488&lt;/D&gt;&lt;D xsi:type="xsd:double"&gt;17.2431810126833&lt;/D&gt;&lt;D xsi:type="xsd:double"&gt;16.8673116354505&lt;/D&gt;&lt;D xsi:type="xsd:double"&gt;17.1778500442188&lt;/D&gt;&lt;D xsi:type="xsd:double"&gt;17.634477302985&lt;/D&gt;&lt;D xsi:type="xsd:double"&gt;17.9584421031865&lt;/D&gt;&lt;D xsi:type="xsd:double"&gt;17.6678934665285&lt;/D&gt;&lt;D xsi:type="xsd:double"&gt;17.6715554220189&lt;/D&gt;&lt;D xsi:type="xsd:double"&gt;17.0788263711486&lt;/D&gt;&lt;D xsi:type="xsd:double"&gt;17.3456566967153&lt;/D&gt;&lt;D xsi:type="xsd:double"&gt;17.5137608524855&lt;/D&gt;&lt;D xsi:type="xsd:double"&gt;17.2690379890109&lt;/D&gt;&lt;D xsi:type="xsd:double"&gt;17.2626849986821&lt;/D&gt;&lt;D xsi:type="xsd:double"&gt;15.8833643945334&lt;/D&gt;&lt;D xsi:type="xsd:double"&gt;14.7661239725312&lt;/D&gt;&lt;D xsi:type="xsd:double"&gt;14.5355779558954&lt;/D&gt;&lt;D xsi:type="xsd:double"&gt;15.3377018774452&lt;/D&gt;&lt;D xsi:type="xsd:double"&gt;15.5379582882256&lt;/D&gt;&lt;D xsi:type="xsd:double"&gt;15.4085320427697&lt;/D&gt;&lt;D xsi:type="xsd:double"&gt;15.3635983128272&lt;/D&gt;&lt;D xsi:type="xsd:double"&gt;14.9568247402622&lt;/D&gt;&lt;D xsi:type="xsd:double"&gt;14.9150570011975&lt;/D&gt;&lt;D xsi:type="xsd:double"&gt;14.4577580050129&lt;/D&gt;&lt;D xsi:type="xsd:double"&gt;14.6541167556104&lt;/D&gt;&lt;D xsi:type="xsd:double"&gt;15.0270315267703&lt;/D&gt;&lt;D xsi:type="xsd:double"&gt;15.540744761808&lt;/D&gt;&lt;D xsi:type="xsd:double"&gt;15.2916120058607&lt;/D&gt;&lt;D xsi:type="xsd:double"&gt;15.5130101961743&lt;/D&gt;&lt;D xsi:type="xsd:double"&gt;15.7550951289167&lt;/D&gt;&lt;D xsi:type="xsd:double"&gt;15.1492676667433&lt;/D&gt;&lt;D xsi:type="xsd:double"&gt;14.3137582997147&lt;/D&gt;&lt;D xsi:type="xsd:double"&gt;15.5241798514588&lt;/D&gt;&lt;D xsi:type="xsd:double"&gt;16.7162747645301&lt;/D&gt;&lt;D xsi:type="xsd:double"&gt;18.0433504586046&lt;/D&gt;&lt;D xsi:type="xsd:double"&gt;18.9842581731776&lt;/D&gt;&lt;D xsi:type="xsd:double"&gt;19.7278739886991&lt;/D&gt;&lt;D xsi:type="xsd:double"&gt;19.9971888368901&lt;/D&gt;&lt;D xsi:type="xsd:double"&gt;20.4884213967315&lt;/D&gt;&lt;D xsi:type="xsd:double"&gt;26.5927523642939&lt;/D&gt;&lt;D xsi:type="xsd:double"&gt;32.4710023624971&lt;/D&gt;&lt;D xsi:type="xsd:double"&gt;27.9625675026279&lt;/D&gt;&lt;D xsi:type="xsd:double"&gt;27.3956320647758&lt;/D&gt;&lt;D xsi:type="xsd:double"&gt;26.2719765527406&lt;/D&gt;&lt;D xsi:type="xsd:double"&gt;25.1052184248755&lt;/D&gt;&lt;D xsi:type="xsd:double"&gt;24.0972172379368&lt;/D&gt;&lt;D xsi:type="xsd:double"&gt;22.8597127863679&lt;/D&gt;&lt;D xsi:type="xsd:double"&gt;21.3861155655555&lt;/D&gt;&lt;D xsi:type="xsd:double"&gt;20.1604993740666&lt;/D&gt;&lt;D xsi:type="xsd:double"&gt;18.445144624006&lt;/D&gt;&lt;D xsi:type="xsd:double"&gt;17.1672165489939&lt;/D&gt;&lt;D xsi:type="xsd:double"&gt;15.3729677062421&lt;/D&gt;&lt;D xsi:type="xsd:double"&gt;15.3965378342236&lt;/D&gt;&lt;D xsi:type="xsd:double"&gt;14.7791360891261&lt;/D&gt;&lt;D xsi:type="xsd:double"&gt;15.0236348374349&lt;/D&gt;&lt;D xsi:type="xsd:double"&gt;15.1494395219555&lt;/D&gt;&lt;D xsi:type="xsd:double"&gt;14.6466037036282&lt;/D&gt;&lt;D xsi:type="xsd:double"&gt;14.4111785415893&lt;/D&gt;&lt;D xsi:type="xsd:double"&gt;13.7423004175392&lt;/D&gt;&lt;D xsi:type="xsd:double"&gt;13.5438478200261&lt;/D&gt;&lt;D xsi:type="xsd:double"&gt;12.886332403671&lt;/D&gt;&lt;D xsi:type="xsd:double"&gt;12.6244038128429&lt;/D&gt;&lt;D xsi:type="xsd:double"&gt;13.5959984462641&lt;/D&gt;&lt;D xsi:type="xsd:double"&gt;13.554768125062&lt;/D&gt;&lt;D xsi:type="xsd:double"&gt;12.6884433846251&lt;/D&gt;&lt;D xsi:type="xsd:double"&gt;14.3136770460488&lt;/D&gt;&lt;D xsi:type="xsd:double"&gt;14.6270898051574&lt;/D&gt;&lt;D xsi:type="xsd:double"&gt;14.4726051649753&lt;/D&gt;&lt;D xsi:type="xsd:double"&gt;14.323153324571&lt;/D&gt;&lt;D xsi:type="xsd:double"&gt;13.6921133619844&lt;/D&gt;&lt;D xsi:type="xsd:double"&gt;13.5226555113063&lt;/D&gt;&lt;D xsi:type="xsd:double"&gt;13.4611773607115&lt;/D&gt;&lt;D xsi:type="xsd:double"&gt;13.1058856553974&lt;/D&gt;&lt;D xsi:type="xsd:double"&gt;12.6004427128954&lt;/D&gt;&lt;D xsi:type="xsd:double"&gt;12.4034311940373&lt;/D&gt;&lt;D xsi:type="xsd:double"&gt;13.2611107618484&lt;/D&gt;&lt;D xsi:type="xsd:double"&gt;14.0891647047603&lt;/D&gt;&lt;D xsi:type="xsd:double"&gt;14.1679860708595&lt;/D&gt;&lt;D xsi:type="xsd:double"&gt;15.8788143714422&lt;/D&gt;&lt;D xsi:type="xsd:double"&gt;15.642811834515&lt;/D&gt;&lt;D xsi:type="xsd:double"&gt;15.3191367993177&lt;/D&gt;&lt;D xsi:type="xsd:double"&gt;14.8991352322628&lt;/D&gt;&lt;D xsi:type="xsd:double"&gt;14.2793583429267&lt;/D&gt;&lt;D xsi:type="xsd:double"&gt;13.7598617847473&lt;/D&gt;&lt;/FQL&gt;&lt;FQL&gt;&lt;Q&gt;USDBRL^FG_PRICE_CHANGE(0,-1AM)&lt;/Q&gt;&lt;R&gt;1&lt;/R&gt;&lt;C&gt;1&lt;/C&gt;&lt;D xsi:type="xsd:double"&gt;1.3482213&lt;/D&gt;&lt;/FQL&gt;&lt;FQL&gt;&lt;Q&gt;TUR^FG_TOTAL_RETURNC(-10AY,0,AM)&lt;/Q&gt;&lt;R&gt;121&lt;/R&gt;&lt;C&gt;1&lt;/C&gt;&lt;D xsi:type="xsd:double"&gt;6.1707973&lt;/D&gt;&lt;D xsi:type="xsd:double"&gt;-4.0477457&lt;/D&gt;&lt;D xsi:type="xsd:double"&gt;-13.46674&lt;/D&gt;&lt;D xsi:type="xsd:double"&gt;12.604165&lt;/D&gt;&lt;D xsi:type="xsd:double"&gt;6.901014&lt;/D&gt;&lt;D xsi:type="xsd:double"&gt;-6.0055313&lt;/D&gt;&lt;D xsi:type="xsd:double"&gt;-1.7123938&lt;/D&gt;&lt;D xsi:type="xsd:double"&gt;-7.1000395&lt;/D&gt;&lt;D xsi:type="xsd:double"&gt;-6.3722553&lt;/D&gt;&lt;D xsi:type="xsd:double"&gt;0.8615136&lt;/D&gt;&lt;D xsi:type="xsd:double"&gt;-2.9254794&lt;/D&gt;&lt;D xsi:type="xsd:double"&gt;0.8600354&lt;/D&gt;&lt;D xsi:type="xsd:double"&gt;-4.0410814&lt;/D&gt;&lt;D xsi:type="xsd:double"&gt;-14.425314&lt;/D&gt;&lt;D xsi:type="xsd:double"&gt;-1.2506783&lt;/D&gt;&lt;D xsi:type="xsd:double"&gt;10.848009&lt;/D&gt;&lt;D xsi:type="xsd:double"&gt;-2.5831997&lt;/D&gt;&lt;D xsi:type="xsd:double"&gt;-7.2654963&lt;/D&gt;&lt;D xsi:type="xsd:double"&gt;1.7601728&lt;/D&gt;&lt;D xsi:type="xsd:double"&gt;4.513514&lt;/D&gt;&lt;D xsi:type="xsd:double"&gt;13.007509&lt;/D&gt;&lt;D xsi:type="xsd:double"&gt;5.171621&lt;/D&gt;&lt;D xsi:type="xsd:double"&gt;-14.055699&lt;/D&gt;&lt;D xsi:type="xsd:double"&gt;2.9155612&lt;/D&gt;&lt;D xsi:type="xsd:double"&gt;-4.300803&lt;/D&gt;&lt;D xsi:type="xsd:double"&gt;0.34165382&lt;/D&gt;&lt;D xsi:type="xsd:double"&gt;-0.8381367&lt;/D&gt;&lt;D xsi:type="xsd:double"&gt;-3.88273&lt;/D&gt;&lt;D xsi:type="xsd:double"&gt;-16.020882&lt;/D&gt;&lt;D xsi:type="xsd:double"&gt;6.4178705&lt;/D&gt;&lt;D xsi:type="xsd:double"&gt;4.0344834&lt;/D&gt;&lt;D xsi:type="xsd:double"&gt;6.275916&lt;/D&gt;&lt;D xsi:type="xsd:double"&gt;-0.27855635&lt;/D&gt;&lt;D xsi:type="xsd:double"&gt;10.726261&lt;/D&gt;&lt;D xsi:type="xsd:double"&gt;4.515648&lt;/D&gt;&lt;D xsi:type="xsd:double"&gt;2.7243853&lt;/D&gt;&lt;D xsi:type="xsd:double"&gt;5.1794767&lt;/D&gt;&lt;D xsi:type="xsd:double"&gt;7.9248667&lt;/D&gt;&lt;D xsi:type="xsd:double"&gt;-11.269093&lt;/D&gt;&lt;D xsi:type="xsd:double"&gt;1.6024828&lt;/D&gt;&lt;D xsi:type="xsd:double"&gt;-10.193026&lt;/D&gt;&lt;D xsi:type="xsd:double"&gt;14.244949&lt;/D&gt;&lt;D xsi:type="xsd:double"&gt;5.1541686&lt;/D&gt;&lt;D xsi:type="xsd:double"&gt;-3.3698022&lt;/D&gt;&lt;D xsi:type="xsd:double"&gt;-3.9402187&lt;/D&gt;&lt;D xsi:type="xsd:double"&gt;-12.470526&lt;/D&gt;&lt;D xsi:type="xsd:double"&gt;-14.785892&lt;/D&gt;&lt;D xsi:type="xsd:double"&gt;-1.4315724&lt;/D&gt;&lt;D xsi:type="xsd:double"&gt;-9.563202&lt;/D&gt;&lt;D xsi:type="xsd:double"&gt;-26.051962&lt;/D&gt;&lt;D xsi:type="xsd:double"&gt;18.109858&lt;/D&gt;&lt;D xsi:type="xsd:double"&gt;1.8014193&lt;/D&gt;&lt;D xsi:type="xsd:double"&gt;8.065844&lt;/D&gt;&lt;D xsi:type="xsd:double"&gt;-6.1454535&lt;/D&gt;&lt;D xsi:type="xsd:double"&gt;15.547419&lt;/D&gt;&lt;D xsi:type="xsd:double"&gt;-3.4166932&lt;/D&gt;&lt;D xsi:type="xsd:double"&gt;-9.5185995&lt;/D&gt;&lt;D xsi:type="xsd:double"&gt;-6.9326878&lt;/D&gt;&lt;D xsi:type="xsd:double"&gt;-1.1693418&lt;/D&gt;&lt;D xsi:type="xsd:double"&gt;13.5499&lt;/D&gt;&lt;D xsi:type="xsd:double"&gt;1.7029762&lt;/D&gt;&lt;D xsi:type="xsd:double"&gt;-6.0358286&lt;/D&gt;&lt;D xsi:type="xsd:double"&gt;8.412766&lt;/D&gt;&lt;D xsi:type="xsd:double"&gt;-4.892969&lt;/D&gt;&lt;D xsi:type="xsd:double"&gt;6.6720366&lt;/D&gt;&lt;D xsi:type="xsd:double"&gt;3.2142997&lt;/D&gt;&lt;D xsi:type="xsd:double"&gt;2.436328&lt;/D&gt;&lt;D xsi:type="xsd:double"&gt;-14.7747755&lt;/D&gt;&lt;D xsi:type="xsd:double"&gt;-23.932344&lt;/D&gt;&lt;D xsi:type="xsd:double"&gt;7.3929906&lt;/D&gt;&lt;D xsi:type="xsd:double"&gt;14.958584&lt;/D&gt;&lt;D xsi:type="xsd:double"&gt;5.2969217&lt;/D&gt;&lt;D xsi:type="xsd:double"&gt;-7.1459293&lt;/D&gt;&lt;D xsi:type="xsd:double"&gt;-6.5832195&lt;/D&gt;&lt;D xsi:type="xsd:double"&gt;-1.2406945&lt;/D&gt;&lt;D xsi:type="xsd:double"&gt;-10.854268&lt;/D&gt;&lt;D xsi:type="xsd:double"&gt;29.4814&lt;/D&gt;&lt;D xsi:type="xsd:double"&gt;15.745628&lt;/D&gt;&lt;D xsi:type="xsd:double"&gt;4.6037674&lt;/D&gt;&lt;D xsi:type="xsd:double"&gt;1.1183262&lt;/D&gt;&lt;D xsi:type="xsd:double"&gt;-15.162325&lt;/D&gt;&lt;D xsi:type="xsd:double"&gt;-1.9764543&lt;/D&gt;&lt;D xsi:type="xsd:double"&gt;-0.8150935&lt;/D&gt;&lt;D xsi:type="xsd:double"&gt;-4.775703&lt;/D&gt;&lt;D xsi:type="xsd:double"&gt;3.6482692&lt;/D&gt;&lt;D xsi:type="xsd:double"&gt;8.167863&lt;/D&gt;&lt;D xsi:type="xsd:double"&gt;-10.805172&lt;/D&gt;&lt;D xsi:type="xsd:double"&gt;1.8709183&lt;/D&gt;&lt;D xsi:type="xsd:double"&gt;-14.32507&lt;/D&gt;&lt;D xsi:type="xsd:double"&gt;0.01590252&lt;/D&gt;&lt;D xsi:type="xsd:double"&gt;9.795475&lt;/D&gt;&lt;D xsi:type="xsd:double"&gt;-6.2745037&lt;/D&gt;&lt;D xsi:type="xsd:double"&gt;9.571123&lt;/D&gt;&lt;D xsi:type="xsd:double"&gt;6.3961864&lt;/D&gt;&lt;D xsi:type="xsd:double"&gt;-3.813368&lt;/D&gt;&lt;D xsi:type="xsd:double"&gt;-7.666463&lt;/D&gt;&lt;D xsi:type="xsd:double"&gt;2.0779252&lt;/D&gt;&lt;D xsi:type="xsd:double"&gt;13.791359&lt;/D&gt;&lt;D xsi:type="xsd:double"&gt;-1.25224&lt;/D&gt;&lt;D xsi:type="xsd:double"&gt;24.5471&lt;/D&gt;&lt;D xsi:type="xsd:double"&gt;24.545456&lt;/D&gt;&lt;D xsi:type="xsd:double"&gt;8.568155&lt;/D&gt;&lt;D xsi:type="xsd:double"&gt;-13.486492&lt;/D&gt;&lt;D xsi:type="xsd:double"&gt;13.027191&lt;/D&gt;&lt;D xsi:type="xsd:double"&gt;-9.839696&lt;/D&gt;&lt;D xsi:type="xsd:double"&gt;-5.426115&lt;/D&gt;&lt;D xsi:type="xsd:double"&gt;0.16207695&lt;/D&gt;&lt;D xsi:type="xsd:double"&gt;-5.2873554&lt;/D&gt;&lt;D xsi:type="xsd:double"&gt;18.017696&lt;/D&gt;&lt;D xsi:type="xsd:double"&gt;14.367127&lt;/D&gt;&lt;D xsi:type="xsd:double"&gt;1.1277199&lt;/D&gt;&lt;D xsi:type="xsd:double"&gt;-11.877596&lt;/D&gt;&lt;D xsi:type="xsd:double"&gt;5.0029397&lt;/D&gt;&lt;D xsi:type="xsd:double"&gt;-8.5701885&lt;/D&gt;&lt;D xsi:type="xsd:double"&gt;13.073111&lt;/D&gt;&lt;D xsi:type="xsd:double"&gt;1.4520526&lt;/D&gt;&lt;D xsi:type="xsd:double"&gt;-1.4042675&lt;/D&gt;&lt;D xsi:type="xsd:double"&gt;9.969878&lt;/D&gt;&lt;D xsi:type="xsd:double"&gt;5.3050995&lt;/D&gt;&lt;D xsi:type="xsd:double"&gt;-1.9947767&lt;/D&gt;&lt;D xsi:type="xsd:double"&gt;2.5409222&lt;/D&gt;&lt;/FQL&gt;&lt;FQL&gt;&lt;Q&gt;EWT^FMA_PE(LTMA,-10AY,0,AM,"PORTAGG","MEANR")&lt;/Q&gt;&lt;R&gt;121&lt;/R&gt;&lt;C&gt;1&lt;/C&gt;&lt;D xsi:type="xsd:double"&gt;15.0931337049083&lt;/D&gt;&lt;D xsi:type="xsd:double"&gt;15.0453813551795&lt;/D&gt;&lt;D xsi:type="xsd:double"&gt;14.3195241213533&lt;/D&gt;&lt;D xsi:type="xsd:double"&gt;14.1621199648253&lt;/D&gt;&lt;D xsi:type="xsd:double"&gt;14.0554840589067&lt;/D&gt;&lt;D xsi:type="xsd:double"&gt;13.9839622628956&lt;/D&gt;&lt;D xsi:type="xsd:double"&gt;14.0301184726465&lt;/D&gt;&lt;D xsi:type="xsd:double"&gt;14.3500265669233&lt;/D&gt;&lt;D xsi:type="xsd:double"&gt;14.1224681301794&lt;/D&gt;&lt;D xsi:type="xsd:double"&gt;14.1722079315328&lt;/D&gt;&lt;D xsi:type="xsd:double"&gt;13.9833255306342&lt;/D&gt;&lt;D xsi:type="xsd:double"&gt;13.8123303609943&lt;/D&gt;&lt;D xsi:type="xsd:double"&gt;13.414035125197&lt;/D&gt;&lt;D xsi:type="xsd:double"&gt;12.6112007699669&lt;/D&gt;&lt;D xsi:type="xsd:double"&gt;12.6400271452566&lt;/D&gt;&lt;D xsi:type="xsd:double"&gt;12.7179130317991&lt;/D&gt;&lt;D xsi:type="xsd:double"&gt;12.6997896338158&lt;/D&gt;&lt;D xsi:type="xsd:double"&gt;12.0778804272651&lt;/D&gt;&lt;D xsi:type="xsd:double"&gt;11.9188966714517&lt;/D&gt;&lt;D xsi:type="xsd:double"&gt;12.3753190475727&lt;/D&gt;&lt;D xsi:type="xsd:double"&gt;12.525449111367&lt;/D&gt;&lt;D xsi:type="xsd:double"&gt;12.4586770113357&lt;/D&gt;&lt;D xsi:type="xsd:double"&gt;12.8251581037616&lt;/D&gt;&lt;D xsi:type="xsd:double"&gt;13.0931136421871&lt;/D&gt;&lt;D xsi:type="xsd:double"&gt;13.6167589655608&lt;/D&gt;&lt;D xsi:type="xsd:double"&gt;13.7151024199738&lt;/D&gt;&lt;D xsi:type="xsd:double"&gt;14.1218239008421&lt;/D&gt;&lt;D xsi:type="xsd:double"&gt;14.2457886742785&lt;/D&gt;&lt;D xsi:type="xsd:double"&gt;14.2138253547582&lt;/D&gt;&lt;D xsi:type="xsd:double"&gt;14.3431929654894&lt;/D&gt;&lt;D xsi:type="xsd:double"&gt;14.2949584137368&lt;/D&gt;&lt;D xsi:type="xsd:double"&gt;14.5204273252693&lt;/D&gt;&lt;D xsi:type="xsd:double"&gt;14.4089809027654&lt;/D&gt;&lt;D xsi:type="xsd:double"&gt;14.3558477248427&lt;/D&gt;&lt;D xsi:type="xsd:double"&gt;14.3796024403745&lt;/D&gt;&lt;D xsi:type="xsd:double"&gt;14.6252086244181&lt;/D&gt;&lt;D xsi:type="xsd:double"&gt;14.7184188319579&lt;/D&gt;&lt;D xsi:type="xsd:double"&gt;14.6787248738976&lt;/D&gt;&lt;D xsi:type="xsd:double"&gt;14.287491530681&lt;/D&gt;&lt;D xsi:type="xsd:double"&gt;14.8614868334239&lt;/D&gt;&lt;D xsi:type="xsd:double"&gt;14.6999717680945&lt;/D&gt;&lt;D xsi:type="xsd:double"&gt;14.6473960362492&lt;/D&gt;&lt;D xsi:type="xsd:double"&gt;15.0634467092987&lt;/D&gt;&lt;D xsi:type="xsd:double"&gt;14.4559897784603&lt;/D&gt;&lt;D xsi:type="xsd:double"&gt;14.3896491464374&lt;/D&gt;&lt;D xsi:type="xsd:double"&gt;14.2594908554435&lt;/D&gt;&lt;D xsi:type="xsd:double"&gt;14.3032836886958&lt;/D&gt;&lt;D xsi:type="xsd:double"&gt;14.1370333278988&lt;/D&gt;&lt;D xsi:type="xsd:double"&gt;14.3273615510696&lt;/D&gt;&lt;D xsi:type="xsd:double"&gt;14.1982864737458&lt;/D&gt;&lt;D xsi:type="xsd:double"&gt;13.8770480284931&lt;/D&gt;&lt;D xsi:type="xsd:double"&gt;12.638470458686&lt;/D&gt;&lt;D xsi:type="xsd:double"&gt;12.6344477821981&lt;/D&gt;&lt;D xsi:type="xsd:double"&gt;12.5051364159622&lt;/D&gt;&lt;D xsi:type="xsd:double"&gt;13.2552164740477&lt;/D&gt;&lt;D xsi:type="xsd:double"&gt;14.0817269469286&lt;/D&gt;&lt;D xsi:type="xsd:double"&gt;14.2649270856314&lt;/D&gt;&lt;D xsi:type="xsd:double"&gt;14.5709884415822&lt;/D&gt;&lt;D xsi:type="xsd:double"&gt;14.4580994118048&lt;/D&gt;&lt;D xsi:type="xsd:double"&gt;14.9751067099087&lt;/D&gt;&lt;D xsi:type="xsd:double"&gt;15.0535265959998&lt;/D&gt;&lt;D xsi:type="xsd:double"&gt;14.9645159863714&lt;/D&gt;&lt;D xsi:type="xsd:double"&gt;15.7528592481338&lt;/D&gt;&lt;D xsi:type="xsd:double"&gt;16.3624534748676&lt;/D&gt;&lt;D xsi:type="xsd:double"&gt;16.470734918422&lt;/D&gt;&lt;D xsi:type="xsd:double"&gt;17.4754249569799&lt;/D&gt;&lt;D xsi:type="xsd:double"&gt;16.6993565230955&lt;/D&gt;&lt;D xsi:type="xsd:double"&gt;16.3629801938458&lt;/D&gt;&lt;D xsi:type="xsd:double"&gt;15.9746839380778&lt;/D&gt;&lt;D xsi:type="xsd:double"&gt;16.5194835870918&lt;/D&gt;&lt;D xsi:type="xsd:double"&gt;16.7318217688325&lt;/D&gt;&lt;D xsi:type="xsd:double"&gt;17.2674152269728&lt;/D&gt;&lt;D xsi:type="xsd:double"&gt;17.9514186709733&lt;/D&gt;&lt;D xsi:type="xsd:double"&gt;17.1702101855699&lt;/D&gt;&lt;D xsi:type="xsd:double"&gt;17.0259216397989&lt;/D&gt;&lt;D xsi:type="xsd:double"&gt;16.5169662881443&lt;/D&gt;&lt;D xsi:type="xsd:double"&gt;17.164282638797&lt;/D&gt;&lt;D xsi:type="xsd:double"&gt;18.3916429666278&lt;/D&gt;&lt;D xsi:type="xsd:double"&gt;18.6190237889854&lt;/D&gt;&lt;D xsi:type="xsd:double"&gt;18.6174117150019&lt;/D&gt;&lt;D xsi:type="xsd:double"&gt;18.3259092076781&lt;/D&gt;&lt;D xsi:type="xsd:double"&gt;17.8574318480319&lt;/D&gt;&lt;D xsi:type="xsd:double"&gt;17.0592277401954&lt;/D&gt;&lt;D xsi:type="xsd:double"&gt;16.5211631006242&lt;/D&gt;&lt;D xsi:type="xsd:double"&gt;15.6923110622856&lt;/D&gt;&lt;D xsi:type="xsd:double"&gt;14.9940469881022&lt;/D&gt;&lt;D xsi:type="xsd:double"&gt;13.9872823215715&lt;/D&gt;&lt;D xsi:type="xsd:double"&gt;13.536141047591&lt;/D&gt;&lt;D xsi:type="xsd:double"&gt;13.1198381290965&lt;/D&gt;&lt;D xsi:type="xsd:double"&gt;13.0361352247576&lt;/D&gt;&lt;D xsi:type="xsd:double"&gt;12.4742115174393&lt;/D&gt;&lt;D xsi:type="xsd:double"&gt;12.383541995055&lt;/D&gt;&lt;D xsi:type="xsd:double"&gt;12.3096996803648&lt;/D&gt;&lt;D xsi:type="xsd:double"&gt;12.0810010826632&lt;/D&gt;&lt;D xsi:type="xsd:double"&gt;12.0413802941857&lt;/D&gt;&lt;D xsi:type="xsd:double"&gt;11.1571676912478&lt;/D&gt;&lt;D xsi:type="xsd:double"&gt;11.1666578089236&lt;/D&gt;&lt;D xsi:type="xsd:double"&gt;11.0483692052667&lt;/D&gt;&lt;D xsi:type="xsd:double"&gt;10.2854010590215&lt;/D&gt;&lt;D xsi:type="xsd:double"&gt;10.0284630837376&lt;/D&gt;&lt;D xsi:type="xsd:double"&gt;11.2946053042668&lt;/D&gt;&lt;D xsi:type="xsd:double"&gt;10.6739791097348&lt;/D&gt;&lt;D xsi:type="xsd:double"&gt;12.0472434495061&lt;/D&gt;&lt;D xsi:type="xsd:double"&gt;12.4668727033391&lt;/D&gt;&lt;D xsi:type="xsd:double"&gt;12.9250303194519&lt;/D&gt;&lt;D xsi:type="xsd:double"&gt;13.3342298635314&lt;/D&gt;&lt;D xsi:type="xsd:double"&gt;14.2893738699393&lt;/D&gt;&lt;D xsi:type="xsd:double"&gt;14.9542877512258&lt;/D&gt;&lt;D xsi:type="xsd:double"&gt;16.1152753991136&lt;/D&gt;&lt;D xsi:type="xsd:double"&gt;16.0213723837113&lt;/D&gt;&lt;D xsi:type="xsd:double"&gt;16.2816596793579&lt;/D&gt;&lt;D xsi:type="xsd:double"&gt;16.2944675146828&lt;/D&gt;&lt;D xsi:type="xsd:double"&gt;17.7645908782972&lt;/D&gt;&lt;D xsi:type="xsd:double"&gt;19.0555816927057&lt;/D&gt;&lt;D xsi:type="xsd:double"&gt;18.9325774863589&lt;/D&gt;&lt;D xsi:type="xsd:double"&gt;19.8275059425699&lt;/D&gt;&lt;D xsi:type="xsd:double"&gt;19.8131164700121&lt;/D&gt;&lt;D xsi:type="xsd:double"&gt;19.5954212789554&lt;/D&gt;&lt;D xsi:type="xsd:double"&gt;19.4570425337676&lt;/D&gt;&lt;D xsi:type="xsd:double"&gt;20.0243127395257&lt;/D&gt;&lt;D xsi:type="xsd:double"&gt;19.1047910799706&lt;/D&gt;&lt;/FQL&gt;&lt;FQL&gt;&lt;Q&gt;PASP-FDS^FG_PRICE(0)&lt;/Q&gt;&lt;R&gt;1&lt;/R&gt;&lt;C&gt;1&lt;/C&gt;&lt;D xsi:type="xsd:double"&gt;935&lt;/D&gt;&lt;/FQL&gt;&lt;FQL&gt;&lt;Q&gt;EWY^FG_PRICE_MAVG(0,,,,60)&lt;/Q&gt;&lt;R&gt;1&lt;/R&gt;&lt;C&gt;1&lt;/C&gt;&lt;D xsi:type="xsd:double"&gt;65.44833&lt;/D&gt;&lt;/FQL&gt;&lt;FQL&gt;&lt;Q&gt;EPOL^FG_PRICE(0)&lt;/Q&gt;&lt;R&gt;1&lt;/R&gt;&lt;C&gt;1&lt;/C&gt;&lt;D xsi:type="xsd:double"&gt;23.2&lt;/D&gt;&lt;/FQL&gt;&lt;FQL&gt;&lt;Q&gt;UAE^PERCENT_CHANGE(FMA_EPS(+1,0,,,,"PORTAGG","MEAN"),FMA_EPS(+1,-1AM,,,,"PORTAGG","MEAN"))&lt;/Q&gt;&lt;R&gt;1&lt;/R&gt;&lt;C&gt;1&lt;/C&gt;&lt;D xsi:type="xsd:double"&gt;1.08829885594673&lt;/D&gt;&lt;/FQL&gt;&lt;FQL&gt;&lt;Q&gt;QAT^P_PRICE(0)/P_PRICE_LOW_PR(0,,,,,,"PRICE","INTRA","52W")-1&lt;/Q&gt;&lt;R&gt;1&lt;/R&gt;&lt;C&gt;1&lt;/C&gt;&lt;D xsi:type="xsd:double"&gt;0.093869686&lt;/D&gt;&lt;/FQL&gt;&lt;FQL&gt;&lt;Q&gt;EZA^FG_TOTAL_RETURNC(0,-1AM)&lt;/Q&gt;&lt;R&gt;1&lt;/R&gt;&lt;C&gt;1&lt;/C&gt;&lt;D xsi:type="xsd:double"&gt;3.0569673&lt;/D&gt;&lt;/FQL&gt;&lt;FQL&gt;&lt;Q&gt;EWY^FMA_PCT_ABOVE_MAVG(200,0,,,,"PORTAGG")&lt;/Q&gt;&lt;R&gt;1&lt;/R&gt;&lt;C&gt;1&lt;/C&gt;&lt;D xsi:type="xsd:double"&gt;56.5656565656566&lt;/D&gt;&lt;/FQL&gt;&lt;FQL&gt;&lt;Q&gt;EPOL^P_PRICE(0)/P_PRICE_HIGH_PR(0,,,,,,"PRICE","INTRA","52W")&lt;/Q&gt;&lt;R&gt;1&lt;/R&gt;&lt;C&gt;1&lt;/C&gt;&lt;D xsi:type="xsd:double"&gt;0.8892296&lt;/D&gt;&lt;/FQL&gt;&lt;FQL&gt;&lt;Q&gt;EIDO^FG_TOTAL_RETURNC(0,-1AM)&lt;/Q&gt;&lt;R&gt;1&lt;/R&gt;&lt;C&gt;1&lt;/C&gt;&lt;D xsi:type="xsd:double"&gt;3.8580298&lt;/D&gt;&lt;/FQL&gt;&lt;FQL&gt;&lt;Q&gt;CNYA^FMA_PCT_ABOVE_MAVG(200,0,,,,"PORTAGG")&lt;/Q&gt;&lt;R&gt;1&lt;/R&gt;&lt;C&gt;1&lt;/C&gt;&lt;D xsi:type="xsd:double"&gt;31.1340206185567&lt;/D&gt;&lt;/FQL&gt;&lt;FQL&gt;&lt;Q&gt;VGK^FG_TOTAL_RETURNC(0,-3AM)&lt;/Q&gt;&lt;R&gt;1&lt;/R&gt;&lt;C&gt;1&lt;/C&gt;&lt;D xsi:type="xsd:double"&gt;3.862369&lt;/D&gt;&lt;/FQL&gt;&lt;FQL&gt;&lt;Q&gt;UAE^FMA_COS_UP("EPS","1M",+1,NOW,,,"PORTAGG","MEANR")&lt;/Q&gt;&lt;R&gt;1&lt;/R&gt;&lt;C&gt;1&lt;/C&gt;&lt;D xsi:type="xsd:double"&gt;9&lt;/D&gt;&lt;/FQL&gt;&lt;FQL&gt;&lt;Q&gt;EPOL^FMA_COS_UP("EPS","1M",+1,NOW,,,"PORTAGG","MEANR")&lt;/Q&gt;&lt;R&gt;1&lt;/R&gt;&lt;C&gt;1&lt;/C&gt;&lt;D xsi:type="xsd:double"&gt;10&lt;/D&gt;&lt;/FQL&gt;&lt;FQL&gt;&lt;Q&gt;MCHI^FG_ROE(0)&lt;/Q&gt;&lt;R&gt;1&lt;/R&gt;&lt;C&gt;1&lt;/C&gt;&lt;D xsi:type="xsd:double"&gt;10.7402151891841&lt;/D&gt;&lt;/FQL&gt;&lt;FQL&gt;&lt;Q&gt;CAGDPY@TW^EE_ACTUAL_ANNUAL(MED,+1)&lt;/Q&gt;&lt;R&gt;1&lt;/R&gt;&lt;C&gt;1&lt;/C&gt;&lt;D xsi:type="xsd:double"&gt;14.05&lt;/D&gt;&lt;/FQL&gt;&lt;FQL&gt;&lt;Q&gt;USDTHB^STD(FG_PRICE_CHANGE(0,-1AY,AM))&lt;/Q&gt;&lt;R&gt;1&lt;/R&gt;&lt;C&gt;1&lt;/C&gt;&lt;D xsi:type="xsd:double"&gt;2.61970743774825&lt;/D&gt;&lt;/FQL&gt;&lt;FQL&gt;&lt;Q&gt;USDPLN^FG_PRICE(0)&lt;/Q&gt;&lt;R&gt;1&lt;/R&gt;&lt;C&gt;1&lt;/C&gt;&lt;D xsi:type="xsd:double"&gt;3.9801&lt;/D&gt;&lt;/FQL&gt;&lt;FQL&gt;&lt;Q&gt;QAT^FG_TOTAL_RETURNC(-10AY,0,AM)&lt;/Q&gt;&lt;R&gt;121&lt;/R&gt;&lt;C&gt;1&lt;/C&gt;&lt;D xsi:type="xsd:double"&gt;7.3945283999999996&lt;/D&gt;&lt;D xsi:type="xsd:double"&gt;3.1996727&lt;/D&gt;&lt;D xsi:type="xsd:double"&gt;2.1193147&lt;/D&gt;&lt;D xsi:type="xsd:double"&gt;-0.5691767&lt;/D&gt;&lt;D xsi:type="xsd:double"&gt;-4.87749&lt;/D&gt;&lt;D xsi:type="xsd:double"&gt;-2.7631044&lt;/D&gt;&lt;D xsi:type="xsd:double"&gt;-3.928125&lt;/D&gt;&lt;D xsi:type="xsd:double"&gt;6.2201023&lt;/D&gt;&lt;D xsi:type="xsd:double"&gt;-4.8564672&lt;/D&gt;&lt;D xsi:type="xsd:double"&gt;3.4465551&lt;/D&gt;&lt;D xsi:type="xsd:double"&gt;0.59913397&lt;/D&gt;&lt;D xsi:type="xsd:double"&gt;-4.890603&lt;/D&gt;&lt;D xsi:type="xsd:double"&gt;-1.6689241&lt;/D&gt;&lt;D xsi:type="xsd:double"&gt;-1.4220178&lt;/D&gt;&lt;D xsi:type="xsd:double"&gt;-1.070261&lt;/D&gt;&lt;D xsi:type="xsd:double"&gt;1.3640642&lt;/D&gt;&lt;D xsi:type="xsd:double"&gt;-11.044079&lt;/D&gt;&lt;D xsi:type="xsd:double"&gt;-0.4844904&lt;/D&gt;&lt;D xsi:type="xsd:double"&gt;-7.631266&lt;/D&gt;&lt;D xsi:type="xsd:double"&gt;7.667756&lt;/D&gt;&lt;D xsi:type="xsd:double"&gt;4.454553&lt;/D&gt;&lt;D xsi:type="xsd:double"&gt;-1.7419934&lt;/D&gt;&lt;D xsi:type="xsd:double"&gt;-6.4748106&lt;/D&gt;&lt;D xsi:type="xsd:double"&gt;2.790463&lt;/D&gt;&lt;D xsi:type="xsd:double"&gt;7.261634&lt;/D&gt;&lt;D xsi:type="xsd:double"&gt;3.2558084&lt;/D&gt;&lt;D xsi:type="xsd:double"&gt;-2.776271&lt;/D&gt;&lt;D xsi:type="xsd:double"&gt;-3.3219576&lt;/D&gt;&lt;D xsi:type="xsd:double"&gt;-3.6363244&lt;/D&gt;&lt;D xsi:type="xsd:double"&gt;5.3207397&lt;/D&gt;&lt;D xsi:type="xsd:double"&gt;2.0461798&lt;/D&gt;&lt;D xsi:type="xsd:double"&gt;3.7017941&lt;/D&gt;&lt;D xsi:type="xsd:double"&gt;-3.1730235&lt;/D&gt;&lt;D xsi:type="xsd:double"&gt;-2.355355&lt;/D&gt;&lt;D xsi:type="xsd:double"&gt;-2.456206&lt;/D&gt;&lt;D xsi:type="xsd:double"&gt;-8.499927&lt;/D&gt;&lt;D xsi:type="xsd:double"&gt;6.418085&lt;/D&gt;&lt;D xsi:type="xsd:double"&gt;-5.8012667&lt;/D&gt;&lt;D xsi:type="xsd:double"&gt;-4.2134166&lt;/D&gt;&lt;D xsi:type="xsd:double"&gt;-3.9404154&lt;/D&gt;&lt;D xsi:type="xsd:double"&gt;-8.084827&lt;/D&gt;&lt;D xsi:type="xsd:double"&gt;16.804981&lt;/D&gt;&lt;D xsi:type="xsd:double"&gt;3.7036896&lt;/D&gt;&lt;D xsi:type="xsd:double"&gt;-6.309521&lt;/D&gt;&lt;D xsi:type="xsd:double"&gt;5.4390073&lt;/D&gt;&lt;D xsi:type="xsd:double"&gt;2.4939656&lt;/D&gt;&lt;D xsi:type="xsd:double"&gt;1.1757731&lt;/D&gt;&lt;D xsi:type="xsd:double"&gt;-0.69559216&lt;/D&gt;&lt;D xsi:type="xsd:double"&gt;11.314988&lt;/D&gt;&lt;D xsi:type="xsd:double"&gt;-1.098907&lt;/D&gt;&lt;D xsi:type="xsd:double"&gt;-0.6111145&lt;/D&gt;&lt;D xsi:type="xsd:double"&gt;3.297937&lt;/D&gt;&lt;D xsi:type="xsd:double"&gt;4.7619104&lt;/D&gt;&lt;D xsi:type="xsd:double"&gt;-3.8834572&lt;/D&gt;&lt;D xsi:type="xsd:double"&gt;4.2731166&lt;/D&gt;&lt;D xsi:type="xsd:double"&gt;-5.290943&lt;/D&gt;&lt;D xsi:type="xsd:double"&gt;1.4140129&lt;/D&gt;&lt;D xsi:type="xsd:double"&gt;1.899755&lt;/D&gt;&lt;D xsi:type="xsd:double"&gt;-3.020674&lt;/D&gt;&lt;D xsi:type="xsd:double"&gt;2.29038&lt;/D&gt;&lt;D xsi:type="xsd:double"&gt;-2.6286662&lt;/D&gt;&lt;D xsi:type="xsd:double"&gt;-1.757884&lt;/D&gt;&lt;D xsi:type="xsd:double"&gt;2.0288467&lt;/D&gt;&lt;D xsi:type="xsd:double"&gt;1.2111306&lt;/D&gt;&lt;D xsi:type="xsd:double"&gt;-1.9607842&lt;/D&gt;&lt;D xsi:type="xsd</t>
        </r>
      </text>
    </comment>
    <comment ref="A20" authorId="0" shapeId="0" xr:uid="{3A132AD3-7E8E-4F5F-AF7C-117D06501276}">
      <text>
        <r>
          <rPr>
            <b/>
            <sz val="9"/>
            <color indexed="81"/>
            <rFont val="Tahoma"/>
            <charset val="1"/>
          </rPr>
          <t>:double"&gt;1.6571522&lt;/D&gt;&lt;D xsi:type="xsd:double"&gt;1.1793017&lt;/D&gt;&lt;D xsi:type="xsd:double"&gt;-11.832351&lt;/D&gt;&lt;D xsi:type="xsd:double"&gt;-8.191556&lt;/D&gt;&lt;D xsi:type="xsd:double"&gt;8.115315&lt;/D&gt;&lt;D xsi:type="xsd:double"&gt;2.3970842&lt;/D&gt;&lt;D xsi:type="xsd:double"&gt;2.8405547&lt;/D&gt;&lt;D xsi:type="xsd:double"&gt;4.347813&lt;/D&gt;&lt;D xsi:type="xsd:double"&gt;4.642856&lt;/D&gt;&lt;D xsi:type="xsd:double"&gt;1.2514234&lt;/D&gt;&lt;D xsi:type="xsd:double"&gt;-4.5039234&lt;/D&gt;&lt;D xsi:type="xsd:double"&gt;6.8930387&lt;/D&gt;&lt;D xsi:type="xsd:double"&gt;1.5410066&lt;/D&gt;&lt;D xsi:type="xsd:double"&gt;-1.4634192&lt;/D&gt;&lt;D xsi:type="xsd:double"&gt;0.44004917&lt;/D&gt;&lt;D xsi:type="xsd:double"&gt;4.4906855&lt;/D&gt;&lt;D xsi:type="xsd:double"&gt;2.777779&lt;/D&gt;&lt;D xsi:type="xsd:double"&gt;-1.4482439&lt;/D&gt;&lt;D xsi:type="xsd:double"&gt;0.45078993&lt;/D&gt;&lt;D xsi:type="xsd:double"&gt;-0.5265951&lt;/D&gt;&lt;D xsi:type="xsd:double"&gt;3.9703608&lt;/D&gt;&lt;D xsi:type="xsd:double"&gt;3.2586575&lt;/D&gt;&lt;D xsi:type="xsd:double"&gt;2.4654865&lt;/D&gt;&lt;D xsi:type="xsd:double"&gt;-0.8180976&lt;/D&gt;&lt;D xsi:type="xsd:double"&gt;-0.53794384&lt;/D&gt;&lt;D xsi:type="xsd:double"&gt;8.855188&lt;/D&gt;&lt;D xsi:type="xsd:double"&gt;6.426966&lt;/D&gt;&lt;D xsi:type="xsd:double"&gt;1.6047239&lt;/D&gt;&lt;D xsi:type="xsd:double"&gt;0.4156351&lt;/D&gt;&lt;D xsi:type="xsd:double"&gt;-6.9536448&lt;/D&gt;&lt;D xsi:type="xsd:double"&gt;-3.9528549&lt;/D&gt;&lt;D xsi:type="xsd:double"&gt;7.4748397&lt;/D&gt;&lt;D xsi:type="xsd:double"&gt;-0.8916676&lt;/D&gt;&lt;D xsi:type="xsd:double"&gt;-5.1992774&lt;/D&gt;&lt;D xsi:type="xsd:double"&gt;0.31223297&lt;/D&gt;&lt;D xsi:type="xsd:double"&gt;-3.405863&lt;/D&gt;&lt;D xsi:type="xsd:double"&gt;-9.586567&lt;/D&gt;&lt;D xsi:type="xsd:double"&gt;2.0408154&lt;/D&gt;&lt;D xsi:type="xsd:double"&gt;-2.2435904&lt;/D&gt;&lt;D xsi:type="xsd:double"&gt;-0.65573454&lt;/D&gt;&lt;D xsi:type="xsd:double"&gt;2.4202466&lt;/D&gt;&lt;D xsi:type="xsd:double"&gt;0.8055806&lt;/D&gt;&lt;D xsi:type="xsd:double"&gt;-0.8903265&lt;/D&gt;&lt;D xsi:type="xsd:double"&gt;7.1508408&lt;/D&gt;&lt;D xsi:type="xsd:double"&gt;-6.4129295&lt;/D&gt;&lt;D xsi:type="xsd:double"&gt;-3.1197846&lt;/D&gt;&lt;D xsi:type="xsd:double"&gt;-5.002868&lt;/D&gt;&lt;D xsi:type="xsd:double"&gt;5.0242066&lt;/D&gt;&lt;D xsi:type="xsd:double"&gt;4.4956684&lt;/D&gt;&lt;D xsi:type="xsd:double"&gt;-4.82294&lt;/D&gt;&lt;D xsi:type="xsd:double"&gt;5.009389&lt;/D&gt;&lt;D xsi:type="xsd:double"&gt;-4.249448&lt;/D&gt;&lt;D xsi:type="xsd:double"&gt;-0.23055077&lt;/D&gt;&lt;D xsi:type="xsd:double"&gt;-3.8128257&lt;/D&gt;&lt;D xsi:type="xsd:double"&gt;7.2146535&lt;/D&gt;&lt;D xsi:type="xsd:double"&gt;0.46920776&lt;/D&gt;&lt;/FQL&gt;&lt;FQL&gt;&lt;Q&gt;KSA^FMA_PE(NTMA,-10AY,0,AM,"PORTAGG","MEANR")&lt;/Q&gt;&lt;R&gt;121&lt;/R&gt;&lt;C&gt;1&lt;/C&gt;&lt;D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xsi:type="xsd:double"&gt;12.0165164712076&lt;/D&gt;&lt;D xsi:type="xsd:double"&gt;12.4101588555754&lt;/D&gt;&lt;D xsi:type="xsd:double"&gt;12.7250668657129&lt;/D&gt;&lt;D xsi:type="xsd:double"&gt;12.4465232036611&lt;/D&gt;&lt;D xsi:type="xsd:double"&gt;11.6945607464728&lt;/D&gt;&lt;D xsi:type="xsd:double"&gt;12.1432615922571&lt;/D&gt;&lt;D xsi:type="xsd:double"&gt;12.5668124885794&lt;/D&gt;&lt;D xsi:type="xsd:double"&gt;13.665078744729&lt;/D&gt;&lt;D xsi:type="xsd:double"&gt;13.6357120167056&lt;/D&gt;&lt;D xsi:type="xsd:double"&gt;13.3150054564946&lt;/D&gt;&lt;D xsi:type="xsd:double"&gt;13.1561408819303&lt;/D&gt;&lt;D xsi:type="xsd:double"&gt;12.2897748057762&lt;/D&gt;&lt;D xsi:type="xsd:double"&gt;11.6471166811257&lt;/D&gt;&lt;D xsi:type="xsd:double"&gt;12.1075386158639&lt;/D&gt;&lt;D xsi:type="xsd:double"&gt;14.3393155287237&lt;/D&gt;&lt;D xsi:type="xsd:double"&gt;14.3230146911619&lt;/D&gt;&lt;D xsi:type="xsd:double"&gt;14.5351409816584&lt;/D&gt;&lt;D xsi:type="xsd:double"&gt;13.9650299825646&lt;/D&gt;&lt;D xsi:type="xsd:double"&gt;14.0118846318606&lt;/D&gt;&lt;D xsi:type="xsd:double"&gt;13.568516693434&lt;/D&gt;&lt;D xsi:type="xsd:double"&gt;13.7217939653581&lt;/D&gt;&lt;D xsi:type="xsd:double"&gt;14.9667861513321&lt;/D&gt;&lt;D xsi:type="xsd:double"&gt;14.3775282310969&lt;/D&gt;&lt;D xsi:type="xsd:double"&gt;13.9741545019445&lt;/D&gt;&lt;D xsi:type="xsd:double"&gt;13.5538857636857&lt;/D&gt;&lt;D xsi:type="xsd:double"&gt;12.9960932866854&lt;/D&gt;&lt;D xsi:type="xsd:double"&gt;13.1275918805841&lt;/D&gt;&lt;D xsi:type="xsd:double"&gt;13.2376438439915&lt;/D&gt;&lt;D xsi:type="xsd:double"&gt;14.0623252249758&lt;/D&gt;&lt;D xsi:type="xsd:double"&gt;13.7056679662336&lt;/D&gt;&lt;D xsi:type="xsd:double"&gt;14.8186540483477&lt;/D&gt;&lt;D xsi:type="xsd:double"&gt;14.8675311266503&lt;/D&gt;&lt;D xsi:type="xsd:double"&gt;15.1146558396209&lt;/D&gt;&lt;D xsi:type="xsd:double"&gt;14.9809318871682&lt;/D&gt;&lt;D xsi:type="xsd:double"&gt;14.6628166083694&lt;/D&gt;&lt;D xsi:type="xsd:double"&gt;14.2505997311608&lt;/D&gt;&lt;D xsi:type="xsd:double"&gt;14.1753953525426&lt;/D&gt;&lt;D xsi:type="xsd:double"&gt;13.9181338378646&lt;/D&gt;&lt;D xsi:type="xsd:double"&gt;13.8275923938328&lt;/D&gt;&lt;D xsi:type="xsd:double"&gt;14.2803949181164&lt;/D&gt;&lt;D xsi:type="xsd:double"&gt;15.9290266304331&lt;/D&gt;&lt;D xsi:type="xsd:double"&gt;15.9404537097185&lt;/D&gt;&lt;D xsi:type="xsd:double"&gt;16.6860457186652&lt;/D&gt;&lt;D xsi:type="xsd:double"&gt;17.6025026516523&lt;/D&gt;&lt;D xsi:type="xsd:double"&gt;16.0010931245376&lt;/D&gt;&lt;D xsi:type="xsd:double"&gt;16.7794141079303&lt;/D&gt;&lt;D xsi:type="xsd:double"&gt;16.4608213451063&lt;/D&gt;&lt;D xsi:type="xsd:double"&gt;16.6937838618456&lt;/D&gt;&lt;D xsi:type="xsd:double"&gt;17.0552358327561&lt;/D&gt;&lt;D xsi:type="xsd:double"&gt;16.4821019557958&lt;/D&gt;&lt;D xsi:type="xsd:double"&gt;16.2149596502215&lt;/D&gt;&lt;D xsi:type="xsd:double"&gt;16.9897996218944&lt;/D&gt;&lt;D xsi:type="xsd:double"&gt;16.4976226257405&lt;/D&gt;&lt;D xsi:type="xsd:double"&gt;15.4167059917635&lt;/D&gt;&lt;D xsi:type="xsd:double"&gt;14.505222729153&lt;/D&gt;&lt;D xsi:type="xsd:double"&gt;17.894019826808&lt;/D&gt;&lt;D xsi:type="xsd:double"&gt;19.5101822262718&lt;/D&gt;&lt;D xsi:type="xsd:double"&gt;19.0317903154842&lt;/D&gt;&lt;D xsi:type="xsd:double"&gt;19.4659301176889&lt;/D&gt;&lt;D xsi:type="xsd:double"&gt;20.2737654164453&lt;/D&gt;&lt;D xsi:type="xsd:double"&gt;21.2194878757164&lt;/D&gt;&lt;D xsi:type="xsd:double"&gt;19.8917924717492&lt;/D&gt;&lt;D xsi:type="xsd:double"&gt;20.3061243812602&lt;/D&gt;&lt;D xsi:type="xsd:double"&gt;19.1776770012585&lt;/D&gt;&lt;D xsi:type="xsd:double"&gt;18.3046302446038&lt;/D&gt;&lt;D xsi:type="xsd:double"&gt;18.4571934286319&lt;/D&gt;&lt;D xsi:type="xsd:double"&gt;19.2712575306145&lt;/D&gt;&lt;D xsi:type="xsd:double"&gt;19.7435660020174&lt;/D&gt;&lt;D xsi:type="xsd:double"&gt;19.1713834607447&lt;/D&gt;&lt;D xsi:type="xsd:double"&gt;19.5026551354441&lt;/D&gt;&lt;D xsi:type="xsd:double"&gt;18.8391112800858&lt;/D&gt;&lt;D xsi:type="xsd:double"&gt;19.0786517531989&lt;/D&gt;&lt;D xsi:type="xsd:double"&gt;18.8161653788574&lt;/D&gt;&lt;D xsi:type="xsd:double"&gt;18.6940415844623&lt;/D&gt;&lt;D xsi:type="xsd:double"&gt;17.2255191489202&lt;/D&gt;&lt;D xsi:type="xsd:double"&gt;17.6847997969358&lt;/D&gt;&lt;D xsi:type="xsd:double"&gt;19.1507798810978&lt;/D&gt;&lt;D xsi:type="xsd:double"&gt;19.5298013864862&lt;/D&gt;&lt;D xsi:type="xsd:double"&gt;18.948908833328&lt;/D&gt;&lt;D xsi:type="xsd:double"&gt;19.3155043371709&lt;/D&gt;&lt;D xsi:type="xsd:double"&gt;17.1325852482107&lt;/D&gt;&lt;D xsi:type="xsd:double"&gt;15.3603163208336&lt;/D&gt;&lt;D xsi:type="xsd:double"&gt;16.2976196566665&lt;/D&gt;&lt;D xsi:type="xsd:double"&gt;15.8541012026736&lt;/D&gt;&lt;D xsi:type="xsd:double"&gt;14.8035918692938&lt;/D&gt;&lt;D xsi:type="xsd:double"&gt;15.1670180890583&lt;/D&gt;&lt;D xsi:type="xsd:double"&gt;14.5545897562894&lt;/D&gt;&lt;D xsi:type="xsd:double"&gt;14.388898070191&lt;/D&gt;&lt;D xsi:type="xsd:double"&gt;14.9035666954934&lt;/D&gt;&lt;D xsi:type="xsd:double"&gt;14.3926379130624&lt;/D&gt;&lt;D xsi:type="xsd:double"&gt;15.2944591886878&lt;/D&gt;&lt;D xsi:type="xsd:double"&gt;16.4570959157095&lt;/D&gt;&lt;D xsi:type="xsd:double"&gt;16.3280971734328&lt;/D&gt;&lt;D xsi:type="xsd:double"&gt;17.0605206903526&lt;/D&gt;&lt;D xsi:type="xsd:double"&gt;17.3918141338694&lt;/D&gt;&lt;D xsi:type="xsd:double"&gt;17.1384549346633&lt;/D&gt;&lt;D xsi:type="xsd:double"&gt;16.2021876547636&lt;/D&gt;&lt;D xsi:type="xsd:double"&gt;15.8544370529207&lt;/D&gt;&lt;D xsi:type="xsd:double"&gt;16.4586456471306&lt;/D&gt;&lt;D xsi:type="xsd:double"&gt;18.0145313955674&lt;/D&gt;&lt;D xsi:type="xsd:double"&gt;18.1723862122461&lt;/D&gt;&lt;D xsi:type="xsd:double"&gt;18.775753676172&lt;/D&gt;&lt;D xsi:type="xsd:double"&gt;17.8582455008559&lt;/D&gt;&lt;D xsi:type="xsd:double"&gt;17.5126814436306&lt;/D&gt;&lt;D xsi:type="xsd:double"&gt;16.3835088339012&lt;/D&gt;&lt;D xsi:type="xsd:double"&gt;16.5907739636188&lt;/D&gt;&lt;D xsi:type="xsd:double"&gt;17.2132008150923&lt;/D&gt;&lt;/FQL&gt;&lt;FQL&gt;&lt;Q&gt;QAT^FG_PRICE_MAVG(0,,,,30)&lt;/Q&gt;&lt;R&gt;1&lt;/R&gt;&lt;C&gt;1&lt;/C&gt;&lt;D xsi:type="xsd:double"&gt;17.065483&lt;/D&gt;&lt;/FQL&gt;&lt;FQL&gt;&lt;Q&gt;KSA^FG_TOTAL_RETURNC(0,-1AM)&lt;/Q&gt;&lt;R&gt;1&lt;/R&gt;&lt;C&gt;1&lt;/C&gt;&lt;D xsi:type="xsd:double"&gt;2.324438&lt;/D&gt;&lt;/FQL&gt;&lt;FQL&gt;&lt;Q&gt;UAE^FMA_PCT_ABOVE_MAVG(200,0,,,,"PORTAGG")&lt;/Q&gt;&lt;R&gt;1&lt;/R&gt;&lt;C&gt;1&lt;/C&gt;&lt;D xsi:type="xsd:double"&gt;43.2432432432432&lt;/D&gt;&lt;/FQL&gt;&lt;FQL&gt;&lt;Q&gt;INDA^FG_TOTAL_RETURNC(0,-3AM)&lt;/Q&gt;&lt;R&gt;1&lt;/R&gt;&lt;C&gt;1&lt;/C&gt;&lt;D xsi:type="xsd:double"&gt;8.357191&lt;/D&gt;&lt;/FQL&gt;&lt;FQL&gt;&lt;Q&gt;EWM^P_PRICE(0)/P_PRICE_LOW_PR(0,,,,,,"PRICE","INTRA","52W")-1&lt;/Q&gt;&lt;R&gt;1&lt;/R&gt;&lt;C&gt;1&lt;/C&gt;&lt;D xsi:type="xsd:double"&gt;0.1670773&lt;/D&gt;&lt;/FQL&gt;&lt;FQL&gt;&lt;Q&gt;EIDO^PERCENT_CHANGE(FMA_EPS(+1,0,,,,"PORTAGG","MEAN"),FMA_EPS(+1,-3AM,,,,"PORTAGG","MEAN"))&lt;/Q&gt;&lt;R&gt;1&lt;/R&gt;&lt;C&gt;1&lt;/C&gt;&lt;D xsi:type="xsd:double"&gt;-7.44199654564502&lt;/D&gt;&lt;/FQL&gt;&lt;FQL&gt;&lt;Q&gt;EWJ^FMA_COS_DOWN("EPS","1M",+1,NOW,,,"PORTAGG","MEANR")&lt;/Q&gt;&lt;R&gt;1&lt;/R&gt;&lt;C&gt;1&lt;/C&gt;&lt;D xsi:type="xsd:double"&gt;56&lt;/D&gt;&lt;/FQL&gt;&lt;FQL&gt;&lt;Q&gt;INDA^FG_ROE(0)&lt;/Q&gt;&lt;R&gt;1&lt;/R&gt;&lt;C&gt;1&lt;/C&gt;&lt;D xsi:type="xsd:double"&gt;15.333297907892&lt;/D&gt;&lt;/FQL&gt;&lt;FQL&gt;&lt;Q&gt;REFVNDISC-FDS^PROPER_NAME(0,,,"SECURITY","NAME")&lt;/Q&gt;&lt;R&gt;1&lt;/R&gt;&lt;C&gt;1&lt;/C&gt;&lt;D xsi:type="xsd:string"&gt;Vietnam Discount Rate&lt;/D&gt;&lt;/FQL&gt;&lt;FQL&gt;&lt;Q&gt;REFPEMPR-FDS^FG_YIELD(NOW,,,0)&lt;/Q&gt;&lt;R&gt;1&lt;/R&gt;&lt;C&gt;1&lt;/C&gt;&lt;D xsi:type="xsd:double"&gt;5.75&lt;/D&gt;&lt;/FQL&gt;&lt;FQL&gt;&lt;Q&gt;TRYVN10Y-FDS^PCTCHG(FG_YIELD(0,,,,"YTM"),FG_YIELD(-1AM,,,,"YTM"))&lt;/Q&gt;&lt;R&gt;1&lt;/R&gt;&lt;C&gt;1&lt;/C&gt;&lt;D xsi:type="xsd:double"&gt;-6.6489835&lt;/D&gt;&lt;/FQL&gt;&lt;FQL&gt;&lt;Q&gt;TRYUS10Y-FDS^FG_YIELD(0,,,,"YTM")&lt;/Q&gt;&lt;R&gt;1&lt;/R&gt;&lt;C&gt;1&lt;/C&gt;&lt;D xsi:type="xsd:double"&gt;3.9865&lt;/D&gt;&lt;/FQL&gt;&lt;FQL&gt;&lt;Q&gt;CC_PL^IMF_IFS_RCPI_Q(0)&lt;/Q&gt;&lt;R&gt;0&lt;/R&gt;&lt;C&gt;0&lt;/C&gt;&lt;/FQL&gt;&lt;FQL&gt;&lt;Q&gt;INDA^FMA_PE(LTM,0,,,"PORTAGG","MEANR")&lt;/Q&gt;&lt;R&gt;1&lt;/R&gt;&lt;C&gt;1&lt;/C&gt;&lt;D xsi:type="xsd:double"&gt;28.2851210041032&lt;/D&gt;&lt;/FQL&gt;&lt;FQL&gt;&lt;Q&gt;EWZ^FG_FCF_YIELD_NTM(0)&lt;/Q&gt;&lt;R&gt;1&lt;/R&gt;&lt;C&gt;1&lt;/C&gt;&lt;D xsi:type="xsd:double"&gt;10.8841836929744&lt;/D&gt;&lt;/FQL&gt;&lt;FQL&gt;&lt;Q&gt;EIDO^FMA_EVAL_EBITDA(NTMA,0,,,"PORTAGG","MEANR")&lt;/Q&gt;&lt;R&gt;1&lt;/R&gt;&lt;C&gt;1&lt;/C&gt;&lt;D xsi:type="xsd:double"&gt;6.27173223739404&lt;/D&gt;&lt;/FQL&gt;&lt;FQL&gt;&lt;Q&gt;CNYA^FMA_PE(LTM,0,,,"PORTAGG","MEANR")&lt;/Q&gt;&lt;R&gt;1&lt;/R&gt;&lt;C&gt;1&lt;/C&gt;&lt;D xsi:type="xsd:double"&gt;13.7150759893422&lt;/D&gt;&lt;/FQL&gt;&lt;FQL&gt;&lt;Q&gt;GREK^FG_ROE(0)&lt;/Q&gt;&lt;R&gt;1&lt;/R&gt;&lt;C&gt;1&lt;/C&gt;&lt;D xsi:type="xsd:double"&gt;14.5562068437068&lt;/D&gt;&lt;/FQL&gt;&lt;FQL&gt;&lt;Q&gt;QAT^FG_FCF_YIELD_NTM(0)&lt;/Q&gt;&lt;R&gt;0&lt;/R&gt;&lt;C&gt;0&lt;/C&gt;&lt;/FQL&gt;&lt;FQL&gt;&lt;Q&gt;EPU^FMA_PE(LTM,0,,,"PORTAGG","MEANR")&lt;/Q&gt;&lt;R&gt;1&lt;/R&gt;&lt;C&gt;1&lt;/C&gt;&lt;D xsi:type="xsd:double"&gt;17.324421895767&lt;/D&gt;&lt;/FQL&gt;&lt;FQL&gt;&lt;Q&gt;USDTHB^FG_COMPANY_NAME&lt;/Q&gt;&lt;R&gt;1&lt;/R&gt;&lt;C&gt;1&lt;/C&gt;&lt;D xsi:type="xsd:string"&gt;Thailand Baht per U.S. Dollar&lt;/D&gt;&lt;/FQL&gt;&lt;FQL&gt;&lt;Q&gt;KSA^FG_PRICE_MAVG(0,,,,30)&lt;/Q&gt;&lt;R&gt;1&lt;/R&gt;&lt;C&gt;1&lt;/C&gt;&lt;D xsi:type="xsd:double"&gt;41.259&lt;/D&gt;&lt;/FQL&gt;&lt;FQL&gt;&lt;Q&gt;EPHE^FG_PRICE_MAVG(0,,,,30)&lt;/Q&gt;&lt;R&gt;1&lt;/R&gt;&lt;C&gt;1&lt;/C&gt;&lt;D xsi:type="xsd:double"&gt;24.719334&lt;/D&gt;&lt;/FQL&gt;&lt;FQL&gt;&lt;Q&gt;USDBRL^FG_PRICE_CHANGE(0,-1AY)&lt;/Q&gt;&lt;R&gt;1&lt;/R&gt;&lt;C&gt;1&lt;/C&gt;&lt;D xsi:type="xsd:double"&gt;18.640625&lt;/D&gt;&lt;/FQL&gt;&lt;FQL&gt;&lt;Q&gt;FC0000ZA^FMA_EPS(NTMA,-20AY,0,CY,,"PORTAGG","MEANR")&lt;/Q&gt;&lt;R&gt;20&lt;/R&gt;&lt;C&gt;1&lt;/C&gt;&lt;D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xsi:type="xsd:double"&gt;31.8782514095679&lt;/D&gt;&lt;D xsi:type="xsd:double"&gt;34.3748784508844&lt;/D&gt;&lt;D xsi:type="xsd:double"&gt;36.851318554876&lt;/D&gt;&lt;D xsi:type="xsd:double"&gt;38.6148457433268&lt;/D&gt;&lt;D xsi:type="xsd:double"&gt;33.9202192876108&lt;/D&gt;&lt;/FQL&gt;&lt;FQL&gt;&lt;Q&gt;INDA^FG_TOTAL_RETURNC(-10AY,0,AM)&lt;/Q&gt;&lt;R&gt;121&lt;/R&gt;&lt;C&gt;1&lt;/C&gt;&lt;D xsi:type="xsd:double"&gt;-1.4266789&lt;/D&gt;&lt;D xsi:type="xsd:double"&gt;4.476619&lt;/D&gt;&lt;D xsi:type="xsd:double"&gt;-3.3505201&lt;/D&gt;&lt;D xsi:type="xsd:double"&gt;6.2999964&lt;/D&gt;&lt;D xsi:type="xsd:double"&gt;-0.37629008&lt;/D&gt;&lt;D xsi:type="xsd:double"&gt;-5.365759&lt;/D&gt;&lt;D xsi:type="xsd:double"&gt;7.1953177&lt;/D&gt;&lt;D xsi:type="xsd:double"&gt;4.2516828&lt;/D&gt;&lt;D xsi:type="xsd:double"&gt;-3.2566488&lt;/D&gt;&lt;D xsi:type="xsd:double"&gt;-8.616429&lt;/D&gt;&lt;D xsi:type="xsd:double"&gt;2.8050065&lt;/D&gt;&lt;D xsi:type="xsd:double"&gt;1.0466336999999999&lt;/D&gt;&lt;D xsi:type="xsd:double"&gt;1.5027761&lt;/D&gt;&lt;D xsi:type="xsd:double"&gt;-12.74541&lt;/D&gt;&lt;D xsi:type="xsd:double"&gt;4.53707&lt;/D&gt;&lt;D xsi:type="xsd:double"&gt;0.4940033&lt;/D&gt;&lt;D xsi:type="xsd:double"&gt;-3.160113&lt;/D&gt;&lt;D xsi:type="xsd:double"&gt;0.44045448&lt;/D&gt;&lt;D xsi:type="xsd:double"&gt;-5.890912&lt;/D&gt;&lt;D xsi:type="xsd:double"&gt;-2.588874&lt;/D&gt;&lt;D xsi:type="xsd:double"&gt;7.1797013&lt;/D&gt;&lt;D xsi:type="xsd:double"&gt;0.1480341&lt;/D&gt;&lt;D xsi:type="xsd:double"&gt;2.3281693&lt;/D&gt;&lt;D xsi:type="xsd:double"&gt;2.7578712&lt;/D&gt;&lt;D xsi:type="xsd:double"&gt;4.137194&lt;/D&gt;&lt;D xsi:type="xsd:double"&gt;0.9168029&lt;/D&gt;&lt;D xsi:type="xsd:double"&gt;-1.0430694&lt;/D&gt;&lt;D xsi:type="xsd:double"&gt;-1.3600826&lt;/D&gt;&lt;D xsi:type="xsd:double"&gt;-7.5835943&lt;/D&gt;&lt;D xsi:type="xsd:double"&gt;0.27827024&lt;/D&gt;&lt;D xsi:type="xsd:double"&gt;6.863117&lt;/D&gt;&lt;D xsi:type="xsd:double"&gt;5.1657915&lt;/D&gt;&lt;D xsi:type="xsd:double"&gt;4.4971824&lt;/D&gt;&lt;D xsi:type="xsd:double"&gt;2.0168304&lt;/D&gt;&lt;D xsi:type="xsd:double"&gt;2.3038626&lt;/D&gt;&lt;D xsi:type="xsd:double"&gt;-1.9353569&lt;/D&gt;&lt;D xsi:type="xsd:double"&gt;8.130848&lt;/D&gt;&lt;D xsi:type="xsd:double"&gt;-0.51858425&lt;/D&gt;&lt;D xsi:type="xsd:double"&gt;-4.8653364&lt;/D&gt;&lt;D xsi:type="xsd:double"&gt;8.4018345&lt;/D&gt;&lt;D xsi:type="xsd:double"&gt;-3.8472295&lt;/D&gt;&lt;D xsi:type="xsd:double"&gt;6.139314&lt;/D&gt;&lt;D xsi:type="xsd:double"&gt;1.5802622&lt;/D&gt;&lt;D xsi:type="xsd:double"&gt;-6.4410505&lt;/D&gt;&lt;D xsi:type="xsd:double"&gt;-0.43756366&lt;/D&gt;&lt;D xsi:type="xsd:double"&gt;2.0802736&lt;/D&gt;&lt;D xsi:type="xsd:double"&gt;-2.9563665&lt;/D&gt;&lt;D xsi:type="xsd:double"&gt;-1.4015198&lt;/D&gt;&lt;D xsi:type="xsd:double"&gt;7.02914&lt;/D&gt;&lt;D xsi:type="xsd:double"&gt;0.14033318&lt;/D&gt;&lt;D xsi:type="xsd:double"&gt;-9.136778&lt;/D&gt;&lt;D xsi:type="xsd:double"&gt;-4.2257843&lt;/D&gt;&lt;D xsi:type="xsd:double"&gt;7.407403&lt;/D&gt;&lt;D xsi:type="xsd:double"&gt;0.7781029&lt;/D&gt;&lt;D xsi:type="xsd:double"&gt;-2.5794864&lt;/D&gt;&lt;D xsi:type="xsd:double"&gt;0.24631023&lt;/D&gt;&lt;D xsi:type="xsd:double"&gt;9.367323&lt;/D&gt;&lt;D xsi:type="xsd:double"&gt;-0.58971643&lt;/D&gt;&lt;D xsi:type="xsd:double"&gt;1.6384125&lt;/D&gt;&lt;D xsi:type="xsd:double"&gt;-0.15198588&lt;/D&gt;&lt;D xsi:type="xsd:double"&gt;-8.76404&lt;/D&gt;&lt;D xsi:type="xsd:double"&gt;-0.9236455&lt;/D&gt;&lt;D xsi:type="xsd:double"&gt;1.8645048&lt;/D&gt;&lt;D xsi:type="xsd:double"&gt;6.9554687&lt;/D&gt;&lt;D xsi:type="xsd:double"&gt;-1.7113566&lt;/D&gt;&lt;D xsi:type="xsd:double"&gt;2.097547&lt;/D&gt;&lt;D xsi:type="xsd:double"&gt;-1.8776655&lt;/D&gt;&lt;D xsi:type="xsd:double"&gt;-6.6686096&lt;/D&gt;&lt;D xsi:type="xsd:double"&gt;-30.63063&lt;/D&gt;&lt;D xsi:type="xsd:double"&gt;17.420506&lt;/D&gt;&lt;D xsi:type="xsd:double"&gt;7.513356&lt;/D&gt;&lt;D xsi:type="xsd:double"&gt;5.5343866&lt;/D&gt;&lt;D xsi:type="xsd:double"&gt;7.6508284&lt;/D&gt;&lt;D xsi:type="xsd:double"&gt;6.3869715&lt;/D&gt;&lt;D xsi:type="xsd:double"&gt;1.1183023&lt;/D&gt;&lt;D xsi:type="xsd:double"&gt;-2.2409797&lt;/D&gt;&lt;D xsi:type="xsd:double"&gt;11.997616&lt;/D&gt;&lt;D xsi:type="xsd:double"&gt;6.999111&lt;/D&gt;&lt;D xsi:type="xsd:double"&gt;1.2431622&lt;/D&gt;&lt;D xsi:type="xsd:double"&gt;3.2416463&lt;/D&gt;&lt;D xsi:type="xsd:double"&gt;0.8087516&lt;/D&gt;&lt;D xsi:type="xsd:double"&gt;-3.2090604&lt;/D&gt;&lt;D xsi:type="xsd:double"&gt;8.922482&lt;/D&gt;&lt;D xsi:type="xsd:double"&gt;-1.1846125&lt;/D&gt;&lt;D xsi:type="xsd:double"&gt;1.3148904&lt;/D&gt;&lt;D xsi:type="xsd:double"&gt;9.353328&lt;/D&gt;&lt;D xsi:type="xsd:double"&gt;0.5729556&lt;/D&gt;&lt;D xsi:type="xsd:double"&gt;0.5900264&lt;/D&gt;&lt;D xsi:type="xsd:double"&gt;-3.741908&lt;/D&gt;&lt;D xsi:type="xsd:double"&gt;2.5837898&lt;/D&gt;&lt;D xsi:type="xsd:double"&gt;0.1090765&lt;/D&gt;&lt;D xsi:type="xsd:double"&gt;-7.1475267&lt;/D&gt;&lt;D xsi:type="xsd:double"&gt;6.5712214&lt;/D&gt;&lt;D xsi:type="xsd:double"&gt;-3.897822&lt;/D&gt;&lt;D xsi:type="xsd:double"&gt;-5.0412474&lt;/D&gt;&lt;D xsi:type="xsd:double"&gt;-4.7297297&lt;/D&gt;&lt;D xsi:type="xsd:double"&gt;8.890581&lt;/D&gt;&lt;D xsi:type="xsd:double"&gt;0.721097&lt;/D&gt;&lt;D xsi:type="xsd:double"&gt;-5.8198633&lt;/D&gt;&lt;D xsi:type="xsd:double"&gt;4.021573&lt;/D&gt;&lt;D xsi:type="xsd:double"&gt;4.266858&lt;/D&gt;&lt;D xsi:type="xsd:double"&gt;-5.6296587&lt;/D&gt;&lt;D xsi:type="xsd:double"&gt;-3.7613869&lt;/D&gt;&lt;D xsi:type="xsd:double"&gt;-2.3898423&lt;/D&gt;&lt;D xsi:type="xsd:double"&gt;0.38255453&lt;/D&gt;&lt;D xsi:type="xsd:double"&gt;4.4715405&lt;/D&gt;&lt;D xsi:type="xsd:double"&gt;2.4440646&lt;/D&gt;&lt;D xsi:type="xsd:double"&gt;3.9350986&lt;/D&gt;&lt;D xsi:type="xsd:double"&gt;1.7848969&lt;/D&gt;&lt;D xsi:type="xsd:double"&gt;-0.5395651&lt;/D&gt;&lt;D xsi:type="xsd:double"&gt;-0.045210123&lt;/D&gt;&lt;D xsi:type="xsd:double"&gt;-1.8543661&lt;/D&gt;&lt;D xsi:type="xsd:double"&gt;6.912446&lt;/D&gt;&lt;D xsi:type="xsd:double"&gt;5.1939607&lt;/D&gt;&lt;D xsi:type="xsd:double"&gt;2.9092312&lt;/D&gt;&lt;D xsi:type="xsd:double"&gt;3.3645153&lt;/D&gt;&lt;D xsi:type="xsd:double"&gt;-0.82818866&lt;/D&gt;&lt;D xsi:type="xsd:double"&gt;1.7867565&lt;/D&gt;&lt;D xsi:type="xsd:double"&gt;1.1448145&lt;/D&gt;&lt;D xsi:type="xsd:double"&gt;5.980003&lt;/D&gt;&lt;D xsi:type="xsd:double"&gt;1.085794&lt;/D&gt;&lt;/FQL&gt;&lt;FQL&gt;&lt;Q&gt;UAE^FMA_PE(NTMA,-10AY,0,AM,"PORTAGG","MEANR")&lt;/Q&gt;&lt;R&gt;121&lt;/R&gt;&lt;C&gt;1&lt;/C&gt;&lt;D xsi:type="xsd:double"&gt;14.6673807380698&lt;/D&gt;&lt;D xsi:type="xsd:double"&gt;14.7471323664974&lt;/D&gt;&lt;D xsi:type="xsd:double"&gt;15.1002583800357&lt;/D&gt;&lt;D xsi:type="xsd:double"&gt;13.8621995380275&lt;/D&gt;&lt;D xsi:type="xsd:double"&gt;13.428058132966&lt;/D&gt;&lt;D xsi:type="xsd:double"&gt;11.945909131193&lt;/D&gt;&lt;D xsi:type="xsd:double"&gt;11.683531767137&lt;/D&gt;&lt;D xsi:type="xsd:double"&gt;13.0244375458255&lt;/D&gt;&lt;D xsi:type="xsd:double"&gt;11.9521771887094&lt;/D&gt;&lt;D xsi:type="xsd:double"&gt;14.4526236140597&lt;/D&gt;&lt;D xsi:type="xsd:double"&gt;12.8257859204818&lt;/D&gt;&lt;D xsi:type="xsd:double"&gt;12.8275941617009&lt;/D&gt;&lt;D xsi:type="xsd:double"&gt;12.6953317398531&lt;/D&gt;&lt;D xsi:type="xsd:double"&gt;12.0013934153321&lt;/D&gt;&lt;D xsi:type="xsd:double"&gt;12.0655042733047&lt;/D&gt;&lt;D xsi:type="xsd:double"&gt;11.4536110618457&lt;/D&gt;&lt;D xsi:type="xsd:double"&gt;10.4907648108838&lt;/D&gt;&lt;D xsi:type="xsd:double"&gt;11.7472493471513&lt;/D&gt;&lt;D xsi:type="xsd:double"&gt;10.7577683895045&lt;/D&gt;&lt;D xsi:type="xsd:double"&gt;12.1006204970867&lt;/D&gt;&lt;D xsi:type="xsd:double"&gt;12.3418673626681&lt;/D&gt;&lt;D xsi:type="xsd:double"&gt;13.2754777408505&lt;/D&gt;&lt;D xsi:type="xsd:double"&gt;12.4631595058108&lt;/D&gt;&lt;D xsi:type="xsd:double"&gt;12.5410289126565&lt;/D&gt;&lt;D xsi:type="xsd:double"&gt;12.626023933925&lt;/D&gt;&lt;D xsi:type="xsd:double"&gt;12.1942569201132&lt;/D&gt;&lt;D xsi:type="xsd:double"&gt;12.8173480013778&lt;/D&gt;&lt;D xsi:type="xsd:double"&gt;11.9131159624833&lt;/D&gt;&lt;D xsi:type="xsd:double"&gt;11.2761164315017&lt;/D&gt;&lt;D xsi:type="xsd:double"&gt;11.7750472647671&lt;/D&gt;&lt;D xsi:type="xsd:double"&gt;12.0607665632457&lt;/D&gt;&lt;D xsi:type="xsd:double"&gt;12.1673600270441&lt;/D&gt;&lt;D xsi:type="xsd:double"&gt;11.9604238672796&lt;/D&gt;&lt;D xsi:type="xsd:double"&gt;11.9685093780716&lt;/D&gt;&lt;D xsi:type="xsd:double"&gt;11.0337474627582&lt;/D&gt;&lt;D xsi:type="xsd:double"&gt;11.0847159753727&lt;/D&gt;&lt;D xsi:type="xsd:double"&gt;11.781288985252&lt;/D&gt;&lt;D xsi:type="xsd:double"&gt;11.404510203833&lt;/D&gt;&lt;D xsi:type="xsd:double"&gt;11.0610398898721&lt;/D&gt;&lt;D xsi:type="xsd:double"&gt;11.3894780592733&lt;/D&gt;&lt;D xsi:type="xsd:double"&gt;10.7474838375928&lt;/D&gt;&lt;D xsi:type="xsd:double"&gt;10.9574635472267&lt;/D&gt;&lt;D xsi:type="xsd:double"&gt;11.511793597895&lt;/D&gt;&lt;D xsi:type="xsd:double"&gt;11.3047315404327&lt;/D&gt;&lt;D xsi:type="xsd:double"&gt;10.6526300481361&lt;/D&gt;&lt;D xsi:type="xsd:double"&gt;11.2316194957948&lt;/D&gt;&lt;D xsi:type="xsd:double"&gt;10.7143123470767&lt;/D&gt;&lt;D xsi:type="xsd:double"&gt;10.7412825125099&lt;/D&gt;&lt;D xsi:type="xsd:double"&gt;11.4091276501247&lt;/D&gt;&lt;D xsi:type="xsd:double"&gt;12.1590432125926&lt;/D&gt;&lt;D xsi:type="xsd:double"&gt;11.9859448964798&lt;/D&gt;&lt;D xsi:type="xsd:double"&gt;11.7252230998521&lt;/D&gt;&lt;D xsi:type="xsd:double"&gt;11.0782859854807&lt;/D&gt;&lt;D xsi:type="xsd:double"&gt;11.058949164865&lt;/D&gt;&lt;D xsi:type="xsd:double"&gt;11.131380504848&lt;/D&gt;&lt;D xsi:type="xsd:double"&gt;12.612659607176&lt;/D&gt;&lt;D xsi:type="xsd:double"&gt;11.6993381097313&lt;/D&gt;&lt;D xsi:type="xsd:double"&gt;12.0762413352522&lt;/D&gt;&lt;D xsi:type="xsd:double"&gt;11.5844638592493&lt;/D&gt;&lt;D xsi:type="xsd:double"&gt;12.0409985143152&lt;/D&gt;&lt;D xsi:type="xsd:double"&gt;12.7987117750783&lt;/D&gt;&lt;D xsi:type="xsd:double"&gt;12.664130699462&lt;/D&gt;&lt;D xsi:type="xsd:double"&gt;12.8803927497977&lt;/D&gt;&lt;D xsi:type="xsd:double"&gt;13.1197613828372&lt;/D&gt;&lt;D xsi:type="xsd:double"&gt;12.6792479858715&lt;/D&gt;&lt;D xsi:type="xsd:double"&gt;13.737025864426&lt;/D&gt;&lt;D xsi:type="xsd:double"&gt;13.0293715979725&lt;/D&gt;&lt;D xsi:type="xsd:double"&gt;12.5022535816166&lt;/D&gt;&lt;D xsi:type="xsd:double"&gt;10.1992087033705&lt;/D&gt;&lt;D xsi:type="xsd:double"&gt;15.7093869866323&lt;/D&gt;&lt;D xsi:type="xsd:double"&gt;14.3547221991399&lt;/D&gt;&lt;D xsi:type="xsd:double"&gt;16.7543587513881&lt;/D&gt;&lt;D xsi:type="xsd:double"&gt;13.1412213091935&lt;/D&gt;&lt;D xsi:type="xsd:double"&gt;13.4215161564485&lt;/D&gt;&lt;D xsi:type="xsd:double"&gt;12.7346749727773&lt;/D&gt;&lt;D xsi:type="xsd:double"&gt;14.9617253089494&lt;/D&gt;&lt;D xsi:type="xsd:double"&gt;16.3268815470379&lt;/D&gt;&lt;D xsi:type="xsd:double"&gt;14.6567103704802&lt;/D&gt;&lt;D xsi:type="xsd:double"&gt;15.4870059399812&lt;/D&gt;&lt;D xsi:type="xsd:double"&gt;14.8897666375302&lt;/D&gt;&lt;D xsi:type="xsd:double"&gt;14.2653668890813&lt;/D&gt;&lt;D xsi:type="xsd:double"&gt;13.8689556632133&lt;/D&gt;&lt;D xsi:type="xsd:double"&gt;15.1347912685172&lt;/D&gt;&lt;D xsi:type="xsd:double"&gt;14.6032228634146&lt;/D&gt;&lt;D xsi:type="xsd:double"&gt;14.3950474079132&lt;/D&gt;&lt;D xsi:type="xsd:double"&gt;14.5450548457328&lt;/D&gt;&lt;D xsi:type="xsd:double"&gt;14.556010960728&lt;/D&gt;&lt;D xsi:type="xsd:double"&gt;14.5729058146199&lt;/D&gt;&lt;D xsi:type="xsd:double"&gt;15.8242928597839&lt;/D&gt;&lt;D xsi:type="xsd:double"&gt;15.6282324069656&lt;/D&gt;&lt;D xsi:type="xsd:double"&gt;15.8719887244178&lt;/D&gt;&lt;D xsi:type="xsd:double"&gt;16.3582246676931&lt;/D&gt;&lt;D xsi:type="xsd:double"&gt;16.4586119041697&lt;/D&gt;&lt;D xsi:type="xsd:double"&gt;16.2307552945946&lt;/D&gt;&lt;D xsi:type="xsd:double"&gt;14.6967576603156&lt;/D&gt;&lt;D xsi:type="xsd:double"&gt;12.8570207016468&lt;/D&gt;&lt;D xsi:type="xsd:double"&gt;13.5333090806337&lt;/D&gt;&lt;D xsi:type="xsd:double"&gt;12.9806119282567&lt;/D&gt;&lt;D xsi:type="xsd:double"&gt;12.551604805901&lt;/D&gt;&lt;D xsi:type="xsd:double"&gt;12.5824179996055&lt;/D&gt;&lt;D xsi:type="xsd:double"&gt;12.4348665929702&lt;/D&gt;&lt;D xsi:type="xsd:double"&gt;11.9490728957217&lt;/D&gt;&lt;D xsi:type="xsd:double"&gt;11.8833559292129&lt;/D&gt;&lt;D xsi:type="xsd:double"&gt;11.3841023170206&lt;/D&gt;&lt;D xsi:type="xsd:double"&gt;10.6480586331152&lt;/D&gt;&lt;D xsi:type="xsd:double"&gt;11.3652724033104&lt;/D&gt;&lt;D xsi:type="xsd:double"&gt;10.9265297621747&lt;/D&gt;&lt;D xsi:type="xsd:double"&gt;11.2193084229409&lt;/D&gt;&lt;D xsi:type="xsd:double"&gt;11.5546395956047&lt;/D&gt;&lt;D xsi:type="xsd:double"&gt;11.0282302340959&lt;/D&gt;&lt;D xsi:type="xsd:double"&gt;11.297149060963&lt;/D&gt;&lt;D xsi:type="xsd:double"&gt;10.0077477591877&lt;/D&gt;&lt;D xsi:type="xsd:double"&gt;10.3865871692667&lt;/D&gt;&lt;D xsi:type="xsd:double"&gt;10.5894538982843&lt;/D&gt;&lt;D xsi:type="xsd:double"&gt;10.368513624868&lt;/D&gt;&lt;D xsi:type="xsd:double"&gt;10.0247086972001&lt;/D&gt;&lt;D xsi:type="xsd:double"&gt;9.63715280531553&lt;/D&gt;&lt;D xsi:type="xsd:double"&gt;8.92821359575233&lt;/D&gt;&lt;D xsi:type="xsd:double"&gt;8.44742228858449&lt;/D&gt;&lt;D xsi:type="xsd:double"&gt;8.67399635679656&lt;/D&gt;&lt;D xsi:type="xsd:double"&gt;9.24162723842741&lt;/D&gt;&lt;/FQL&gt;&lt;FQL&gt;&lt;Q&gt;EWM^FMA_PE(LTMA,-10AY,0,AM,"PORTAGG","MEANR")&lt;/Q&gt;&lt;R&gt;121&lt;/R&gt;&lt;C&gt;1&lt;/C&gt;&lt;D xsi:type="xsd:double"&gt;16.658130766557&lt;/D&gt;&lt;D xsi:type="xsd:double"&gt;16.864596677303&lt;/D&gt;&lt;D xsi:type="xsd:double"&gt;16.7460881075044&lt;/D&gt;&lt;D xsi:type="xsd:double"&gt;16.7684007929951&lt;/D&gt;&lt;D xsi:type="xsd:double"&gt;16.4171173107432&lt;/D&gt;&lt;D xsi:type="xsd:double"&gt;16.3298858091863&lt;/D&gt;&lt;D xsi:type="xsd:double"&gt;16.3903506635668&lt;/D&gt;&lt;D xsi:type="xsd:double"&gt;17.1155525774717&lt;/D&gt;&lt;D xsi:type="xsd:double"&gt;17.0260593415487&lt;/D&gt;&lt;D xsi:type="xsd:double"&gt;16.9345666814184&lt;/D&gt;&lt;D xsi:type="xsd:double"&gt;16.7240188809798&lt;/D&gt;&lt;D xsi:type="xsd:double"&gt;16.6461761107567&lt;/D&gt;&lt;D xsi:type="xsd:double"&gt;16.6431806749058&lt;/D&gt;&lt;D xsi:type="xsd:double"&gt;16.0076459247925&lt;/D&gt;&lt;D xsi:type="xsd:double"&gt;16.2044272479973&lt;/D&gt;&lt;D xsi:type="xsd:double"&gt;16.5377235967586&lt;/D&gt;&lt;D xsi:type="xsd:double"&gt;16.7981944448274&lt;/D&gt;&lt;D xsi:type="xsd:double"&gt;16.7571504590581&lt;/D&gt;&lt;D xsi:type="xsd:double"&gt;16.5955892906319&lt;/D&gt;&lt;D xsi:type="xsd:double"&gt;16.6122542530464&lt;/D&gt;&lt;D xsi:type="xsd:double"&gt;16.6778211099571&lt;/D&gt;&lt;D xsi:type="xsd:double"&gt;16.5410439069184&lt;/D&gt;&lt;D xsi:type="xsd:double"&gt;16.5773224521492&lt;/D&gt;&lt;D xsi:type="xsd:double"&gt;16.67363379471&lt;/D&gt;&lt;D xsi:type="xsd:double"&gt;16.8235409708401&lt;/D&gt;&lt;D xsi:type="xsd:double"&gt;17.1157856524602&lt;/D&gt;&lt;D xsi:type="xsd:double"&gt;17.1030475248263&lt;/D&gt;&lt;D xsi:type="xsd:double"&gt;17.3311204856696&lt;/D&gt;&lt;D xsi:type="xsd:double"&gt;16.9930240134914&lt;/D&gt;&lt;D xsi:type="xsd:double"&gt;16.9823597577967&lt;/D&gt;&lt;D xsi:type="xsd:double"&gt;17.183224025125&lt;/D&gt;&lt;D xsi:type="xsd:double"&gt;17.0468111209046&lt;/D&gt;&lt;D xsi:type="xsd:double"&gt;17.1188638818364&lt;/D&gt;&lt;D xsi:type="xsd:double"&gt;17.2477422988397&lt;/D&gt;&lt;D xsi:type="xsd:double"&gt;17.1433826912988&lt;/D&gt;&lt;D xsi:type="xsd:double"&gt;17.1873618086512&lt;/D&gt;&lt;D xsi:type="xsd:double"&gt;17.2290230684929&lt;/D&gt;&lt;D xsi:type="xsd:double"&gt;17.4489690311956&lt;/D&gt;&lt;D xsi:type="xsd:double"&gt;17.3906628943563&lt;/D&gt;&lt;D xsi:type="xsd:double"&gt;17.4411006562009&lt;/D&gt;&lt;D xsi:type="xsd:double"&gt;17.4408446939639&lt;/D&gt;&lt;D xsi:type="xsd:double"&gt;18.4032060747943&lt;/D&gt;&lt;D xsi:type="xsd:double"&gt;18.8900013551173&lt;/D&gt;&lt;D xsi:type="xsd:double"&gt;18.5979749594497&lt;/D&gt;&lt;D xsi:type="xsd:double"&gt;18.3941150840941&lt;/D&gt;&lt;D xsi:type="xsd:double"&gt;18.2572430224456&lt;/D&gt;&lt;D xsi:type="xsd:double"&gt;17.8861736083826&lt;/D&gt;&lt;D xsi:type="xsd:double"&gt;17.5234206221698&lt;/D&gt;&lt;D xsi:type="xsd:double"&gt;17.8799455525618&lt;/D&gt;&lt;D xsi:type="xsd:double"&gt;17.9371316985137&lt;/D&gt;&lt;D xsi:type="xsd:double"&gt;17.6312155642143&lt;/D&gt;&lt;D xsi:type="xsd:double"&gt;16.7150700268266&lt;/D&gt;&lt;D xsi:type="xsd:double"&gt;16.7181122012454&lt;/D&gt;&lt;D xsi:type="xsd:double"&gt;16.859367530374&lt;/D&gt;&lt;D xsi:type="xsd:double"&gt;16.8917013829528&lt;/D&gt;&lt;D xsi:type="xsd:double"&gt;17.0922420713993&lt;/D&gt;&lt;D xsi:type="xsd:double"&gt;16.9170368843354&lt;/D&gt;&lt;D xsi:type="xsd:double"&gt;16.9127285010326&lt;/D&gt;&lt;D xsi:type="xsd:double"&gt;17.1081066495628&lt;/D&gt;&lt;D xsi:type="xsd:double"&gt;17.2842537468002&lt;/D&gt;&lt;D xsi:type="xsd:double"&gt;17.0529091141337&lt;/D&gt;&lt;D xsi:type="xsd:double"&gt;16.8391042244141&lt;/D&gt;&lt;D xsi:type="xsd:double"&gt;16.7997593644591&lt;/D&gt;&lt;D xsi:type="xsd:double"&gt;16.7823244740739&lt;/D&gt;&lt;D xsi:type="xsd:double"&gt;16.7076785718238&lt;/D&gt;&lt;D xsi:type="xsd:double"&gt;17.0183468320576&lt;/D&gt;&lt;D xsi:type="xsd:double"&gt;16.2954529663721&lt;/D&gt;&lt;D xsi:type="xsd:double"&gt;16.4069855128721&lt;/D&gt;&lt;D xsi:type="xsd:double"&gt;16.1346251981518&lt;/D&gt;&lt;D xsi:type="xsd:double"&gt;16.662360090543&lt;/D&gt;&lt;D xsi:type="xsd:double"&gt;18.2850901034968&lt;/D&gt;&lt;D xsi:type="xsd:double"&gt;18.9105016758634&lt;/D&gt;&lt;D xsi:type="xsd:double"&gt;19.8549802337622&lt;/D&gt;&lt;D xsi:type="xsd:double"&gt;20.5344401945651&lt;/D&gt;&lt;D xsi:type="xsd:double"&gt;20.0514417075017&lt;/D&gt;&lt;D xsi:type="xsd:double"&gt;19.7329036229861&lt;/D&gt;&lt;D xsi:type="xsd:double"&gt;21.2541528403715&lt;/D&gt;&lt;D xsi:type="xsd:double"&gt;21.1764849344496&lt;/D&gt;&lt;D xsi:type="xsd:double"&gt;19.5116927988882&lt;/D&gt;&lt;D xsi:type="xsd:double"&gt;19.7735412505714&lt;/D&gt;&lt;D xsi:type="xsd:double"&gt;19.1836099329359&lt;/D&gt;&lt;D xsi:type="xsd:double"&gt;18.6521911660892&lt;/D&gt;&lt;D xsi:type="xsd:double"&gt;17.930250552193&lt;/D&gt;&lt;D xsi:type="xsd:double"&gt;17.2046851213243&lt;/D&gt;&lt;D xsi:type="xsd:double"&gt;16.4489218621847&lt;/D&gt;&lt;D xsi:type="xsd:double"&gt;16.2075881590545&lt;/D&gt;&lt;D xsi:type="xsd:double"&gt;15.5028578789718&lt;/D&gt;&lt;D xsi:type="xsd:double"&gt;14.9858106953929&lt;/D&gt;&lt;D xsi:type="xsd:double"&gt;15.225950893695&lt;/D&gt;&lt;D xsi:type="xsd:double"&gt;15.4860582781204&lt;/D&gt;&lt;D xsi:type="xsd:double"&gt;14.9963916959863&lt;/D&gt;&lt;D xsi:type="xsd:double"&gt;15.9149502706659&lt;/D&gt;&lt;D xsi:type="xsd:double"&gt;15.9315388381802&lt;/D&gt;&lt;D xsi:type="xsd:double"&gt;15.8494137614637&lt;/D&gt;&lt;D xsi:type="xsd:double"&gt;15.6503548352728&lt;/D&gt;&lt;D xsi:type="xsd:double"&gt;15.1248462461333&lt;/D&gt;&lt;D xsi:type="xsd:double"&gt;15.3227205275937&lt;/D&gt;&lt;D xsi:type="xsd:double"&gt;15.2191417676944&lt;/D&gt;&lt;D xsi:type="xsd:double"&gt;14.443102268765&lt;/D&gt;&lt;D xsi:type="xsd:double"&gt;14.6799461857417&lt;/D&gt;&lt;D xsi:type="xsd:double"&gt;14.99739729583&lt;/D&gt;&lt;D xsi:type="xsd:double"&gt;15.0183342888581&lt;/D&gt;&lt;D xsi:type="xsd:double"&gt;14.8193861316015&lt;/D&gt;&lt;D xsi:type="xsd:double"&gt;14.8688836251391&lt;/D&gt;&lt;D xsi:type="xsd:double"&gt;14.6969078169325&lt;/D&gt;&lt;D xsi:type="xsd:double"&gt;14.5535532442037&lt;/D&gt;&lt;D xsi:type="xsd:double"&gt;14.5427670561713&lt;/D&gt;&lt;D xsi:type="xsd:double"&gt;14.4561787742072&lt;/D&gt;&lt;D xsi:type="xsd:double"&gt;14.7763504807749&lt;/D&gt;&lt;D xsi:type="xsd:double"&gt;14.9872394162357&lt;/D&gt;&lt;D xsi:type="xsd:double"&gt;14.7234995059633&lt;/D&gt;&lt;D xsi:type="xsd:double"&gt;14.7783972589596&lt;/D&gt;&lt;D xsi:type="xsd:double"&gt;15.1306027026921&lt;/D&gt;&lt;D xsi:type="xsd:double"&gt;15.1229126746625&lt;/D&gt;&lt;D xsi:type="xsd:double"&gt;15.3415262672696&lt;/D&gt;&lt;D xsi:type="xsd:double"&gt;15.8331397060776&lt;/D&gt;&lt;D xsi:type="xsd:double"&gt;15.6819743848105&lt;/D&gt;&lt;D xsi:type="xsd:double"&gt;15.6263706404627&lt;/D&gt;&lt;D xsi:type="xsd:double"&gt;15.5188812504657&lt;/D&gt;&lt;D xsi:type="xsd:double"&gt;15.3503906500441&lt;/D&gt;&lt;D xsi:type="xsd:double"&gt;15.3546703542799&lt;/D&gt;&lt;/FQL&gt;&lt;FQL&gt;&lt;Q&gt;NI-FDS^FG_PRICE_CHANGE(0,-1AY)&lt;/Q&gt;&lt;R&gt;1&lt;/R&gt;&lt;C&gt;1&lt;/C&gt;&lt;D xsi:type="xsd:double"&gt;-29.0091702080072&lt;/D&gt;&lt;/FQL&gt;&lt;FQL&gt;&lt;Q&gt;BRENT-FDS^MAX(FG_PRICE(0,-5AY))&lt;/Q&gt;&lt;R&gt;1&lt;/R&gt;&lt;C&gt;1&lt;/C&gt;&lt;D xsi:type="xsd:double"&gt;140.85&lt;/D&gt;&lt;/FQL&gt;&lt;FQL&gt;&lt;Q&gt;EWY^FG_PRICE(0)&lt;/Q&gt;&lt;R&gt;1&lt;/R&gt;&lt;C&gt;1&lt;/C&gt;&lt;D xsi:type="xsd:double"&gt;65.32&lt;/D&gt;&lt;/FQL&gt;&lt;FQL&gt;&lt;Q&gt;EPHE^FG_PRICE_MAVG(0,,,,200)&lt;/Q&gt;&lt;R&gt;1&lt;/R&gt;&lt;C&gt;1&lt;/C&gt;&lt;D xsi:type="xsd:double"&gt;25.68203&lt;/D&gt;&lt;/FQL&gt;&lt;FQL&gt;&lt;Q&gt;EWW^FG_TOTAL_RETURNC(0,-12AM)&lt;/Q&gt;&lt;R&gt;1&lt;/R&gt;&lt;C&gt;1&lt;/C&gt;&lt;D xsi:type="xsd:double"&gt;-11.231929&lt;/D&gt;&lt;/FQL&gt;&lt;FQL&gt;&lt;Q&gt;EPOL^FG_TOTAL_RETURNC(0,-3AM)&lt;/Q&gt;&lt;R&gt;1&lt;/R&gt;&lt;C&gt;1&lt;/C&gt;&lt;D xsi:type="xsd:double"&gt;0.2354145&lt;/D&gt;&lt;/FQL&gt;&lt;FQL&gt;&lt;Q&gt;EIDO^PERCENT_CHANGE(FMA_EPS(+1,0,,,,"PORTAGG","MEAN"),FMA_EPS(+1,-1AM,,,,"PORTAGG","MEAN"))&lt;/Q&gt;&lt;R&gt;1&lt;/R&gt;&lt;C&gt;1&lt;/C&gt;&lt;D xsi:type="xsd:double"&gt;0.960075360712705&lt;/D&gt;&lt;/FQL&gt;&lt;FQL&gt;&lt;Q&gt;SPY^P_PRICE(0)/P_PRICE_LOW_PR(0,,,,,,"PRICE","INTRA","52W")-1&lt;/Q&gt;&lt;R&gt;1&lt;/R&gt;&lt;C&gt;1&lt;/C&gt;&lt;D xsi:type="xsd:double"&gt;0.32697153&lt;/D&gt;&lt;/FQL&gt;&lt;FQL&gt;&lt;Q&gt;SPY^PERCENT_CHANGE(FMA_EPS(+1,0,,,,"PORTAGG","MEAN"),FMA_EPS(+1,-3AM,,,,"PORTAGG","MEAN"))&lt;/Q&gt;&lt;R&gt;1&lt;/R&gt;&lt;C&gt;1&lt;/C&gt;&lt;D xsi:type="xsd:double"&gt;-0.154177246442902&lt;/D&gt;&lt;/FQL&gt;&lt;FQL&gt;&lt;Q&gt;TUR^SIZE(FG_CONSTITUENTS)&lt;/Q&gt;&lt;R&gt;1&lt;/R&gt;&lt;C&gt;1&lt;/C&gt;&lt;D xsi:type="xsd:long"&gt;98&lt;/D&gt;&lt;/FQL&gt;&lt;FQL&gt;&lt;Q&gt;EWZ^FMA_COS_DOWN("EPS","1M",+1,NOW,,,"PORTAGG","MEANR")&lt;/Q&gt;&lt;R&gt;1&lt;/R&gt;&lt;C&gt;1&lt;/C&gt;&lt;D xsi:type="xsd:double"&gt;22&lt;/D&gt;&lt;/FQL&gt;&lt;FQL&gt;&lt;Q&gt;EPHE^SIZE(FG_CONSTITUENTS)&lt;/Q&gt;&lt;R&gt;1&lt;/R&gt;&lt;C&gt;1&lt;/C&gt;&lt;D xsi:type="xsd:long"&gt;33&lt;/D&gt;&lt;/FQL&gt;&lt;FQL&gt;&lt;Q&gt;GREK^FMA_RBICS_REV_CURRENT(30, LOC, "PORTAGG")&lt;/Q&gt;&lt;R&gt;1&lt;/R&gt;&lt;C&gt;1&lt;/C&gt;&lt;D xsi:type="xsd:double"&gt;41.9107789519585&lt;/D&gt;&lt;/FQL&gt;&lt;FQL&gt;&lt;Q&gt;TRYCN10Y-FDS^FG_YIELD_NAME&lt;/Q&gt;&lt;R&gt;1&lt;/R&gt;&lt;C&gt;1&lt;/C&gt;&lt;D xsi:type="xsd:string"&gt;Treasury - China Benchmark Bond 10Y&lt;/D&gt;&lt;/FQL&gt;&lt;FQL&gt;&lt;Q&gt;REFEUREFI-FDS^PROPER_NAME(0,,,"SECURITY","NAME")&lt;/Q&gt;&lt;R&gt;1&lt;/R&gt;&lt;C&gt;1&lt;/C&gt;&lt;D xsi:type="xsd:string"&gt;Eurozone Main Refinancing Operations Minimum Bid Rate&lt;/D&gt;&lt;/FQL&gt;&lt;FQL&gt;&lt;Q&gt;TRYKR10Y-FDS^PCTCHG(FG_YIELD(0,,,,"YTM"),FG_YIELD(-1AM,,,,"YTM"))&lt;/Q&gt;&lt;R&gt;1&lt;/R&gt;&lt;C&gt;1&lt;/C&gt;&lt;D xsi:type="xsd:double"&gt;-8.917176&lt;/D&gt;&lt;/FQL&gt;&lt;FQL&gt;&lt;Q&gt;TRYBR10Y-FDS^FG_YIELD(0,,,,"YTM")&lt;/Q&gt;&lt;R&gt;1&lt;/R&gt;&lt;C&gt;1&lt;/C&gt;&lt;D xsi:type="xsd:double"&gt;12.119219&lt;/D&gt;&lt;/FQL&gt;&lt;FQL&gt;&lt;Q&gt;KSA^FMA_EVAL_EBIT(LTMA,NOW,NOW,M,"PORTAGG","MEANR")&lt;/Q&gt;&lt;R&gt;1&lt;/R&gt;&lt;C&gt;1&lt;/C&gt;&lt;D xsi:type="xsd:double"&gt;21.0393872104971&lt;/D&gt;&lt;/FQL&gt;&lt;FQL&gt;&lt;Q&gt;UAE^FMA_PE(NTMA,0,,,"PORTAGG","MEANR")&lt;/Q&gt;&lt;R&gt;1&lt;/R&gt;&lt;C&gt;1&lt;/C&gt;&lt;D xsi:type="xsd:double"&gt;9.24162723842741&lt;/D&gt;&lt;/FQL&gt;&lt;FQL&gt;&lt;Q&gt;QAT^FMA_EVAL_EBITDA(NTMA,0,,,"PORTAGG","MEANR")&lt;/Q&gt;&lt;R&gt;1&lt;/R&gt;&lt;C&gt;1&lt;/C&gt;&lt;D xsi:type="xsd:double"&gt;8.71848653076025&lt;/D&gt;&lt;/FQL&gt;&lt;FQL&gt;&lt;Q&gt;EWZ^FMA_DIV_YLD(NTMA,NOW,NOW,M,"PORTAGG","MEANR")&lt;/Q&gt;&lt;R&gt;1&lt;/R&gt;&lt;C&gt;1&lt;/C&gt;&lt;D xsi:type="xsd:double"&gt;6.81260331990536&lt;/D&gt;&lt;/FQL&gt;&lt;FQL&gt;&lt;Q&gt;EWT^FMA_EVAL_EBIT(LTMA,NOW,NOW,M,"PORTAGG","MEANR")&lt;/Q&gt;&lt;R&gt;1&lt;/R&gt;&lt;C&gt;1&lt;/C&gt;&lt;D xsi:type="xsd:double"&gt;19.3318225574325&lt;/D&gt;&lt;/FQL&gt;&lt;FQL&gt;&lt;Q&gt;EPU^FMA_PE(NTMA,0,,,"PORTAGG","MEANR")&lt;/Q&gt;&lt;R&gt;1&lt;/R&gt;&lt;C&gt;1&lt;/C&gt;&lt;D xsi:type="xsd:double"&gt;10.8857786317746&lt;/D&gt;&lt;/FQL&gt;&lt;FQL&gt;&lt;Q&gt;FC0000KR^FMA_EPS(NTMA,-20AY,0,CY,,"PORTAGG","MEANR")&lt;/Q&gt;&lt;R&gt;20&lt;/R&gt;&lt;C&gt;1&lt;/C&gt;&lt;D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xsi:type="xsd:double"&gt;35.9042781549744&lt;/D&gt;&lt;D xsi:type="xsd:double"&gt;42.8018507735294&lt;/D&gt;&lt;D xsi:type="xsd:double"&gt;51.3050657286794&lt;/D&gt;&lt;D xsi:type="xsd:double"&gt;35.389415157091&lt;/D&gt;&lt;D xsi:type="xsd:double"&gt;41.6877022254089&lt;/D&gt;&lt;/FQL&gt;&lt;FQL&gt;&lt;Q&gt;NI-FDS^FG_PRICE_CHANGE(0,-6AM)&lt;/Q&gt;&lt;R&gt;1&lt;/R&gt;&lt;C&gt;1&lt;/C&gt;&lt;D xsi:type="xsd:double"&gt;-0.71942446043165&lt;/D&gt;&lt;/FQL&gt;&lt;FQL&gt;&lt;Q&gt;QAT^FG_PRICE(0)&lt;/Q&gt;&lt;R&gt;1&lt;/R&gt;&lt;C&gt;1&lt;/C&gt;&lt;D xsi:type="xsd:double"&gt;17.13&lt;/D&gt;&lt;/FQL&gt;&lt;FQL&gt;&lt;Q&gt;EWW^FG_PRICE_MAVG(0,,,,200)&lt;/Q&gt;&lt;R&gt;1&lt;/R&gt;&lt;C&gt;1&lt;/C&gt;&lt;D xsi:type="xsd:double"&gt;63.44895&lt;/D&gt;&lt;/FQL&gt;&lt;FQL&gt;&lt;Q&gt;KSA^PERCENT_CHANGE(FMA_EPS(+1,0,,,,"PORTAGG","MEAN"),FMA_EPS(+1,-3AM,,,,"PORTAGG","MEAN"))&lt;/Q&gt;&lt;R&gt;1&lt;/R&gt;&lt;C&gt;1&lt;/C&gt;&lt;D xsi:type="xsd:double"&gt;-4.52762991871152&lt;/D&gt;&lt;/FQL&gt;&lt;FQL&gt;&lt;Q&gt;TUR^FG_TOTAL_RETURNC(0,-12AM)&lt;/Q&gt;&lt;R&gt;1&lt;/R&gt;&lt;C&gt;1&lt;/C&gt;&lt;D xsi:type="xsd:double"&gt;28.793823&lt;/D&gt;&lt;/FQL&gt;&lt;FQL&gt;&lt;Q&gt;QAT^FG_TOTAL_RETURNC(0,-6AM)&lt;/Q&gt;&lt;R&gt;1&lt;/R&gt;&lt;C&gt;1&lt;/C&gt;&lt;D xsi:type="xsd:double"&gt;3.9372802&lt;/D&gt;&lt;/FQL&gt;&lt;FQL&gt;&lt;Q&gt;INDA^FG_TOTAL_RETURNC(0,-1AM)&lt;/Q&gt;&lt;R&gt;1&lt;/R&gt;&lt;C&gt;1&lt;/C&gt;&lt;D xsi:type="xsd:double"&gt;1.085794&lt;/D&gt;&lt;/FQL&gt;&lt;FQL&gt;&lt;Q&gt;EZA^PERCENT_CHANGE(FMA_EPS(+1,0,,,,"PORTAGG","MEAN"),FMA_EPS(+1,-1AM,,,,"PORTAGG","MEAN"))&lt;/Q&gt;&lt;R&gt;1&lt;/R&gt;&lt;C&gt;1&lt;/C&gt;&lt;D xsi:type="xsd:double"&gt;-1.43626310093095&lt;/D&gt;&lt;/FQL&gt;&lt;FQL&gt;&lt;Q&gt;EWM^P_PRICE(0)/P_PRICE_HIGH_PR(0,,,,,,"PRICE","INTRA","52W")&lt;/Q&gt;&lt;R&gt;1&lt;/R&gt;&lt;C&gt;1&lt;/C&gt;&lt;D xsi:type="xsd:double"&gt;0.9951671&lt;/D&gt;&lt;/FQL&gt;&lt;FQL&gt;&lt;Q&gt;EIDO^FMA_PCT_ABOVE_MAVG(200,0,,,,"PORTAGG")&lt;/Q&gt;&lt;R&gt;1&lt;/R&gt;&lt;C&gt;1&lt;/C&gt;&lt;D xsi:type="xsd:double"&gt;46.4788732394366&lt;/D&gt;&lt;/FQL&gt;&lt;FQL&gt;&lt;Q&gt;EWJ^FMA_COS_UP("EPS","1M",+1,NOW,,,"PORTAGG","MEANR")&lt;/Q&gt;&lt;R&gt;1&lt;/R&gt;&lt;C&gt;1&lt;/C&gt;&lt;D xsi:type="xsd:double"&gt;96&lt;/D&gt;&lt;/FQL&gt;&lt;FQL&gt;&lt;Q&gt;EWZ^FMA_COS_UP("EPS","1M",+1,NOW,,,"PORTAGG","MEANR")&lt;/Q&gt;&lt;R&gt;1&lt;/R&gt;&lt;C&gt;1&lt;/C&gt;&lt;D xsi:type="xsd:double"&gt;17&lt;/D&gt;&lt;/FQL&gt;&lt;FQL&gt;&lt;Q&gt;TRYAE10Y-FDS^PCTCHG(FG_YIELD(0,,,,"YTM"),FG_YIELD(-3AM,,,,"YTM"))&lt;/Q&gt;&lt;R&gt;1&lt;/R&gt;&lt;C&gt;1&lt;/C&gt;&lt;D xsi:type="xsd:double"&gt;-11.142203&lt;/D&gt;&lt;/FQL&gt;&lt;FQL&gt;&lt;Q&gt;TRYSA10Y-FDS^FG_YIELD(0,,,,"YTM")&lt;/Q&gt;&lt;R&gt;1&lt;/R&gt;&lt;C&gt;1&lt;/C&gt;&lt;D xsi:type="xsd:double"&gt;5.0014477&lt;/D&gt;&lt;/FQL&gt;&lt;FQL&gt;&lt;Q&gt;INDA^JULIAN(FMA_DIV_YLD(NTMA,NOW,NOW,M,"PORTAGG","MEANR").DATES)&lt;/Q&gt;&lt;R&gt;1&lt;/R&gt;&lt;C&gt;1&lt;/C&gt;&lt;D xsi:type="xsd:long"&gt;45502&lt;/D&gt;&lt;/FQL&gt;&lt;FQL&gt;&lt;Q&gt;EIDO^FG_FCF_YIELD_NTM(0)&lt;/Q&gt;&lt;R&gt;0&lt;/R&gt;&lt;C&gt;0&lt;/C&gt;&lt;/FQL&gt;&lt;FQL&gt;&lt;Q&gt;CNYA^JULIAN(FMA_DIV_YLD(NTMA,NOW,NOW,M,"PORTAGG","MEANR").DATES)&lt;/Q&gt;&lt;R&gt;1&lt;/R&gt;&lt;C&gt;1&lt;/C&gt;&lt;D xsi:type="xsd:long"&gt;45502&lt;/D&gt;&lt;/FQL&gt;&lt;FQL&gt;&lt;Q&gt;EPOL^FG_COMPANY_NAME&lt;/Q&gt;&lt;R&gt;1&lt;/R&gt;&lt;C&gt;1&lt;/C&gt;&lt;D xsi:type="xsd:string"&gt;iShares MSCI Poland ETF&lt;/D&gt;&lt;/FQL&gt;&lt;FQL&gt;&lt;Q&gt;USDPHP^STD(FG_PRICE_CHANGE(0,-3AY,M))&lt;/Q&gt;&lt;R&gt;1&lt;/R&gt;&lt;C&gt;1&lt;/C&gt;&lt;D xsi:type="xsd:double"&gt;1.73513594472397&lt;/D&gt;&lt;/FQL&gt;&lt;FQL&gt;&lt;Q&gt;FC0000TW^FMA_EPS(NTMA</t>
        </r>
      </text>
    </comment>
    <comment ref="A21" authorId="0" shapeId="0" xr:uid="{361A69EF-E7E3-444E-AA1C-B0E5C9AE05D7}">
      <text>
        <r>
          <rPr>
            <b/>
            <sz val="9"/>
            <color indexed="81"/>
            <rFont val="Tahoma"/>
            <charset val="1"/>
          </rPr>
          <t>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xsi:type="xsd:double"&gt;12.9675728761574&lt;/D&gt;&lt;D xsi:type="xsd:double"&gt;15.9222849213064&lt;/D&gt;&lt;D xsi:type="xsd:double"&gt;24.2828511787049&lt;/D&gt;&lt;D xsi:type="xsd:double"&gt;19.7409642849862&lt;/D&gt;&lt;D xsi:type="xsd:double"&gt;19.0728306943392&lt;/D&gt;&lt;/FQL&gt;&lt;FQL&gt;&lt;Q&gt;EWW^FG_TOTAL_RETURNC(-10AY,0,AM)&lt;/Q&gt;&lt;R&gt;121&lt;/R&gt;&lt;C&gt;1&lt;/C&gt;&lt;D xsi:type="xsd:double"&gt;0.9822607&lt;/D&gt;&lt;D xsi:type="xsd:double"&gt;4.210222&lt;/D&gt;&lt;D xsi:type="xsd:double"&gt;-5.781555&lt;/D&gt;&lt;D xsi:type="xsd:double"&gt;1.2124777&lt;/D&gt;&lt;D xsi:type="xsd:double"&gt;-6.866324&lt;/D&gt;&lt;D xsi:type="xsd:double"&gt;-6.0010614&lt;/D&gt;&lt;D xsi:type="xsd:double"&gt;-5.287087&lt;/D&gt;&lt;D xsi:type="xsd:double"&gt;7.04&lt;/D&gt;&lt;D xsi:type="xsd:double"&gt;-2.1092832&lt;/D&gt;&lt;D xsi:type="xsd:double"&gt;-1.0349452&lt;/D&gt;&lt;D xsi:type="xsd:double"&gt;-0.25715828&lt;/D&gt;&lt;D xsi:type="xsd:double"&gt;-1.762569&lt;/D&gt;&lt;D xsi:type="xsd:double"&gt;-0.7224679&lt;/D&gt;&lt;D xsi:type="xsd:double"&gt;-9.034437&lt;/D&gt;&lt;D xsi:type="xsd:double"&gt;0.42927265&lt;/D&gt;&lt;D xsi:type="xsd:double"&gt;6.314361&lt;/D&gt;&lt;D xsi:type="xsd:double"&gt;-0.5847931&lt;/D&gt;&lt;D xsi:type="xsd:double"&gt;-7.0459366&lt;/D&gt;&lt;D xsi:type="xsd:double"&gt;-3.4316719&lt;/D&gt;&lt;D xsi:type="xsd:double"&gt;3.699088&lt;/D&gt;&lt;D xsi:type="xsd:double"&gt;7.5751424&lt;/D&gt;&lt;D xsi:type="xsd:double"&gt;0.6706476&lt;/D&gt;&lt;D xsi:type="xsd:double"&gt;-7.8460455&lt;/D&gt;&lt;D xsi:type="xsd:double"&gt;2.6107073&lt;/D&gt;&lt;D xsi:type="xsd:double"&gt;-1.920408&lt;/D&gt;&lt;D xsi:type="xsd:double"&gt;2.381909&lt;/D&gt;&lt;D xsi:type="xsd:double"&gt;-4.416406&lt;/D&gt;&lt;D xsi:type="xsd:double"&gt;1.8770576&lt;/D&gt;&lt;D xsi:type="xsd:double"&gt;-12.391168&lt;/D&gt;&lt;D xsi:type="xsd:double"&gt;2.081716&lt;/D&gt;&lt;D xsi:type="xsd:double"&gt;2.137816&lt;/D&gt;&lt;D xsi:type="xsd:double"&gt;5.2772164&lt;/D&gt;&lt;D xsi:type="xsd:double"&gt;8.227575&lt;/D&gt;&lt;D xsi:type="xsd:double"&gt;1.7588496&lt;/D&gt;&lt;D xsi:type="xsd:double"&gt;0.09602308&lt;/D&gt;&lt;D xsi:type="xsd:double"&gt;4.6349764&lt;/D&gt;&lt;D xsi:type="xsd:double"&gt;4.263997&lt;/D&gt;&lt;D xsi:type="xsd:double"&gt;0.9245992&lt;/D&gt;&lt;D xsi:type="xsd:double"&gt;-3.7878752&lt;/D&gt;&lt;D xsi:type="xsd:double"&gt;-8.295184&lt;/D&gt;&lt;D xsi:type="xsd:double"&gt;0.75877905&lt;/D&gt;&lt;D xsi:type="xsd:double"&gt;-1.3147116&lt;/D&gt;&lt;D xsi:type="xsd:double"&gt;9.677422&lt;/D&gt;&lt;D xsi:type="xsd:double"&gt;-7.195717&lt;/D&gt;&lt;D xsi:type="xsd:double"&gt;2.6908517&lt;/D&gt;&lt;D xsi:type="xsd:double"&gt;-1.1840045&lt;/D&gt;&lt;D xsi:type="xsd:double"&gt;-11.6480055&lt;/D&gt;&lt;D xsi:type="xsd:double"&gt;6.156838&lt;/D&gt;&lt;D xsi:type="xsd:double"&gt;9.715748&lt;/D&gt;&lt;D xsi:type="xsd:double"&gt;-2.6682138&lt;/D&gt;&lt;D xsi:type="xsd:double"&gt;2.52285&lt;/D&gt;&lt;D xsi:type="xsd:double"&gt;-15.055222&lt;/D&gt;&lt;D xsi:type="xsd:double"&gt;-8.006382&lt;/D&gt;&lt;D xsi:type="xsd:double"&gt;3.0568957&lt;/D&gt;&lt;D xsi:type="xsd:double"&gt;8.9120865&lt;/D&gt;&lt;D xsi:type="xsd:double"&gt;-3.478253&lt;/D&gt;&lt;D xsi:type="xsd:double"&gt;2.9799104&lt;/D&gt;&lt;D xsi:type="xsd:double"&gt;2.4899006&lt;/D&gt;&lt;D xsi:type="xsd:double"&gt;-6.0625973&lt;/D&gt;&lt;D xsi:type="xsd:double"&gt;4.272938&lt;/D&gt;&lt;D xsi:type="xsd:double"&gt;-7.0907474&lt;/D&gt;&lt;D xsi:type="xsd:double"&gt;1.8650293&lt;/D&gt;&lt;D xsi:type="xsd:double"&gt;2.0477057&lt;/D&gt;&lt;D xsi:type="xsd:double"&gt;6.5627933&lt;/D&gt;&lt;D xsi:type="xsd:double"&gt;-3.5888314&lt;/D&gt;&lt;D xsi:type="xsd:double"&gt;4.4526577&lt;/D&gt;&lt;D xsi:type="xsd:double"&gt;1.843214&lt;/D&gt;&lt;D xsi:type="xsd:double"&gt;-9.245533&lt;/D&gt;&lt;D xsi:type="xsd:double"&gt;-35.8962&lt;/D&gt;&lt;D xsi:type="xsd:double"&gt;5.322337&lt;/D&gt;&lt;D xsi:type="xsd:double"&gt;16.79715&lt;/D&gt;&lt;D xsi:type="xsd:double"&gt;-1.5479207&lt;/D&gt;&lt;D xsi:type="xsd:double"&gt;1.0562301&lt;/D&gt;&lt;D xsi:type="xsd:double"&gt;3.5966873&lt;/D&gt;&lt;D xsi:type="xsd:double"&gt;-1.7804205&lt;/D&gt;&lt;D xsi:type="xsd:double"&gt;3.2024264&lt;/D&gt;&lt;D xsi:type="xsd:double"&gt;23.097193&lt;/D&gt;&lt;D xsi:type="xsd:double"&gt;3.4242392&lt;/D&gt;&lt;D xsi:type="xsd:double"&gt;-2.8378725&lt;/D&gt;&lt;D xsi:type="xsd:double"&gt;-0.7182181&lt;/D&gt;&lt;D xsi:type="xsd:double"&gt;7.475281&lt;/D&gt;&lt;D xsi:type="xsd:double"&gt;1.9968629&lt;/D&gt;&lt;D xsi:type="xsd:double"&gt;7.0611477&lt;/D&gt;&lt;D xsi:type="xsd:double"&gt;-0.6659627&lt;/D&gt;&lt;D xsi:type="xsd:double"&gt;2.1888614&lt;/D&gt;&lt;D xsi:type="xsd:double"&gt;2.6927829&lt;/D&gt;&lt;D xsi:type="xsd:double"&gt;-3.5955548&lt;/D&gt;&lt;D xsi:type="xsd:double"&gt;-0.70059896&lt;/D&gt;&lt;D xsi:type="xsd:double"&gt;-5.4575562&lt;/D&gt;&lt;D xsi:type="xsd:double"&gt;12.635541&lt;/D&gt;&lt;D xsi:type="xsd:double"&gt;-2.8063178&lt;/D&gt;&lt;D xsi:type="xsd:double"&gt;1.1183381&lt;/D&gt;&lt;D xsi:type="xsd:double"&gt;11.321139&lt;/D&gt;&lt;D xsi:type="xsd:double"&gt;-10.711706&lt;/D&gt;&lt;D xsi:type="xsd:double"&gt;4.491198&lt;/D&gt;&lt;D xsi:type="xsd:double"&gt;-8.668625&lt;/D&gt;&lt;D xsi:type="xsd:double"&gt;-0.88247657&lt;/D&gt;&lt;D xsi:type="xsd:double"&gt;-2.9750228&lt;/D&gt;&lt;D xsi:type="xsd:double"&gt;-1.0071635&lt;/D&gt;&lt;D xsi:type="xsd:double"&gt;16.640293&lt;/D&gt;&lt;D xsi:type="xsd:double"&gt;5.09789&lt;/D&gt;&lt;D xsi:type="xsd:double"&gt;-6.92957&lt;/D&gt;&lt;D xsi:type="xsd:double"&gt;19.191097&lt;/D&gt;&lt;D xsi:type="xsd:double"&gt;0.2714634&lt;/D&gt;&lt;D xsi:type="xsd:double"&gt;0.727582&lt;/D&gt;&lt;D xsi:type="xsd:double"&gt;2.6037335&lt;/D&gt;&lt;D xsi:type="xsd:double"&gt;-1.5062273&lt;/D&gt;&lt;D xsi:type="xsd:double"&gt;4.12277&lt;/D&gt;&lt;D xsi:type="xsd:double"&gt;2.3480177&lt;/D&gt;&lt;D xsi:type="xsd:double"&gt;-3.4255207&lt;/D&gt;&lt;D xsi:type="xsd:double"&gt;-5.255449&lt;/D&gt;&lt;D xsi:type="xsd:double"&gt;-2.9709756&lt;/D&gt;&lt;D xsi:type="xsd:double"&gt;12.920356&lt;/D&gt;&lt;D xsi:type="xsd:double"&gt;7.9892874&lt;/D&gt;&lt;D xsi:type="xsd:double"&gt;-0.30950308&lt;/D&gt;&lt;D xsi:type="xsd:double"&gt;-2.9568315&lt;/D&gt;&lt;D xsi:type="xsd:double"&gt;4.9969554&lt;/D&gt;&lt;D xsi:type="xsd:double"&gt;-4.33836&lt;/D&gt;&lt;D xsi:type="xsd:double"&gt;-1.5622616&lt;/D&gt;&lt;D xsi:type="xsd:double"&gt;-11.434889&lt;/D&gt;&lt;D xsi:type="xsd:double"&gt;-3.2105267&lt;/D&gt;&lt;/FQL&gt;&lt;FQL&gt;&lt;Q&gt;SET-BKK^FMA_PE(NTMA,-10AY,0,AM,"PORTAGG","MEANR")&lt;/Q&gt;&lt;R&gt;121&lt;/R&gt;&lt;C&gt;1&lt;/C&gt;&lt;D xsi:type="xsd:double"&gt;14.1740834823083&lt;/D&gt;&lt;D xsi:type="xsd:double"&gt;15.8296636697263&lt;/D&gt;&lt;D xsi:type="xsd:double"&gt;15.8248172984862&lt;/D&gt;&lt;D xsi:type="xsd:double"&gt;15.6886737596559&lt;/D&gt;&lt;D xsi:type="xsd:double"&gt;15.720878445284&lt;/D&gt;&lt;D xsi:type="xsd:double"&gt;14.7082121117559&lt;/D&gt;&lt;D xsi:type="xsd:double"&gt;15.9808073556566&lt;/D&gt;&lt;D xsi:type="xsd:double"&gt;15.7585708375636&lt;/D&gt;&lt;D xsi:type="xsd:double"&gt;15.0754990648853&lt;/D&gt;&lt;D xsi:type="xsd:double"&gt;15.0495773339806&lt;/D&gt;&lt;D xsi:type="xsd:double"&gt;15.2304461337448&lt;/D&gt;&lt;D xsi:type="xsd:double"&gt;15.2683392575382&lt;/D&gt;&lt;D xsi:type="xsd:double"&gt;14.7283130254605&lt;/D&gt;&lt;D xsi:type="xsd:double"&gt;13.9259857854195&lt;/D&gt;&lt;D xsi:type="xsd:double"&gt;13.7197193923952&lt;/D&gt;&lt;D xsi:type="xsd:double"&gt;14.2101261820457&lt;/D&gt;&lt;D xsi:type="xsd:double"&gt;13.320042958096&lt;/D&gt;&lt;D xsi:type="xsd:double"&gt;12.6311096889785&lt;/D&gt;&lt;D xsi:type="xsd:double"&gt;13.105749820098&lt;/D&gt;&lt;D xsi:type="xsd:double"&gt;13.8910284500717&lt;/D&gt;&lt;D xsi:type="xsd:double"&gt;14.5000898851189&lt;/D&gt;&lt;D xsi:type="xsd:double"&gt;14.4892821356304&lt;/D&gt;&lt;D xsi:type="xsd:double"&gt;14.4473697940545&lt;/D&gt;&lt;D xsi:type="xsd:double"&gt;14.7365259410569&lt;/D&gt;&lt;D xsi:type="xsd:double"&gt;15.2429505198272&lt;/D&gt;&lt;D xsi:type="xsd:double"&gt;15.1996637794351&lt;/D&gt;&lt;D xsi:type="xsd:double"&gt;14.4924459687416&lt;/D&gt;&lt;D xsi:type="xsd:double"&gt;14.7447427699362&lt;/D&gt;&lt;D xsi:type="xsd:double"&gt;14.7689377370655&lt;/D&gt;&lt;D xsi:type="xsd:double"&gt;14.8977915556655&lt;/D&gt;&lt;D xsi:type="xsd:double"&gt;15.1022657499079&lt;/D&gt;&lt;D xsi:type="xsd:double"&gt;15.079534162039&lt;/D&gt;&lt;D xsi:type="xsd:double"&gt;14.9895325555147&lt;/D&gt;&lt;D xsi:type="xsd:double"&gt;14.7801987916943&lt;/D&gt;&lt;D xsi:type="xsd:double"&gt;14.6522469654604&lt;/D&gt;&lt;D xsi:type="xsd:double"&gt;14.7299572852603&lt;/D&gt;&lt;D xsi:type="xsd:double"&gt;14.7205842937396&lt;/D&gt;&lt;D xsi:type="xsd:double"&gt;15.1161760701035&lt;/D&gt;&lt;D xsi:type="xsd:double"&gt;15.4212673333304&lt;/D&gt;&lt;D xsi:type="xsd:double"&gt;15.7116404861727&lt;/D&gt;&lt;D xsi:type="xsd:double"&gt;15.4849456827095&lt;/D&gt;&lt;D xsi:type="xsd:double"&gt;15.9718087952834&lt;/D&gt;&lt;D xsi:type="xsd:double"&gt;16.4564069175685&lt;/D&gt;&lt;D xsi:type="xsd:double"&gt;16.2087858107427&lt;/D&gt;&lt;D xsi:type="xsd:double"&gt;15.3622516303885&lt;/D&gt;&lt;D xsi:type="xsd:double"&gt;15.3307113949761&lt;/D&gt;&lt;D xsi:type="xsd:double"&gt;14.9785486292203&lt;/D&gt;&lt;D xsi:type="xsd:double"&gt;13.8674166458362&lt;/D&gt;&lt;D xsi:type="xsd:double"&gt;14.9161795851302&lt;/D&gt;&lt;D xsi:type="xsd:double"&gt;14.920366753741&lt;/D&gt;&lt;D xsi:type="xsd:double"&gt;15.0563201096728&lt;/D&gt;&lt;D xsi:type="xsd:double"&gt;14.3050321700661&lt;/D&gt;&lt;D xsi:type="xsd:double"&gt;14.1452641685477&lt;/D&gt;&lt;D xsi:type="xsd:double"&gt;13.5028001106746&lt;/D&gt;&lt;D xsi:type="xsd:double"&gt;14.60658214552&lt;/D&gt;&lt;D xsi:type="xsd:double"&gt;14.8968845366648&lt;/D&gt;&lt;D xsi:type="xsd:double"&gt;14.8255281300526&lt;/D&gt;&lt;D xsi:type="xsd:double"&gt;15.0968607867529&lt;/D&gt;&lt;D xsi:type="xsd:double"&gt;14.6904229306862&lt;/D&gt;&lt;D xsi:type="xsd:double"&gt;15.9346357076377&lt;/D&gt;&lt;D xsi:type="xsd:double"&gt;15.4873947507595&lt;/D&gt;&lt;D xsi:type="xsd:double"&gt;15.4642350405344&lt;/D&gt;&lt;D xsi:type="xsd:double"&gt;15.162937168882&lt;/D&gt;&lt;D xsi:type="xsd:double"&gt;15.2885688029077&lt;/D&gt;&lt;D xsi:type="xsd:double"&gt;15.5538559981124&lt;/D&gt;&lt;D xsi:type="xsd:double"&gt;15.3469291685483&lt;/D&gt;&lt;D xsi:type="xsd:double"&gt;15.0341191614437&lt;/D&gt;&lt;D xsi:type="xsd:double"&gt;13.9048018661798&lt;/D&gt;&lt;D xsi:type="xsd:double"&gt;12.9049868319915&lt;/D&gt;&lt;D xsi:type="xsd:double"&gt;16.2486957952622&lt;/D&gt;&lt;D xsi:type="xsd:double"&gt;19.0164671732855&lt;/D&gt;&lt;D xsi:type="xsd:double"&gt;19.4944914263373&lt;/D&gt;&lt;D xsi:type="xsd:double"&gt;19.2251071465002&lt;/D&gt;&lt;D xsi:type="xsd:double"&gt;19.0573017182724&lt;/D&gt;&lt;D xsi:type="xsd:double"&gt;18.1903967866578&lt;/D&gt;&lt;D xsi:type="xsd:double"&gt;16.9191583016252&lt;/D&gt;&lt;D xsi:type="xsd:double"&gt;19.2131149545967&lt;/D&gt;&lt;D xsi:type="xsd:double"&gt;19.364375429557&lt;/D&gt;&lt;D xsi:type="xsd:double"&gt;19.0594272145611&lt;/D&gt;&lt;D xsi:type="xsd:double"&gt;19.0036080083&lt;/D&gt;&lt;D xsi:type="xsd:double"&gt;19.595983422479&lt;/D&gt;&lt;D xsi:type="xsd:double"&gt;18.7017321979505&lt;/D&gt;&lt;D xsi:type="xsd:double"&gt;18.0696250722413&lt;/D&gt;&lt;D xsi:type="xsd:double"&gt;17.4144590086137&lt;/D&gt;&lt;D xsi:type="xsd:double"&gt;16.5074780076073&lt;/D&gt;&lt;D xsi:type="xsd:double"&gt;17.8728582554437&lt;/D&gt;&lt;D xsi:type="xsd:double"&gt;17.1745472034423&lt;/D&gt;&lt;D xsi:type="xsd:double"&gt;17.134274069889&lt;/D&gt;&lt;D xsi:type="xsd:double"&gt;16.7671755156571&lt;/D&gt;&lt;D xsi:type="xsd:double"&gt;17.294724477318&lt;/D&gt;&lt;D xsi:type="xsd:double"&gt;17.1072164057751&lt;/D&gt;&lt;D xsi:type="xsd:double"&gt;17.3357847532473&lt;/D&gt;&lt;D xsi:type="xsd:double"&gt;17.3479077152356&lt;/D&gt;&lt;D xsi:type="xsd:double"&gt;16.5498209380501&lt;/D&gt;&lt;D xsi:type="xsd:double"&gt;16.3141861354298&lt;/D&gt;&lt;D xsi:type="xsd:double"&gt;15.2080767359224&lt;/D&gt;&lt;D xsi:type="xsd:double"&gt;15.2183030214431&lt;/D&gt;&lt;D xsi:type="xsd:double"&gt;15.3397479769037&lt;/D&gt;&lt;D xsi:type="xsd:double"&gt;15.0698621719873&lt;/D&gt;&lt;D xsi:type="xsd:double"&gt;15.4591534283041&lt;/D&gt;&lt;D xsi:type="xsd:double"&gt;15.8278895002399&lt;/D&gt;&lt;D xsi:type="xsd:double"&gt;15.9628591316595&lt;/D&gt;&lt;D xsi:type="xsd:double"&gt;16.0422299944759&lt;/D&gt;&lt;D xsi:type="xsd:double"&gt;15.5885084775796&lt;/D&gt;&lt;D xsi:type="xsd:double"&gt;15.8543701446378&lt;/D&gt;&lt;D xsi:type="xsd:double"&gt;15.2232747518281&lt;/D&gt;&lt;D xsi:type="xsd:double"&gt;15.4872587181921&lt;/D&gt;&lt;D xsi:type="xsd:double"&gt;15.400676621034&lt;/D&gt;&lt;D xsi:type="xsd:double"&gt;16.0648345751358&lt;/D&gt;&lt;D xsi:type="xsd:double"&gt;16.1156339198224&lt;/D&gt;&lt;D xsi:type="xsd:double"&gt;15.0621537241505&lt;/D&gt;&lt;D xsi:type="xsd:double"&gt;14.1334573918765&lt;/D&gt;&lt;D xsi:type="xsd:double"&gt;14.2595536752683&lt;/D&gt;&lt;D xsi:type="xsd:double"&gt;14.5898738455011&lt;/D&gt;&lt;D xsi:type="xsd:double"&gt;14.134671260945&lt;/D&gt;&lt;D xsi:type="xsd:double"&gt;14.180334659874&lt;/D&gt;&lt;D xsi:type="xsd:double"&gt;14.2387367138183&lt;/D&gt;&lt;D xsi:type="xsd:double"&gt;14.1690962909665&lt;/D&gt;&lt;D xsi:type="xsd:double"&gt;13.8663772852211&lt;/D&gt;&lt;D xsi:type="xsd:double"&gt;13.348433903236&lt;/D&gt;&lt;D xsi:type="xsd:double"&gt;13.5881356393622&lt;/D&gt;&lt;/FQL&gt;&lt;FQL&gt;&lt;Q&gt;QAT^FG_TOTAL_RETURNC(0,-3AM)&lt;/Q&gt;&lt;R&gt;1&lt;/R&gt;&lt;C&gt;1&lt;/C&gt;&lt;D xsi:type="xsd:double"&gt;3.6106348&lt;/D&gt;&lt;/FQL&gt;&lt;FQL&gt;&lt;Q&gt;USDQAR^STD(FG_PRICE_CHANGE(0,-3AY,M))&lt;/Q&gt;&lt;R&gt;1&lt;/R&gt;&lt;C&gt;1&lt;/C&gt;&lt;D xsi:type="xsd:double"&gt;0.00998265294793277&lt;/D&gt;&lt;/FQL&gt;&lt;FQL&gt;&lt;Q&gt;USDIDR^STD(FG_PRICE_CHANGE(0,-1AY,AM))&lt;/Q&gt;&lt;R&gt;1&lt;/R&gt;&lt;C&gt;1&lt;/C&gt;&lt;D xsi:type="xsd:double"&gt;1.56610166801539&lt;/D&gt;&lt;/FQL&gt;&lt;FQL&gt;&lt;Q&gt;FC0000PL^FMA_EPS(NTMA,-20AY,0,CY,,"PORTAGG","MEANR")&lt;/Q&gt;&lt;R&gt;20&lt;/R&gt;&lt;C&gt;1&lt;/C&gt;&lt;D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xsi:type="xsd:double"&gt;23.3955887248491&lt;/D&gt;&lt;/FQL&gt;&lt;FQL&gt;&lt;Q&gt;INDA^FMA_PE(NTMA,-10AY,0,AM,"PORTAGG","MEANR")&lt;/Q&gt;&lt;R&gt;121&lt;/R&gt;&lt;C&gt;1&lt;/C&gt;&lt;D xsi:type="xsd:double"&gt;16.2707771404091&lt;/D&gt;&lt;D xsi:type="xsd:double"&gt;16.6485773324954&lt;/D&gt;&lt;D xsi:type="xsd:double"&gt;16.7130258947412&lt;/D&gt;&lt;D xsi:type="xsd:double"&gt;17.1317363551586&lt;/D&gt;&lt;D xsi:type="xsd:double"&gt;17.6308335671727&lt;/D&gt;&lt;D xsi:type="xsd:double"&gt;16.8349200495251&lt;/D&gt;&lt;D xsi:type="xsd:double"&gt;17.9850213860795&lt;/D&gt;&lt;D xsi:type="xsd:double"&gt;18.3912749195702&lt;/D&gt;&lt;D xsi:type="xsd:double"&gt;17.9316328081347&lt;/D&gt;&lt;D xsi:type="xsd:double"&gt;16.9629742696633&lt;/D&gt;&lt;D xsi:type="xsd:double"&gt;17.7482196719374&lt;/D&gt;&lt;D xsi:type="xsd:double"&gt;18.4978179101688&lt;/D&gt;&lt;D xsi:type="xsd:double"&gt;18.6799951525897&lt;/D&gt;&lt;D xsi:type="xsd:double"&gt;17.4991803356987&lt;/D&gt;&lt;D xsi:type="xsd:double"&gt;17.5521434202282&lt;/D&gt;&lt;D xsi:type="xsd:double"&gt;17.6788593252588&lt;/D&gt;&lt;D xsi:type="xsd:double"&gt;17.3648373670066&lt;/D&gt;&lt;D xsi:type="xsd:double"&gt;17.3303315800849&lt;/D&gt;&lt;D xsi:type="xsd:double"&gt;16.9411855649604&lt;/D&gt;&lt;D xsi:type="xsd:double"&gt;16.5000458716486&lt;/D&gt;&lt;D xsi:type="xsd:double"&gt;17.1802443438772&lt;/D&gt;&lt;D xsi:type="xsd:double"&gt;17.3752234491333&lt;/D&gt;&lt;D xsi:type="xsd:double"&gt;17.7612670566262&lt;/D&gt;&lt;D xsi:type="xsd:double"&gt;17.7845737354383&lt;/D&gt;&lt;D xsi:type="xsd:double"&gt;18.3757103672087&lt;/D&gt;&lt;D xsi:type="xsd:double"&gt;18.06209957292&lt;/D&gt;&lt;D xsi:type="xsd:double"&gt;17.6245101302061&lt;/D&gt;&lt;D xsi:type="xsd:double"&gt;17.5329903037891&lt;/D&gt;&lt;D xsi:type="xsd:double"&gt;16.3897720202849&lt;/D&gt;&lt;D xsi:type="xsd:double"&gt;16.1770836802816&lt;/D&gt;&lt;D xsi:type="xsd:double"&gt;17.2302843755534&lt;/D&gt;&lt;D xsi:type="xsd:double"&gt;17.7496019931296&lt;/D&gt;&lt;D xsi:type="xsd:double"&gt;17.9666921615842&lt;/D&gt;&lt;D xsi:type="xsd:double"&gt;18.1239722876928&lt;/D&gt;&lt;D xsi:type="xsd:double"&gt;18.2673800682934&lt;/D&gt;&lt;D xsi:type="xsd:double"&gt;17.8717050632715&lt;/D&gt;&lt;D xsi:type="xsd:double"&gt;19.0044188363261&lt;/D&gt;&lt;D xsi:type="xsd:double"&gt;18.8305221005736&lt;/D&gt;&lt;D xsi:type="xsd:double"&gt;18.1716540340974&lt;/D&gt;&lt;D xsi:type="xsd:double"&gt;19.1018882692728&lt;/D&gt;&lt;D xsi:type="xsd:double"&gt;18.4004959247529&lt;/D&gt;&lt;D xsi:type="xsd:double"&gt;19.0517761680724&lt;/D&gt;&lt;D xsi:type="xsd:double"&gt;19.2190379249321&lt;/D&gt;&lt;D xsi:type="xsd:double"&gt;18.4478503054888&lt;/D&gt;&lt;D xsi:type="xsd:double"&gt;17.7100475637392&lt;/D&gt;&lt;D xsi:type="xsd:double"&gt;18.7655735172763&lt;/D&gt;&lt;D xsi:type="xsd:double"&gt;18.5174939205554&lt;/D&gt;&lt;D xsi:type="xsd:double"&gt;18.3516637365484&lt;/D&gt;&lt;D xsi:type="xsd:double"&gt;19.7018621464701&lt;/D&gt;&lt;D xsi:type="xsd:double"&gt;20.0415751922655&lt;/D&gt;&lt;D xsi:type="xsd:double"&gt;18.4467393557786&lt;/D&gt;&lt;D xsi:type="xsd:double"&gt;17.6077547540776&lt;/D&gt;&lt;D xsi:type="xsd:double"&gt;18.2131274545838&lt;/D&gt;&lt;D xsi:type="xsd:double"&gt;17.9657608742907&lt;/D&gt;&lt;D xsi:type="xsd:double"&gt;18.3023792399853&lt;/D&gt;&lt;D xsi:type="xsd:double"&gt;18.2758381527056&lt;/D&gt;&lt;D xsi:type="xsd:double"&gt;19.0270206426145&lt;/D&gt;&lt;D xsi:type="xsd:double"&gt;19.1882941834107&lt;/D&gt;&lt;D xsi:type="xsd:double"&gt;19.3316068638408&lt;/D&gt;&lt;D xsi:type="xsd:double"&gt;18.8745688166105&lt;/D&gt;&lt;D xsi:type="xsd:double"&gt;17.7834150746569&lt;/D&gt;&lt;D xsi:type="xsd:double"&gt;18.1580175221321&lt;/D&gt;&lt;D xsi:type="xsd:double"&gt;18.1431704966251&lt;/D&gt;&lt;D xsi:type="xsd:double"&gt;19.1533173535716&lt;/D&gt;&lt;D xsi:type="xsd:double"&gt;19.310073282881&lt;/D&gt;&lt;D xsi:type="xsd:double"&gt;19.0840932537953&lt;/D&gt;&lt;D xsi:type="xsd:double"&gt;18.91003529564&lt;/D&gt;&lt;D xsi:type="xsd:double"&gt;17.6089053348259&lt;/D&gt;&lt;D xsi:type="xsd:double"&gt;13.9085676306642&lt;/D&gt;&lt;D xsi:type="xsd:double"&gt;18.6612969284363&lt;/D&gt;&lt;D xsi:type="xsd:double"&gt;20.2545378811372&lt;/D&gt;&lt;D xsi:type="xsd:double"&gt;22.4738193470452&lt;/D&gt;&lt;D xsi:type="xsd:double"&gt;23.6173082575096&lt;/D&gt;&lt;D xsi:type="xsd:double"&gt;22.9908224323177&lt;/D&gt;&lt;D xsi:type="xsd:double"&gt;22.7645612499145&lt;/D&gt;&lt;D xsi:type="xsd:double"&gt;21.9644328377394&lt;/D&gt;&lt;D xsi:type="xsd:double"&gt;23.4258261666442&lt;/D&gt;&lt;D xsi:type="xsd:double"&gt;24.1907804254348&lt;/D&gt;&lt;D xsi:type="xsd:double"&gt;23.1370474540666&lt;/D&gt;&lt;D xsi:type="xsd:double"&gt;23.2470488450461&lt;/D&gt;&lt;D xsi:type="xsd:double"&gt;23.0454723285366&lt;/D&gt;&lt;D xsi:type="xsd:double"&gt;22.3388326562198&lt;/D&gt;&lt;D xsi:type="xsd:double"&gt;23.0813455980313&lt;/D&gt;&lt;D xsi:type="xsd:double"&gt;23.0622092209211&lt;/D&gt;&lt;D xsi:type="xsd:double"&gt;23.1311189072367&lt;/D&gt;&lt;D xsi:type="xsd:double"&gt;24.3248421604306&lt;/D&gt;&lt;D xsi:type="xsd:double"&gt;24.3380915091291&lt;/D&gt;&lt;D xsi:type="xsd:double"&gt;24.0217202118181&lt;/D&gt;&lt;D xsi:type="xsd:double"&gt;23.2635231615797&lt;/D&gt;&lt;D xsi:type="xsd:double"&gt;23.1234165859298&lt;/D&gt;&lt;D xsi:type="xsd:double"&gt;22.7666247158399&lt;/D&gt;&lt;D xsi:type="xsd:double"&gt;21.4538921664264&lt;/D&gt;&lt;D xsi:type="xsd:double"&gt;22.3072532775745&lt;/D&gt;&lt;D xsi:type="xsd:double"&gt;21.696782039042&lt;/D&gt;&lt;D xsi:type="xsd:double"&gt;20.9063302243817&lt;/D&gt;&lt;D xsi:type="xsd:double"&gt;19.896339757007&lt;/D&gt;&lt;D xsi:type="xsd:double"&gt;22.0968217604843&lt;/D&gt;&lt;D xsi:type="xsd:double"&gt;22.4562105723613&lt;/D&gt;&lt;D xsi:type="xsd:double"&gt;21.5373326200387&lt;/D&gt;&lt;D xsi:type="xsd:double"&gt;22.4958830510294&lt;/D&gt;&lt;D xsi:type="xsd:double"&gt;23.2089409987748&lt;/D&gt;&lt;D xsi:type="xsd:double"&gt;21.9728534882761&lt;/D&gt;&lt;D xsi:type="xsd:double"&gt;20.8364697471302&lt;/D&gt;&lt;D xsi:type="xsd:double"&gt;20.2943069740136&lt;/D&gt;&lt;D xsi:type="xsd:double"&gt;19.9512734524528&lt;/D&gt;&lt;D xsi:type="xsd:double"&gt;20.6286076703003&lt;/D&gt;&lt;D xsi:type="xsd:double"&gt;21.3115674104271&lt;/D&gt;&lt;D xsi:type="xsd:double"&gt;21.8534382217552&lt;/D&gt;&lt;D xsi:type="xsd:double"&gt;21.4558342575009&lt;/D&gt;&lt;D xsi:type="xsd:double"&gt;20.5202083753082&lt;/D&gt;&lt;D xsi:type="xsd:double"&gt;20.5897871601062&lt;/D&gt;&lt;D xsi:type="xsd:double"&gt;19.6798877943919&lt;/D&gt;&lt;D xsi:type="xsd:double"&gt;20.8351241388885&lt;/D&gt;&lt;D xsi:type="xsd:double"&gt;22.037402953943&lt;/D&gt;&lt;D xsi:type="xsd:double"&gt;22.227830001611&lt;/D&gt;&lt;D xsi:type="xsd:double"&gt;22.6391082666154&lt;/D&gt;&lt;D xsi:type="xsd:double"&gt;22.6385148869091&lt;/D&gt;&lt;D xsi:type="xsd:double"&gt;22.718340560837&lt;/D&gt;&lt;D xsi:type="xsd:double"&gt;22.4219920878616&lt;/D&gt;&lt;D xsi:type="xsd:double"&gt;23.8195446390499&lt;/D&gt;&lt;D xsi:type="xsd:double"&gt;24.415114327047&lt;/D&gt;&lt;/FQL&gt;&lt;FQL&gt;&lt;Q&gt;CNYA^FMA_PE(LTMA,-10AY,0,AM,"PORTAGG","MEANR")&lt;/Q&gt;&lt;R&gt;121&lt;/R&gt;&lt;C&gt;1&lt;/C&gt;&lt;D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xsi:type="xsd:double"&gt;15.0546981821577&lt;/D&gt;&lt;D xsi:type="xsd:double"&gt;15.2316345017278&lt;/D&gt;&lt;D xsi:type="xsd:double"&gt;15.1029852806083&lt;/D&gt;&lt;D xsi:type="xsd:double"&gt;15.0372876733281&lt;/D&gt;&lt;D xsi:type="xsd:double"&gt;15.0558163593964&lt;/D&gt;&lt;D xsi:type="xsd:double"&gt;15.35765399528&lt;/D&gt;&lt;D xsi:type="xsd:double"&gt;15.4253665771418&lt;/D&gt;&lt;D xsi:type="xsd:double"&gt;15.6043898736033&lt;/D&gt;&lt;D xsi:type="xsd:double"&gt;15.6566659383571&lt;/D&gt;&lt;D xsi:type="xsd:double"&gt;16.0875047863074&lt;/D&gt;&lt;D xsi:type="xsd:double"&gt;15.8220228187629&lt;/D&gt;&lt;D xsi:type="xsd:double"&gt;15.9240663634787&lt;/D&gt;&lt;D xsi:type="xsd:double"&gt;16.3405084509245&lt;/D&gt;&lt;D xsi:type="xsd:double"&gt;15.3224631027597&lt;/D&gt;&lt;D xsi:type="xsd:double"&gt;15.0471829102259&lt;/D&gt;&lt;D xsi:type="xsd:double"&gt;14.5013527366856&lt;/D&gt;&lt;D xsi:type="xsd:double"&gt;14.282088205137&lt;/D&gt;&lt;D xsi:type="xsd:double"&gt;13.6541818753963&lt;/D&gt;&lt;D xsi:type="xsd:double"&gt;13.0480503700579&lt;/D&gt;&lt;D xsi:type="xsd:double"&gt;12.534980385784&lt;/D&gt;&lt;D xsi:type="xsd:double"&gt;12.6814060676571&lt;/D&gt;&lt;D xsi:type="xsd:double"&gt;11.7158553891777&lt;/D&gt;&lt;D xsi:type="xsd:double"&gt;11.3568403755088&lt;/D&gt;&lt;D xsi:type="xsd:double"&gt;10.612527084962&lt;/D&gt;&lt;D xsi:type="xsd:double"&gt;11.4728927761919&lt;/D&gt;&lt;D xsi:type="xsd:double"&gt;12.7421546994861&lt;/D&gt;&lt;D xsi:type="xsd:double"&gt;12.7745888247576&lt;/D&gt;&lt;D xsi:type="xsd:double"&gt;12.7144857223035&lt;/D&gt;&lt;D xsi:type="xsd:double"&gt;12.470688558917&lt;/D&gt;&lt;D xsi:type="xsd:double"&gt;12.9005496714418&lt;/D&gt;&lt;D xsi:type="xsd:double"&gt;12.5637491268471&lt;/D&gt;&lt;D xsi:type="xsd:double"&gt;12.6656562493618&lt;/D&gt;&lt;D xsi:type="xsd:double"&gt;12.6916524063159&lt;/D&gt;&lt;D xsi:type="xsd:double"&gt;13.0366495337511&lt;/D&gt;&lt;D xsi:type="xsd:double"&gt;13.6199814566826&lt;/D&gt;&lt;D xsi:type="xsd:double"&gt;14.679247302146&lt;/D&gt;&lt;D xsi:type="xsd:double"&gt;14.3674895022811&lt;/D&gt;&lt;D xsi:type="xsd:double"&gt;14.2871152140001&lt;/D&gt;&lt;D xsi:type="xsd:double"&gt;13.9994398729606&lt;/D&gt;&lt;D xsi:type="xsd:double"&gt;14.3118627924692&lt;/D&gt;&lt;D xsi:type="xsd:double"&gt;14.5515215930164&lt;/D&gt;&lt;D xsi:type="xsd:double"&gt;15.1254675000282&lt;/D&gt;&lt;D xsi:type="xsd:double"&gt;16.2453832460364&lt;/D&gt;&lt;D xsi:type="xsd:double"&gt;17.2603484017007&lt;/D&gt;&lt;D xsi:type="xsd:double"&gt;16.9048934707028&lt;/D&gt;&lt;D xsi:type="xsd:double"&gt;17.3512162412341&lt;/D&gt;&lt;D xsi:type="xsd:double"&gt;18.9218745163118&lt;/D&gt;&lt;D xsi:type="xsd:double"&gt;20.1563426961127&lt;/D&gt;&lt;D xsi:type="xsd:double"&gt;20.8905320157365&lt;/D&gt;&lt;D xsi:type="xsd:double"&gt;20.204271515636&lt;/D&gt;&lt;D xsi:type="xsd:double"&gt;19.6955186092449&lt;/D&gt;&lt;D xsi:type="xsd:double"&gt;19.4198499689507&lt;/D&gt;&lt;D xsi:type="xsd:double"&gt;19.5222108310202&lt;/D&gt;&lt;D xsi:type="xsd:double"&gt;19.2610041983104&lt;/D&gt;&lt;D xsi:type="xsd:double"&gt;18.0110811138216&lt;/D&gt;&lt;D xsi:type="xsd:double"&gt;18.1234025761792&lt;/D&gt;&lt;D xsi:type="xsd:double"&gt;17.8345535678468&lt;/D&gt;&lt;D xsi:type="xsd:double"&gt;17.9124825060465&lt;/D&gt;&lt;D xsi:type="xsd:double"&gt;18.0605547900587&lt;/D&gt;&lt;D xsi:type="xsd:double"&gt;18.2302212039863&lt;/D&gt;&lt;D xsi:type="xsd:double"&gt;16.5244622899482&lt;/D&gt;&lt;D xsi:type="xsd:double"&gt;16.6773972614682&lt;/D&gt;&lt;D xsi:type="xsd:double"&gt;16.22235251332&lt;/D&gt;&lt;D xsi:type="xsd:double"&gt;15.7741900702692&lt;/D&gt;&lt;D xsi:type="xsd:double"&gt;15.6329702088613&lt;/D&gt;&lt;D xsi:type="xsd:double"&gt;16.0335206381072&lt;/D&gt;&lt;D xsi:type="xsd:double"&gt;15.361620138112&lt;/D&gt;&lt;D xsi:type="xsd:double"&gt;14.9939686246409&lt;/D&gt;&lt;D xsi:type="xsd:double"&gt;14.1955518480167&lt;/D&gt;&lt;D xsi:type="xsd:double"&gt;13.7323089766028&lt;/D&gt;&lt;D xsi:type="xsd:double"&gt;14.4372929841937&lt;/D&gt;&lt;D xsi:type="xsd:double"&gt;14.0128803500671&lt;/D&gt;&lt;D xsi:type="xsd:double"&gt;15.1131154029115&lt;/D&gt;&lt;D xsi:type="xsd:double"&gt;14.6459581230499&lt;/D&gt;&lt;D xsi:type="xsd:double"&gt;14.4598523988371&lt;/D&gt;&lt;D xsi:type="xsd:double"&gt;14.3115494261951&lt;/D&gt;&lt;D xsi:type="xsd:double"&gt;13.9972707583396&lt;/D&gt;&lt;D xsi:type="xsd:double"&gt;13.8691220507163&lt;/D&gt;&lt;D xsi:type="xsd:double"&gt;14.0241666826578&lt;/D&gt;&lt;D xsi:type="xsd:double"&gt;13.9874518548657&lt;/D&gt;&lt;D xsi:type="xsd:double"&gt;13.681957630199&lt;/D&gt;&lt;D xsi:type="xsd:double"&gt;13.5217762216775&lt;/D&gt;&lt;D xsi:type="xsd:double"&gt;13.5132240280102&lt;/D&gt;&lt;D xsi:type="xsd:double"&gt;13.3625932035779&lt;/D&gt;&lt;D xsi:type="xsd:double"&gt;12.3112582736554&lt;/D&gt;&lt;D xsi:type="xsd:double"&gt;13.6084545281332&lt;/D&gt;&lt;D xsi:type="xsd:double"&gt;13.6455012533881&lt;/D&gt;&lt;D xsi:type="xsd:double"&gt;13.7125740565705&lt;/D&gt;&lt;D xsi:type="xsd:double"&gt;13.6739290956955&lt;/D&gt;&lt;D xsi:type="xsd:double"&gt;13.3993042124015&lt;/D&gt;&lt;D xsi:type="xsd:double"&gt;13.062491380343&lt;/D&gt;&lt;/FQL&gt;&lt;FQL&gt;&lt;Q&gt;NI-FDS^FG_PRICE_MAVG(0,,,,30)&lt;/Q&gt;&lt;R&gt;1&lt;/R&gt;&lt;C&gt;1&lt;/C&gt;&lt;D xsi:type="xsd:double"&gt;16487.5&lt;/D&gt;&lt;/FQL&gt;&lt;FQL&gt;&lt;Q&gt;BRENT-FDS^FG_PRICE_CHANGE(0,-3AM)&lt;/Q&gt;&lt;R&gt;1&lt;/R&gt;&lt;C&gt;1&lt;/C&gt;&lt;D xsi:type="xsd:double"&gt;0&lt;/D&gt;&lt;/FQL&gt;&lt;FQL&gt;&lt;Q&gt;CAGDPY@CL^EE_ACTUAL_ANNUAL(MED,0)&lt;/Q&gt;&lt;R&gt;1&lt;/R&gt;&lt;C&gt;1&lt;/C&gt;&lt;D xsi:type="xsd:double"&gt;-3.68653581083686&lt;/D&gt;&lt;/FQL&gt;&lt;FQL&gt;&lt;Q&gt;EIDO^FMA_PE(LTMA,-10AY,0,AM,"PORTAGG","MEANR")&lt;/Q&gt;&lt;R&gt;121&lt;/R&gt;&lt;C&gt;1&lt;/C&gt;&lt;D xsi:type="xsd:double"&gt;15.6949783284526&lt;/D&gt;&lt;D xsi:type="xsd:double"&gt;15.8395157405926&lt;/D&gt;&lt;D xsi:type="xsd:double"&gt;15.7937238893868&lt;/D&gt;&lt;D xsi:type="xsd:double"&gt;16.0329979356722&lt;/D&gt;&lt;D xsi:type="xsd:double"&gt;16.4743197249105&lt;/D&gt;&lt;D xsi:type="xsd:double"&gt;16.8480868926427&lt;/D&gt;&lt;D xsi:type="xsd:double"&gt;16.9092931999776&lt;/D&gt;&lt;D xsi:type="xsd:double"&gt;18.0029901126329&lt;/D&gt;&lt;D xsi:type="xsd:double"&gt;17.9140896282996&lt;/D&gt;&lt;D xsi:type="xsd:double"&gt;17.3002812933657&lt;/D&gt;&lt;D xsi:type="xsd:double"&gt;17.477092865676&lt;/D&gt;&lt;D xsi:type="xsd:double"&gt;16.883666689272&lt;/D&gt;&lt;D xsi:type="xsd:double"&gt;16.8156349635578&lt;/D&gt;&lt;D xsi:type="xsd:double"&gt;15.9944111943246&lt;/D&gt;&lt;D xsi:type="xsd:double"&gt;15.2975408071054&lt;/D&gt;&lt;D xsi:type="xsd:double"&gt;16.035919201095&lt;/D&gt;&lt;D xsi:type="xsd:double"&gt;16.5412900482506&lt;/D&gt;&lt;D xsi:type="xsd:double"&gt;16.1691734901724&lt;/D&gt;&lt;D xsi:type="xsd:double"&gt;16.2530634831468&lt;/D&gt;&lt;D xsi:type="xsd:double"&gt;16.8160102746654&lt;/D&gt;&lt;D xsi:type="xsd:double"&gt;16.7387013205765&lt;/D&gt;&lt;D xsi:type="xsd:double"&gt;16.5536937823403&lt;/D&gt;&lt;D xsi:type="xsd:double"&gt;16.5038684474028&lt;/D&gt;&lt;D xsi:type="xsd:double"&gt;16.8616337285482&lt;/D&gt;&lt;D xsi:type="xsd:double"&gt;17.8637291460939&lt;/D&gt;&lt;D xsi:type="xsd:double"&gt;17.7074877330365&lt;/D&gt;&lt;D xsi:type="xsd:double"&gt;18.1344619401458&lt;/D&gt;&lt;D xsi:type="xsd:double"&gt;18.2455941821414&lt;/D&gt;&lt;D xsi:type="xsd:double"&gt;17.2837634578574&lt;/D&gt;&lt;D xsi:type="xsd:double"&gt;17.9354457467931&lt;/D&gt;&lt;D xsi:type="xsd:double"&gt;17.544138830948&lt;/D&gt;&lt;D xsi:type="xsd:double"&gt;17.5414985177019&lt;/D&gt;&lt;D xsi:type="xsd:double"&gt;17.4537679043958&lt;/D&gt;&lt;D xsi:type="xsd:double"&gt;17.4312656473161&lt;/D&gt;&lt;D xsi:type="xsd:double"&gt;17.269316938153&lt;/D&gt;&lt;D xsi:type="xsd:double"&gt;17.3632503546888&lt;/D&gt;&lt;D xsi:type="xsd:double"&gt;17.2100741193415&lt;/D&gt;&lt;D xsi:type="xsd:double"&gt;17.3595832748853&lt;/D&gt;&lt;D xsi:type="xsd:double"&gt;17.2449042906242&lt;/D&gt;&lt;D xsi:type="xsd:double"&gt;17.3230295960136&lt;/D&gt;&lt;D xsi:type="xsd:double"&gt;16.7486259558457&lt;/D&gt;&lt;D xsi:type="xsd:double"&gt;17.9379068715093&lt;/D&gt;&lt;D xsi:type="xsd:double"&gt;18.1107321268653&lt;/D&gt;&lt;D xsi:type="xsd:double"&gt;17.6849906376902&lt;/D&gt;&lt;D xsi:type="xsd:double"&gt;17.2846036417667&lt;/D&gt;&lt;D xsi:type="xsd:double"&gt;16.8609210120853&lt;/D&gt;&lt;D xsi:type="xsd:double"&gt;16.4096991582421&lt;/D&gt;&lt;D xsi:type="xsd:double"&gt;15.7408337672259&lt;/D&gt;&lt;D xsi:type="xsd:double"&gt;15.9134283625107&lt;/D&gt;&lt;D xsi:type="xsd:double"&gt;15.8914176227819&lt;/D&gt;&lt;D xsi:type="xsd:double"&gt;15.4941858546191&lt;/D&gt;&lt;D xsi:type="xsd:double"&gt;15.1568349790387&lt;/D&gt;&lt;D xsi:type="xsd:double"&gt;15.5912958643557&lt;/D&gt;&lt;D xsi:type="xsd:double"&gt;15.5777953518637&lt;/D&gt;&lt;D xsi:type="xsd:double"&gt;16.5205749130384&lt;/D&gt;&lt;D xsi:type="xsd:double"&gt;15.9203279268603&lt;/D&gt;&lt;D xsi:type="xsd:double"&gt;15.7760788860818&lt;/D&gt;&lt;D xsi:type="xsd:double"&gt;15.6956615008875&lt;/D&gt;&lt;D xsi:type="xsd:double"&gt;15.402077834244&lt;/D&gt;&lt;D xsi:type="xsd:double"&gt;15.6526485410805&lt;/D&gt;&lt;D xsi:type="xsd:double"&gt;16.0549057811104&lt;/D&gt;&lt;D xsi:type="xsd:double"&gt;15.9292137657782&lt;/D&gt;&lt;D xsi:type="xsd:double"&gt;15.6928672376269&lt;/D&gt;&lt;D xsi:type="xsd:double"&gt;16.0420205634616&lt;/D&gt;&lt;D xsi:type="xsd:double"&gt;16.0816567561556&lt;/D&gt;&lt;D xsi:type="xsd:double"&gt;16.7169677963121&lt;/D&gt;&lt;D xsi:type="xsd:double"&gt;16.7699537667859&lt;/D&gt;&lt;D xsi:type="xsd:double"&gt;15.0712970948048&lt;/D&gt;&lt;D xsi:type="xsd:double"&gt;14.2492473189177&lt;/D&gt;&lt;D xsi:type="xsd:double"&gt;14.4115413995888&lt;/D&gt;&lt;D xsi:type="xsd:double"&gt;15.3322238856077&lt;/D&gt;&lt;D xsi:type="xsd:double"&gt;16.6517069225477&lt;/D&gt;&lt;D xsi:type="xsd:double"&gt;17.6536264947745&lt;/D&gt;&lt;D xsi:type="xsd:double"&gt;19.1578952555848&lt;/D&gt;&lt;D xsi:type="xsd:double"&gt;18.4596696686002&lt;/D&gt;&lt;D xsi:type="xsd:double"&gt;19.8600217248703&lt;/D&gt;&lt;D xsi:type="xsd:double"&gt;23.5304775939426&lt;/D&gt;&lt;D xsi:type="xsd:double"&gt;24.7655802344346&lt;/D&gt;&lt;D xsi:type="xsd:double"&gt;24.6308070770663&lt;/D&gt;&lt;D xsi:type="xsd:double"&gt;24.1724279928604&lt;/D&gt;&lt;D xsi:type="xsd:double"&gt;23.1340210622934&lt;/D&gt;&lt;D xsi:type="xsd:double"&gt;22.6149930657329&lt;/D&gt;&lt;D xsi:type="xsd:double"&gt;21.912317559557&lt;/D&gt;&lt;D xsi:type="xsd:double"&gt;20.7916529303826&lt;/D&gt;&lt;D xsi:type="xsd:double"&gt;19.9301257550268&lt;/D&gt;&lt;D xsi:type="xsd:double"&gt;19.6091080873665&lt;/D&gt;&lt;D xsi:type="xsd:double"&gt;18.9403962544594&lt;/D&gt;&lt;D xsi:type="xsd:double"&gt;18.3537835634615&lt;/D&gt;&lt;D xsi:type="xsd:double"&gt;17.3572470855328&lt;/D&gt;&lt;D xsi:type="xsd:double"&gt;16.6685731473783&lt;/D&gt;&lt;D xsi:type="xsd:double"&gt;16.9187516990183&lt;/D&gt;&lt;D xsi:type="xsd:double"&gt;17.5343876211947&lt;/D&gt;&lt;D xsi:type="xsd:double"&gt;17.2160891362063&lt;/D&gt;&lt;D xsi:type="xsd:double"&gt;16.9636726297607&lt;/D&gt;&lt;D xsi:type="xsd:double"&gt;16.30565333742&lt;/D&gt;&lt;D xsi:type="xsd:double"&gt;15.2079530605629&lt;/D&gt;&lt;D xsi:type="xsd:double"&gt;14.9803293120588&lt;/D&gt;&lt;D xsi:type="xsd:double"&gt;14.7031359595776&lt;/D&gt;&lt;D xsi:type="xsd:double"&gt;14.2168384848612&lt;/D&gt;&lt;D xsi:type="xsd:double"&gt;13.719578891941&lt;/D&gt;&lt;D xsi:type="xsd:double"&gt;13.3164682961673&lt;/D&gt;&lt;D xsi:type="xsd:double"&gt;12.3947403778246&lt;/D&gt;&lt;D xsi:type="xsd:double"&gt;12.3678968923215&lt;/D&gt;&lt;D xsi:type="xsd:double"&gt;12.0685246389376&lt;/D&gt;&lt;D xsi:type="xsd:double"&gt;12.0604145959047&lt;/D&gt;&lt;D xsi:type="xsd:double"&gt;12.1908684156606&lt;/D&gt;&lt;D xsi:type="xsd:double"&gt;12.7740858972691&lt;/D&gt;&lt;D xsi:type="xsd:double"&gt;12.9917718592381&lt;/D&gt;&lt;D xsi:type="xsd:double"&gt;13.3007292140777&lt;/D&gt;&lt;D xsi:type="xsd:double"&gt;13.6533423328306&lt;/D&gt;&lt;D xsi:type="xsd:double"&gt;13.4367452769262&lt;/D&gt;&lt;D xsi:type="xsd:double"&gt;12.6264492193264&lt;/D&gt;&lt;D xsi:type="xsd:double"&gt;13.5894920095305&lt;/D&gt;&lt;D xsi:type="xsd:double"&gt;13.9794168502073&lt;/D&gt;&lt;D xsi:type="xsd:double"&gt;14.0960606487333&lt;/D&gt;&lt;D xsi:type="xsd:double"&gt;14.1883757296874&lt;/D&gt;&lt;D xsi:type="xsd:double"&gt;14.0558354091061&lt;/D&gt;&lt;D xsi:type="xsd:double"&gt;13.75685418819&lt;/D&gt;&lt;D xsi:type="xsd:double"&gt;13.2847540669155&lt;/D&gt;&lt;D xsi:type="xsd:double"&gt;13.5547428191927&lt;/D&gt;&lt;D xsi:type="xsd:double"&gt;13.5895331352672&lt;/D&gt;&lt;/FQL&gt;&lt;FQL&gt;&lt;Q&gt;EPOL^FG_PRICE_MAVG(0,,,,30)&lt;/Q&gt;&lt;R&gt;1&lt;/R&gt;&lt;C&gt;1&lt;/C&gt;&lt;D xsi:type="xsd:double"&gt;24.396667&lt;/D&gt;&lt;/FQL&gt;&lt;FQL&gt;&lt;Q&gt;QAT^PERCENT_CHANGE(FMA_EPS(+1,0,,,,"PORTAGG","MEAN"),FMA_EPS(+1,-3AM,,,,"PORTAGG","MEAN"))&lt;/Q&gt;&lt;R&gt;1&lt;/R&gt;&lt;C&gt;1&lt;/C&gt;&lt;D xsi:type="xsd:double"&gt;-6.6684962676147&lt;/D&gt;&lt;/FQL&gt;&lt;FQL&gt;&lt;Q&gt;EWT^PERCENT_CHANGE(FMA_EPS(+1,0,,,,"PORTAGG","MEAN"),FMA_EPS(+1,-3AM,,,,"PORTAGG","MEAN"))&lt;/Q&gt;&lt;R&gt;1&lt;/R&gt;&lt;C&gt;1&lt;/C&gt;&lt;D xsi:type="xsd:double"&gt;8.77564512332136&lt;/D&gt;&lt;/FQL&gt;&lt;FQL&gt;&lt;Q&gt;CNYA^PERCENT_CHANGE(FMA_EPS(+1,0,,,,"PORTAGG","MEAN"),FMA_EPS(+1,-1AM,,,,"PORTAGG","MEAN"))&lt;/Q&gt;&lt;R&gt;1&lt;/R&gt;&lt;C&gt;1&lt;/C&gt;&lt;D xsi:type="xsd:double"&gt;0.923196833094465&lt;/D&gt;&lt;/FQL&gt;&lt;FQL&gt;&lt;Q&gt;SET-BKK^SIZE(FG_CONSTITUENTS)&lt;/Q&gt;&lt;R&gt;1&lt;/R&gt;&lt;C&gt;1&lt;/C&gt;&lt;D xsi:type="xsd:long"&gt;1&lt;/D&gt;&lt;/FQL&gt;&lt;FQL&gt;&lt;Q&gt;EWZ^FMA_RBICS_REV_CURRENT(30, LOC, "PORTAGG")&lt;/Q&gt;&lt;R&gt;1&lt;/R&gt;&lt;C&gt;1&lt;/C&gt;&lt;D xsi:type="xsd:double"&gt;26.132781240692&lt;/D&gt;&lt;/FQL&gt;&lt;FQL&gt;&lt;Q&gt;TRYVN10Y-FDS^PCTCHG(FG_YIELD(0,,,,"YTM"),FG_YIELD(-3AM,,,,"YTM"))&lt;/Q&gt;&lt;R&gt;1&lt;/R&gt;&lt;C&gt;1&lt;/C&gt;&lt;D xsi:type="xsd:double"&gt;-7.1792293&lt;/D&gt;&lt;/FQL&gt;&lt;FQL&gt;&lt;Q&gt;CC_CL^IMF_IFS_RCPI_Q(0)&lt;/Q&gt;&lt;R&gt;0&lt;/R&gt;&lt;C&gt;0&lt;/C&gt;&lt;/FQL&gt;&lt;FQL&gt;&lt;Q&gt;SPY^FG_TOTAL_RETURNC(0,-3AM)&lt;/Q&gt;&lt;R&gt;1&lt;/R&gt;&lt;C&gt;1&lt;/C&gt;&lt;D xsi:type="xsd:double"&gt;8.876634&lt;/D&gt;&lt;/FQL&gt;&lt;FQL&gt;&lt;Q&gt;REFINREPO-FDS^FG_YIELD(NOW,,,0)&lt;/Q&gt;&lt;R&gt;1&lt;/R&gt;&lt;C&gt;1&lt;/C&gt;&lt;D xsi:type="xsd:double"&gt;6.5&lt;/D&gt;&lt;/FQL&gt;&lt;FQL&gt;&lt;Q&gt;QAT^FMA_PE(LTM,0,,,"PORTAGG","MEANR")&lt;/Q&gt;&lt;R&gt;1&lt;/R&gt;&lt;C&gt;1&lt;/C&gt;&lt;D xsi:type="xsd:double"&gt;11.3799394230938&lt;/D&gt;&lt;/FQL&gt;&lt;FQL&gt;&lt;Q&gt;CNYA^FG_FCF_YIELD_NTM(0)&lt;/Q&gt;&lt;R&gt;1&lt;/R&gt;&lt;C&gt;1&lt;/C&gt;&lt;D xsi:type="xsd:double"&gt;6.65835031887253&lt;/D&gt;&lt;/FQL&gt;&lt;FQL&gt;&lt;Q&gt;EWM^FG_TOTAL_RETURNC(0,-1AM)&lt;/Q&gt;&lt;R&gt;1&lt;/R&gt;&lt;C&gt;1&lt;/C&gt;&lt;D xsi:type="xsd:double"&gt;5.197692&lt;/D&gt;&lt;/FQL&gt;&lt;FQL&gt;&lt;Q&gt;QAT^FG_ROE(0)&lt;/Q&gt;&lt;R&gt;1&lt;/R&gt;&lt;C&gt;1&lt;/C&gt;&lt;D xsi:type="xsd:double"&gt;11.1838575419295&lt;/D&gt;&lt;/FQL&gt;&lt;FQL&gt;&lt;Q&gt;VGK^FG_PE(0)&lt;/Q&gt;&lt;R&gt;1&lt;/R&gt;&lt;C&gt;1&lt;/C&gt;&lt;D xsi:type="xsd:double"&gt;14.2037753337727&lt;/D&gt;&lt;/FQL&gt;&lt;FQL&gt;&lt;Q&gt;EZA^FG_ROE(0)&lt;/Q&gt;&lt;R&gt;1&lt;/R&gt;&lt;C&gt;1&lt;/C&gt;&lt;D xsi:type="xsd:double"&gt;14.0774578404973&lt;/D&gt;&lt;/FQL&gt;&lt;FQL&gt;&lt;Q&gt;REFEUREFI-FDS^FG_YIELD(NOW,,,0)&lt;/Q&gt;&lt;R&gt;1&lt;/R&gt;&lt;C&gt;1&lt;/C&gt;&lt;D xsi:type="xsd:double"&gt;4.25&lt;/D&gt;&lt;/FQL&gt;&lt;FQL&gt;&lt;Q&gt;USDPEN^FG_PRICE_CHANGE(0,-6AM)&lt;/Q&gt;&lt;R&gt;1&lt;/R&gt;&lt;C&gt;1&lt;/C&gt;&lt;D xsi:type="xsd:double"&gt;-1.9131184&lt;/D&gt;&lt;/FQL&gt;&lt;FQL&gt;&lt;Q&gt;TRYBR10Y-FDS^PCTCHG(FG_YIELD(0,,,,"YTM"),FG_YIELD(-3AM,,,,"YTM"))&lt;/Q&gt;&lt;R&gt;1&lt;/R&gt;&lt;C&gt;1&lt;/C&gt;&lt;D xsi:type="xsd:double"&gt;1.1088948&lt;/D&gt;&lt;/FQL&gt;&lt;FQL&gt;&lt;Q&gt;TRYPL10Y-FDS^FG_YIELD(0,,,,"YTM")&lt;/Q&gt;&lt;R&gt;1&lt;/R&gt;&lt;C&gt;1&lt;/C&gt;&lt;D xsi:type="xsd:double"&gt;5.321&lt;/D&gt;&lt;/FQL&gt;&lt;FQL&gt;&lt;Q&gt;INDA^FMA_PE(NTMA,0,,,"PORTAGG","MEANR")&lt;/Q&gt;&lt;R&gt;1&lt;/R&gt;&lt;C&gt;1&lt;/C&gt;&lt;D xsi:type="xsd:double"&gt;24.415114327047&lt;/D&gt;&lt;/FQL&gt;&lt;FQL&gt;&lt;Q&gt;EWM^JULIAN(FMA_DIV_YLD(NTMA,NOW,NOW,M,"PORTAGG","MEANR").DATES)&lt;/Q&gt;&lt;R&gt;1&lt;/R&gt;&lt;C&gt;1&lt;/C&gt;&lt;D xsi:type="xsd:long"&gt;45503&lt;/D&gt;&lt;/FQL&gt;&lt;FQL&gt;&lt;Q&gt;TIOS-FDS^FG_PRICE_CHANGE(0,-3AM)&lt;/Q&gt;&lt;R&gt;1&lt;/R&gt;&lt;C&gt;1&lt;/C&gt;&lt;D xsi:type="xsd:double"&gt;-12.2685777664022&lt;/D&gt;&lt;/FQL&gt;&lt;FQL&gt;&lt;Q&gt;EPOL^PERCENT_CHANGE(FMA_EPS(+1,0,,,,"PORTAGG","MEAN"),FMA_EPS(+1,-3AM,,,,"PORTAGG","MEAN"))&lt;/Q&gt;&lt;R&gt;1&lt;/R&gt;&lt;C&gt;1&lt;/C&gt;&lt;D xsi:type="xsd:double"&gt;-0.351166560707196&lt;/D&gt;&lt;/FQL&gt;&lt;FQL&gt;&lt;Q&gt;MCHI^FG_PRICE_MAVG(0,,,,200)&lt;/Q&gt;&lt;R&gt;1&lt;/R&gt;&lt;C&gt;1&lt;/C&gt;&lt;D xsi:type="xsd:double"&gt;41.33625&lt;/D&gt;&lt;/FQL&gt;&lt;FQL&gt;&lt;Q&gt;EWW^FG_COMPANY_NAME&lt;/Q&gt;&lt;R&gt;1&lt;/R&gt;&lt;C&gt;1&lt;/C&gt;&lt;D xsi:type="xsd:string"&gt;iShares MSCI Mexico ETF&lt;/D&gt;&lt;/FQL&gt;&lt;FQL&gt;&lt;Q&gt;EWZ^P_PRICE(0)/P_PRICE_LOW_PR(0,,,,,,"PRICE","INTRA","52W")-1&lt;/Q&gt;&lt;R&gt;1&lt;/R&gt;&lt;C&gt;1&lt;/C&gt;&lt;D xsi:type="xsd:double"&gt;0.01993668&lt;/D&gt;&lt;/FQL&gt;&lt;FQL&gt;&lt;Q&gt;EWW^FG_PRICE_MAVG(0,,,,30)&lt;/Q&gt;&lt;R&gt;1&lt;/R&gt;&lt;C&gt;1&lt;/C&gt;&lt;D xsi:type="xsd:double"&gt;57.870667&lt;/D&gt;&lt;/FQL&gt;&lt;FQL&gt;&lt;Q&gt;EWZ^JULIAN(FMA_DIV_YLD(NTMA,NOW,NOW,M,"PORTAGG","MEANR").DATES)&lt;/Q&gt;&lt;R&gt;1&lt;/R&gt;&lt;C&gt;1&lt;/C&gt;&lt;D xsi:type="xsd:long"&gt;45502&lt;/D&gt;&lt;/FQL&gt;&lt;FQL&gt;&lt;Q&gt;EWY^FMA_RBICS_REV_CURRENT(30, LOC, "PORTAGG")&lt;/Q&gt;&lt;R&gt;1&lt;/R&gt;&lt;C&gt;1&lt;/C&gt;&lt;D xsi:type="xsd:double"&gt;14.4107719744197&lt;/D&gt;&lt;/FQL&gt;&lt;FQL&gt;&lt;Q&gt;REFTR1WREPO-FDS^(SUBARRAY(NOT_NA(NO_REPEAT_F(FG_YIELD(NOW,-10AY,D))),0,1)-SUBARRAY(NOT_NA(NO_REPEAT_F(FG_YIELD(NOW,-10AY,D))),1,1))*100&lt;/Q&gt;&lt;R&gt;1&lt;/R&gt;&lt;C&gt;1&lt;/C&gt;&lt;D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xsi:type="xsd:double"&gt;500&lt;/D&gt;&lt;/FQL&gt;&lt;FQL&gt;&lt;Q&gt;QAT^FMA_EVAL_EBIT(LTMA,NOW,NOW,M,"PORTAGG","MEANR")&lt;/Q&gt;&lt;R&gt;1&lt;/R&gt;&lt;C&gt;1&lt;/C&gt;&lt;D xsi:type="xsd:double"&gt;15.1809113615638&lt;/D&gt;&lt;/FQL&gt;&lt;FQL&gt;&lt;Q&gt;EWW^FG_FCF_YIELD_NTM(0)&lt;/Q&gt;</t>
        </r>
      </text>
    </comment>
    <comment ref="A22" authorId="0" shapeId="0" xr:uid="{D32479CF-B5DF-4A15-A5D3-1349DBD9A5C8}">
      <text>
        <r>
          <rPr>
            <b/>
            <sz val="9"/>
            <color indexed="81"/>
            <rFont val="Tahoma"/>
            <charset val="1"/>
          </rPr>
          <t>&lt;R&gt;1&lt;/R&gt;&lt;C&gt;1&lt;/C&gt;&lt;D xsi:type="xsd:double"&gt;9.86311376844148&lt;/D&gt;&lt;/FQL&gt;&lt;FQL&gt;&lt;Q&gt;EIDO^FMA_PE(NTMA,0,,,"PORTAGG","MEANR")&lt;/Q&gt;&lt;R&gt;1&lt;/R&gt;&lt;C&gt;1&lt;/C&gt;&lt;D xsi:type="xsd:double"&gt;12.4471911895091&lt;/D&gt;&lt;/FQL&gt;&lt;FQL&gt;&lt;Q&gt;TRYZA10Y-FDS^FG_YIELD_NAME&lt;/Q&gt;&lt;R&gt;1&lt;/R&gt;&lt;C&gt;1&lt;/C&gt;&lt;D xsi:type="xsd:string"&gt;Treasury - South Africa Benchmark Bond 10Y&lt;/D&gt;&lt;/FQL&gt;&lt;FQL&gt;&lt;Q&gt;QAT^FMA_PE(NTMA,0,,,"PORTAGG","MEANR")&lt;/Q&gt;&lt;R&gt;1&lt;/R&gt;&lt;C&gt;1&lt;/C&gt;&lt;D xsi:type="xsd:double"&gt;10.4631338255786&lt;/D&gt;&lt;/FQL&gt;&lt;FQL&gt;&lt;Q&gt;GREK^SIZE(FG_CONSTITUENTS)&lt;/Q&gt;&lt;R&gt;1&lt;/R&gt;&lt;C&gt;1&lt;/C&gt;&lt;D xsi:type="xsd:long"&gt;32&lt;/D&gt;&lt;/FQL&gt;&lt;FQL&gt;&lt;Q&gt;INDA^PERCENT_CHANGE(FMA_EPS(+1,0,,,,"PORTAGG","MEAN"),FMA_EPS(+1,-3AM,,,,"PORTAGG","MEAN"))&lt;/Q&gt;&lt;R&gt;1&lt;/R&gt;&lt;C&gt;1&lt;/C&gt;&lt;D xsi:type="xsd:double"&gt;-2.4726314815424&lt;/D&gt;&lt;/FQL&gt;&lt;FQL&gt;&lt;Q&gt;VWO^FG_TOTAL_RETURNC(0,-3AM)&lt;/Q&gt;&lt;R&gt;1&lt;/R&gt;&lt;C&gt;1&lt;/C&gt;&lt;D xsi:type="xsd:double"&gt;3.5738707&lt;/D&gt;&lt;/FQL&gt;&lt;FQL&gt;&lt;Q&gt;KSA^FMA_EVAL_EBITDA(NTMA,0,,,"PORTAGG","MEANR")&lt;/Q&gt;&lt;R&gt;1&lt;/R&gt;&lt;C&gt;1&lt;/C&gt;&lt;D xsi:type="xsd:double"&gt;10.9605624951857&lt;/D&gt;&lt;/FQL&gt;&lt;FQL&gt;&lt;Q&gt;INDA^FG_FCF_YIELD_NTM(0)&lt;/Q&gt;&lt;R&gt;1&lt;/R&gt;&lt;C&gt;1&lt;/C&gt;&lt;D xsi:type="xsd:double"&gt;2.64403161346282&lt;/D&gt;&lt;/FQL&gt;&lt;FQL&gt;&lt;Q&gt;EWY^SIZE(FG_CONSTITUENTS)&lt;/Q&gt;&lt;R&gt;1&lt;/R&gt;&lt;C&gt;1&lt;/C&gt;&lt;D xsi:type="xsd:long"&gt;100&lt;/D&gt;&lt;/FQL&gt;&lt;FQL&gt;&lt;Q&gt;REFZAREPO-FDS^FG_YIELD(NOW,,,0)&lt;/Q&gt;&lt;R&gt;1&lt;/R&gt;&lt;C&gt;1&lt;/C&gt;&lt;D xsi:type="xsd:double"&gt;8.25&lt;/D&gt;&lt;/FQL&gt;&lt;FQL&gt;&lt;Q&gt;TRYBR10Y-FDS^PCTCHG(FG_YIELD(0,,,,"YTM"),FG_YIELD(-1AM,,,,"YTM"))&lt;/Q&gt;&lt;R&gt;1&lt;/R&gt;&lt;C&gt;1&lt;/C&gt;&lt;D xsi:type="xsd:double"&gt;-2.4823415&lt;/D&gt;&lt;/FQL&gt;&lt;FQL&gt;&lt;Q&gt;SET-BKK^FG_PRICE_MAVG(0,,,,30)&lt;/Q&gt;&lt;R&gt;1&lt;/R&gt;&lt;C&gt;1&lt;/C&gt;&lt;D xsi:type="xsd:double"&gt;1311.909&lt;/D&gt;&lt;/FQL&gt;&lt;FQL&gt;&lt;Q&gt;KSA^FG_FCF_YIELD_NTM(0)&lt;/Q&gt;&lt;R&gt;0&lt;/R&gt;&lt;C&gt;0&lt;/C&gt;&lt;/FQL&gt;&lt;FQL&gt;&lt;Q&gt;KSA^FG_COMPANY_NAME&lt;/Q&gt;&lt;R&gt;1&lt;/R&gt;&lt;C&gt;1&lt;/C&gt;&lt;D xsi:type="xsd:string"&gt;iShares MSCI Saudi Arabia ETF&lt;/D&gt;&lt;/FQL&gt;&lt;FQL&gt;&lt;Q&gt;USDIDR^STD(FG_PRICE_CHANGE(0,-3AY,M))&lt;/Q&gt;&lt;R&gt;1&lt;/R&gt;&lt;C&gt;1&lt;/C&gt;&lt;D xsi:type="xsd:double"&gt;1.53950145993669&lt;/D&gt;&lt;/FQL&gt;&lt;FQL&gt;&lt;Q&gt;VNM^FG_TOTAL_RETURNC(0,-12AM)&lt;/Q&gt;&lt;R&gt;1&lt;/R&gt;&lt;C&gt;1&lt;/C&gt;&lt;D xsi:type="xsd:double"&gt;-16.574097&lt;/D&gt;&lt;/FQL&gt;&lt;FQL&gt;&lt;Q&gt;TRYSA10Y-FDS^FG_YIELD_NAME&lt;/Q&gt;&lt;R&gt;1&lt;/R&gt;&lt;C&gt;1&lt;/C&gt;&lt;D xsi:type="xsd:string"&gt;Treasury - SAUDI ARABIA Benchmark Bond 10Y&lt;/D&gt;&lt;/FQL&gt;&lt;FQL&gt;&lt;Q&gt;TRYID10Y-FDS^FG_YIELD(0,,,,"YTM")&lt;/Q&gt;&lt;R&gt;1&lt;/R&gt;&lt;C&gt;1&lt;/C&gt;&lt;D xsi:type="xsd:double"&gt;6.860557&lt;/D&gt;&lt;/FQL&gt;&lt;FQL&gt;&lt;Q&gt;EPU^FMA_EVAL_EBITDA(NTMA,0,,,"PORTAGG","MEANR")&lt;/Q&gt;&lt;R&gt;1&lt;/R&gt;&lt;C&gt;1&lt;/C&gt;&lt;D xsi:type="xsd:double"&gt;6.1859742332469&lt;/D&gt;&lt;/FQL&gt;&lt;FQL&gt;&lt;Q&gt;QAT^FG_PRICE_MAVG(0,,,,60)&lt;/Q&gt;&lt;R&gt;1&lt;/R&gt;&lt;C&gt;1&lt;/C&gt;&lt;D xsi:type="xsd:double"&gt;16.999527&lt;/D&gt;&lt;/FQL&gt;&lt;FQL&gt;&lt;Q&gt;EPU^FG_FCF_YIELD_NTM(0)&lt;/Q&gt;&lt;R&gt;1&lt;/R&gt;&lt;C&gt;1&lt;/C&gt;&lt;D xsi:type="xsd:double"&gt;8.81578356740339&lt;/D&gt;&lt;/FQL&gt;&lt;FQL&gt;&lt;Q&gt;EPOL^FMA_PCT_ABOVE_MAVG(200,0,,,,"PORTAGG")&lt;/Q&gt;&lt;R&gt;1&lt;/R&gt;&lt;C&gt;1&lt;/C&gt;&lt;D xsi:type="xsd:double"&gt;45.4545454545455&lt;/D&gt;&lt;/FQL&gt;&lt;FQL&gt;&lt;Q&gt;WL-FDS^FG_PRICE(0)&lt;/Q&gt;&lt;R&gt;1&lt;/R&gt;&lt;C&gt;1&lt;/C&gt;&lt;D xsi:type="xsd:double"&gt;523.5&lt;/D&gt;&lt;/FQL&gt;&lt;FQL&gt;&lt;Q&gt;MCHI^PERCENT_CHANGE(FMA_EPS(+1,0,,,,"PORTAGG","MEAN"),FMA_EPS(+1,-1AM,,,,"PORTAGG","MEAN"))&lt;/Q&gt;&lt;R&gt;1&lt;/R&gt;&lt;C&gt;1&lt;/C&gt;&lt;D xsi:type="xsd:double"&gt;1.10664119632472&lt;/D&gt;&lt;/FQL&gt;&lt;FQL&gt;&lt;Q&gt;EWW^FMA_RBICS_REV_CURRENT(30, LOC, "PORTAGG")&lt;/Q&gt;&lt;R&gt;1&lt;/R&gt;&lt;C&gt;1&lt;/C&gt;&lt;D xsi:type="xsd:double"&gt;27.3718727943522&lt;/D&gt;&lt;/FQL&gt;&lt;FQL&gt;&lt;Q&gt;TRYIN10Y-FDS^FG_YIELD_NAME&lt;/Q&gt;&lt;R&gt;1&lt;/R&gt;&lt;C&gt;1&lt;/C&gt;&lt;D xsi:type="xsd:string"&gt;India Benchmark Bond - 10 Year&lt;/D&gt;&lt;/FQL&gt;&lt;FQL&gt;&lt;Q&gt;EIDO^FMA_PE(LTM,0,,,"PORTAGG","MEANR")&lt;/Q&gt;&lt;R&gt;1&lt;/R&gt;&lt;C&gt;1&lt;/C&gt;&lt;D xsi:type="xsd:double"&gt;15.8571383319912&lt;/D&gt;&lt;/FQL&gt;&lt;FQL&gt;&lt;Q&gt;REFCNRMB-FDS^FG_YIELD(NOW,,,0)&lt;/Q&gt;&lt;R&gt;1&lt;/R&gt;&lt;C&gt;1&lt;/C&gt;&lt;D xsi:type="xsd:double"&gt;3.35&lt;/D&gt;&lt;/FQL&gt;&lt;FQL&gt;&lt;Q&gt;TRYTR7Y-FDS^PCTCHG(FG_YIELD(0,,,,"YTM"),FG_YIELD(-3AM,,,,"YTM"))&lt;/Q&gt;&lt;R&gt;1&lt;/R&gt;&lt;C&gt;1&lt;/C&gt;&lt;D xsi:type="xsd:double"&gt;-0.089067265&lt;/D&gt;&lt;/FQL&gt;&lt;FQL&gt;&lt;Q&gt;EWW^JULIAN(FMA_DIV_YLD(NTMA,NOW,NOW,M,"PORTAGG","MEANR").DATES)&lt;/Q&gt;&lt;R&gt;1&lt;/R&gt;&lt;C&gt;1&lt;/C&gt;&lt;D xsi:type="xsd:long"&gt;45502&lt;/D&gt;&lt;/FQL&gt;&lt;FQL&gt;&lt;Q&gt;TRYGR10Y-FDS^PCTCHG(FG_YIELD(0,,,,"YTM"),FG_YIELD(-1AM,,,,"YTM"))&lt;/Q&gt;&lt;R&gt;1&lt;/R&gt;&lt;C&gt;1&lt;/C&gt;&lt;D xsi:type="xsd:double"&gt;-11.16765&lt;/D&gt;&lt;/FQL&gt;&lt;FQL&gt;&lt;Q&gt;CPALM-FDS^FG_PRICE_MAVG(0,,,,30)&lt;/Q&gt;&lt;R&gt;1&lt;/R&gt;&lt;C&gt;1&lt;/C&gt;&lt;D xsi:type="xsd:double"&gt;4004.7&lt;/D&gt;&lt;/FQL&gt;&lt;FQL&gt;&lt;Q&gt;CNYA^FMA_PE(NTMA,0,,,"PORTAGG","MEANR")&lt;/Q&gt;&lt;R&gt;1&lt;/R&gt;&lt;C&gt;1&lt;/C&gt;&lt;D xsi:type="xsd:double"&gt;11.5224315624398&lt;/D&gt;&lt;/FQL&gt;&lt;FQL&gt;&lt;Q&gt;CPALM-FDS^FG_PRICE(0)&lt;/Q&gt;&lt;R&gt;1&lt;/R&gt;&lt;C&gt;1&lt;/C&gt;&lt;D xsi:type="xsd:double"&gt;3988&lt;/D&gt;&lt;/FQL&gt;&lt;FQL&gt;&lt;Q&gt;KSA^PERCENT_CHANGE(FMA_EPS(+1,0,,,,"PORTAGG","MEAN"),FMA_EPS(+1,-1AM,,,,"PORTAGG","MEAN"))&lt;/Q&gt;&lt;R&gt;1&lt;/R&gt;&lt;C&gt;1&lt;/C&gt;&lt;D xsi:type="xsd:double"&gt;-1.42137903902086&lt;/D&gt;&lt;/FQL&gt;&lt;FQL&gt;&lt;Q&gt;EPOL^FG_TOTAL_RETURNC(0,-12AM)&lt;/Q&gt;&lt;R&gt;1&lt;/R&gt;&lt;C&gt;1&lt;/C&gt;&lt;D xsi:type="xsd:double"&gt;17.40551&lt;/D&gt;&lt;/FQL&gt;&lt;FQL&gt;&lt;Q&gt;EWM^FMA_PE(LTM,0,,,"PORTAGG","MEANR")&lt;/Q&gt;&lt;R&gt;1&lt;/R&gt;&lt;C&gt;1&lt;/C&gt;&lt;D xsi:type="xsd:double"&gt;18.1673570936772&lt;/D&gt;&lt;/FQL&gt;&lt;FQL&gt;&lt;Q&gt;SPY^PERCENT_CHANGE(FMA_EPS(+1,0,,,,"PORTAGG","MEAN"),FMA_EPS(+1,-1AM,,,,"PORTAGG","MEAN"))&lt;/Q&gt;&lt;R&gt;1&lt;/R&gt;&lt;C&gt;1&lt;/C&gt;&lt;D xsi:type="xsd:double"&gt;-0.0338223531782067&lt;/D&gt;&lt;/FQL&gt;&lt;FQL&gt;&lt;Q&gt;REFZAREPO-FDS^PROPER_NAME(0,,,"SECURITY","NAME")&lt;/Q&gt;&lt;R&gt;1&lt;/R&gt;&lt;C&gt;1&lt;/C&gt;&lt;D xsi:type="xsd:string"&gt;South Africa Repo Rate&lt;/D&gt;&lt;/FQL&gt;&lt;FQL&gt;&lt;Q&gt;EZA^FMA_PCT_ABOVE_MAVG(200,0,,,,"PORTAGG")&lt;/Q&gt;&lt;R&gt;1&lt;/R&gt;&lt;C&gt;1&lt;/C&gt;&lt;D xsi:type="xsd:double"&gt;69.6969696969697&lt;/D&gt;&lt;/FQL&gt;&lt;FQL&gt;&lt;Q&gt;USDQAR^STD(FG_PRICE_CHANGE(0,-1AY,AM))&lt;/Q&gt;&lt;R&gt;1&lt;/R&gt;&lt;C&gt;1&lt;/C&gt;&lt;D xsi:type="xsd:double"&gt;0.00761782856171444&lt;/D&gt;&lt;/FQL&gt;&lt;FQL&gt;&lt;Q&gt;PASP-FDS^FG_PRICE_CHANGE(0,-1AY)&lt;/Q&gt;&lt;R&gt;1&lt;/R&gt;&lt;C&gt;1&lt;/C&gt;&lt;D xsi:type="xsd:double"&gt;-25.2&lt;/D&gt;&lt;/FQL&gt;&lt;FQL&gt;&lt;Q&gt;EPHE^FG_PRICE(0)&lt;/Q&gt;&lt;R&gt;1&lt;/R&gt;&lt;C&gt;1&lt;/C&gt;&lt;D xsi:type="xsd:double"&gt;25.19&lt;/D&gt;&lt;/FQL&gt;&lt;FQL&gt;&lt;Q&gt;EWM^FG_TOTAL_RETURNC(0,-12AM)&lt;/Q&gt;&lt;R&gt;1&lt;/R&gt;&lt;C&gt;1&lt;/C&gt;&lt;D xsi:type="xsd:double"&gt;13.301873&lt;/D&gt;&lt;/FQL&gt;&lt;FQL&gt;&lt;Q&gt;SPY^FG_TOTAL_RETURNC(0,-6AM)&lt;/Q&gt;&lt;R&gt;1&lt;/R&gt;&lt;C&gt;1&lt;/C&gt;&lt;D xsi:type="xsd:double"&gt;11.706543&lt;/D&gt;&lt;/FQL&gt;&lt;FQL&gt;&lt;Q&gt;SET-BKK^FMA_COS_UP("EPS","1M",+1,NOW,,,"PORTAGG","MEANR")&lt;/Q&gt;&lt;R&gt;1&lt;/R&gt;&lt;C&gt;1&lt;/C&gt;&lt;D xsi:type="xsd:double"&gt;43&lt;/D&gt;&lt;/FQL&gt;&lt;FQL&gt;&lt;Q&gt;VNM^FG_ROE(0)&lt;/Q&gt;&lt;R&gt;1&lt;/R&gt;&lt;C&gt;1&lt;/C&gt;&lt;D xsi:type="xsd:double"&gt;9.57705304648616&lt;/D&gt;&lt;/FQL&gt;&lt;FQL&gt;&lt;Q&gt;TRYAE10Y-FDS^PCTCHG(FG_YIELD(0,,,,"YTM"),FG_YIELD(-1AM,,,,"YTM"))&lt;/Q&gt;&lt;R&gt;1&lt;/R&gt;&lt;C&gt;1&lt;/C&gt;&lt;D xsi:type="xsd:double"&gt;-7.189065&lt;/D&gt;&lt;/FQL&gt;&lt;FQL&gt;&lt;Q&gt;TRYZA10Y-FDS^FG_YIELD(0,,,,"YTM")&lt;/Q&gt;&lt;R&gt;1&lt;/R&gt;&lt;C&gt;1&lt;/C&gt;&lt;D xsi:type="xsd:double"&gt;10.808353&lt;/D&gt;&lt;/FQL&gt;&lt;FQL&gt;&lt;Q&gt;QAT^FMA_DIV_YLD(NTMA,NOW,NOW,M,"PORTAGG","MEANR")&lt;/Q&gt;&lt;R&gt;1&lt;/R&gt;&lt;C&gt;1&lt;/C&gt;&lt;D xsi:type="xsd:double"&gt;5.47660106696742&lt;/D&gt;&lt;/FQL&gt;&lt;FQL&gt;&lt;Q&gt;CNYA^FMA_EVAL_EBIT(LTMA,NOW,NOW,M,"PORTAGG","MEANR")&lt;/Q&gt;&lt;R&gt;1&lt;/R&gt;&lt;C&gt;1&lt;/C&gt;&lt;D xsi:type="xsd:double"&gt;15.7919552983388&lt;/D&gt;&lt;/FQL&gt;&lt;FQL&gt;&lt;Q&gt;EWT^FMA_EVAL_EBITDA(NTMA,0,,,"PORTAGG","MEANR")&lt;/Q&gt;&lt;R&gt;1&lt;/R&gt;&lt;C&gt;1&lt;/C&gt;&lt;D xsi:type="xsd:double"&gt;9.82325778869946&lt;/D&gt;&lt;/FQL&gt;&lt;FQL&gt;&lt;Q&gt;KSA^FG_TOTAL_RETURNC(0,-12AM)&lt;/Q&gt;&lt;R&gt;1&lt;/R&gt;&lt;C&gt;1&lt;/C&gt;&lt;D xsi:type="xsd:double"&gt;2.3270369&lt;/D&gt;&lt;/FQL&gt;&lt;FQL&gt;&lt;Q&gt;REFEUREFI-FDS^(SUBARRAY(NOT_NA(NO_REPEAT_F(FG_YIELD(NOW,-10AY,D))),0,1)-SUBARRAY(NOT_NA(NO_REPEAT_F(FG_YIELD(NOW,-10AY,D))),1,1))*100&lt;/Q&gt;&lt;R&gt;1&lt;/R&gt;&lt;C&gt;1&lt;/C&gt;&lt;D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xsi:type="xsd:double"&gt;-25&lt;/D&gt;&lt;/FQL&gt;&lt;FQL&gt;&lt;Q&gt;USDPEN^STD(FG_PRICE_CHANGE(0,-1AY,AM))&lt;/Q&gt;&lt;R&gt;1&lt;/R&gt;&lt;C&gt;1&lt;/C&gt;&lt;D xsi:type="xsd:double"&gt;1.94083239625508&lt;/D&gt;&lt;/FQL&gt;&lt;FQL&gt;&lt;Q&gt;EWT^FMA_DIV_YLD(NTMA,NOW,NOW,M,"PORTAGG","MEANR")&lt;/Q&gt;&lt;R&gt;1&lt;/R&gt;&lt;C&gt;1&lt;/C&gt;&lt;D xsi:type="xsd:double"&gt;3.18567810119396&lt;/D&gt;&lt;/FQL&gt;&lt;FQL&gt;&lt;Q&gt;INDA^FMA_PCT_ABOVE_MAVG(200,0,,,,"PORTAGG")&lt;/Q&gt;&lt;R&gt;1&lt;/R&gt;&lt;C&gt;1&lt;/C&gt;&lt;D xsi:type="xsd:double"&gt;91.8367346938776&lt;/D&gt;&lt;/FQL&gt;&lt;FQL&gt;&lt;Q&gt;KSA^FMA_PCT_ABOVE_MAVG(200,0,,,,"PORTAGG")&lt;/Q&gt;&lt;R&gt;1&lt;/R&gt;&lt;C&gt;1&lt;/C&gt;&lt;D xsi:type="xsd:double"&gt;50&lt;/D&gt;&lt;/FQL&gt;&lt;FQL&gt;&lt;Q&gt;EWY^FMA_COS_DOWN("EPS","1M",+1,NOW,,,"PORTAGG","MEANR")&lt;/Q&gt;&lt;R&gt;1&lt;/R&gt;&lt;C&gt;1&lt;/C&gt;&lt;D xsi:type="xsd:double"&gt;35&lt;/D&gt;&lt;/FQL&gt;&lt;FQL&gt;&lt;Q&gt;TRYKR10Y-FDS^PCTCHG(FG_YIELD(0,,,,"YTM"),FG_YIELD(-3AM,,,,"YTM"))&lt;/Q&gt;&lt;R&gt;1&lt;/R&gt;&lt;C&gt;1&lt;/C&gt;&lt;D xsi:type="xsd:double"&gt;-17.478487&lt;/D&gt;&lt;/FQL&gt;&lt;FQL&gt;&lt;Q&gt;EZA^FG_TOTAL_RETURNC(0,-3AM)&lt;/Q&gt;&lt;R&gt;1&lt;/R&gt;&lt;C&gt;1&lt;/C&gt;&lt;D xsi:type="xsd:double"&gt;11.573994&lt;/D&gt;&lt;/FQL&gt;&lt;FQL&gt;&lt;Q&gt;SPY^FMA_PCT_ABOVE_MAVG(200,0,,,,"PORTAGG")&lt;/Q&gt;&lt;R&gt;1&lt;/R&gt;&lt;C&gt;1&lt;/C&gt;&lt;D xsi:type="xsd:double"&gt;75.0499001996008&lt;/D&gt;&lt;/FQL&gt;&lt;FQL&gt;&lt;Q&gt;TRYMX10Y-FDS^PCTCHG(FG_YIELD(0,,,,"YTM"),FG_YIELD(-3AM,,,,"YTM"))&lt;/Q&gt;&lt;R&gt;1&lt;/R&gt;&lt;C&gt;1&lt;/C&gt;&lt;D xsi:type="xsd:double"&gt;-1.3893025&lt;/D&gt;&lt;/FQL&gt;&lt;FQL&gt;&lt;Q&gt;KSA^FMA_DIV_YLD(NTMA,NOW,NOW,M,"PORTAGG","MEANR")&lt;/Q&gt;&lt;R&gt;1&lt;/R&gt;&lt;C&gt;1&lt;/C&gt;&lt;D xsi:type="xsd:double"&gt;3.55508914191514&lt;/D&gt;&lt;/FQL&gt;&lt;FQL&gt;&lt;Q&gt;EWM^FMA_COS_UP("EPS","1M",+1,NOW,,,"PORTAGG","MEANR")&lt;/Q&gt;&lt;R&gt;1&lt;/R&gt;&lt;C&gt;1&lt;/C&gt;&lt;D xsi:type="xsd:double"&gt;10&lt;/D&gt;&lt;/FQL&gt;&lt;FQL&gt;&lt;Q&gt;REFTWDISC-FDS^(SUBARRAY(NOT_NA(NO_REPEAT_F(FG_YIELD(NOW,-10AY,D))),0,1)-SUBARRAY(NOT_NA(NO_REPEAT_F(FG_YIELD(NOW,-10AY,D))),1,1))*100&lt;/Q&gt;&lt;R&gt;1&lt;/R&gt;&lt;C&gt;1&lt;/C&gt;&lt;D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xsi:type="xsd:double"&gt;12.5&lt;/D&gt;&lt;/FQL&gt;&lt;FQL&gt;&lt;Q&gt;TIOS-FDS^FG_PRICE_MAVG(0,,,,30)&lt;/Q&gt;&lt;R&gt;1&lt;/R&gt;&lt;C&gt;1&lt;/C&gt;&lt;D xsi:type="xsd:double"&gt;108.067665&lt;/D&gt;&lt;/FQL&gt;&lt;FQL&gt;&lt;Q&gt;UAE^FMA_RBICS_REV_CURRENT(30, LOC, "PORTAGG")&lt;/Q&gt;&lt;R&gt;1&lt;/R&gt;&lt;C&gt;1&lt;/C&gt;&lt;D xsi:type="xsd:double"&gt;60.6446535047581&lt;/D&gt;&lt;/FQL&gt;&lt;FQL&gt;&lt;Q&gt;REFPL7D-FDS^PROPER_NAME(0,,,"SECURITY","NAME")&lt;/Q&gt;&lt;R&gt;1&lt;/R&gt;&lt;C&gt;1&lt;/C&gt;&lt;D xsi:type="xsd:string"&gt;Poland Reference Rate - 7 Day&lt;/D&gt;&lt;/FQL&gt;&lt;FQL&gt;&lt;Q&gt;ECH^P_PRICE(0)/P_PRICE_LOW_PR(0,,,,,,"PRICE","INTRA","52W")-1&lt;/Q&gt;&lt;R&gt;1&lt;/R&gt;&lt;C&gt;1&lt;/C&gt;&lt;D xsi:type="xsd:double"&gt;0.06675112&lt;/D&gt;&lt;/FQL&gt;&lt;FQL&gt;&lt;Q&gt;MCHI^FMA_RBICS_REV_CURRENT(30, LOC, "PORTAGG")&lt;/Q&gt;&lt;R&gt;1&lt;/R&gt;&lt;C&gt;1&lt;/C&gt;&lt;D xsi:type="xsd:double"&gt;25.1495051945425&lt;/D&gt;&lt;/FQL&gt;&lt;FQL&gt;&lt;Q&gt;REFAEREPO-FDS^PROPER_NAME(0,,,"SECURITY","NAME")&lt;/Q&gt;&lt;R&gt;1&lt;/R&gt;&lt;C&gt;1&lt;/C&gt;&lt;D xsi:type="xsd:string"&gt;United Arab Emirates Repo Rate&lt;/D&gt;&lt;/FQL&gt;&lt;FQL&gt;&lt;Q&gt;INDA^P_PRICE(0)/P_PRICE_HIGH_PR(0,,,,,,"PRICE","INTRA","52W")&lt;/Q&gt;&lt;R&gt;1&lt;/R&gt;&lt;C&gt;1&lt;/C&gt;&lt;D xsi:type="xsd:double"&gt;0.9876522&lt;/D&gt;&lt;/FQL&gt;&lt;FQL&gt;&lt;Q&gt;QAT^SIZE(FG_CONSTITUENTS)&lt;/Q&gt;&lt;R&gt;1&lt;/R&gt;&lt;C&gt;1&lt;/C&gt;&lt;D xsi:type="xsd:long"&gt;35&lt;/D&gt;&lt;/FQL&gt;&lt;FQL&gt;&lt;Q&gt;VGK^FG_FCF_YIELD_NTM(0)&lt;/Q&gt;&lt;R&gt;1&lt;/R&gt;&lt;C&gt;1&lt;/C&gt;&lt;D xsi:type="xsd:double"&gt;5.31233478244949&lt;/D&gt;&lt;/FQL&gt;&lt;FQL&gt;&lt;Q&gt;GREK^FMA_COS_UP("EPS","1M",+1,NOW,,,"PORTAGG","MEANR")&lt;/Q&gt;&lt;R&gt;1&lt;/R&gt;&lt;C&gt;1&lt;/C&gt;&lt;D xsi:type="xsd:double"&gt;7&lt;/D&gt;&lt;/FQL&gt;&lt;FQL&gt;&lt;Q&gt;VGK^JULIAN(FMA_DIV_YLD(NTMA,NOW,NOW,M,"PORTAGG","MEANR").DATES)&lt;/Q&gt;&lt;R&gt;1&lt;/R&gt;&lt;C&gt;1&lt;/C&gt;&lt;D xsi:type="xsd:long"&gt;45471&lt;/D&gt;&lt;/FQL&gt;&lt;FQL&gt;&lt;Q&gt;REFZAREPO-FDS^(SUBARRAY(NOT_NA(NO_REPEAT_F(FG_YIELD(NOW,-10AY,D))),0,1)-SUBARRAY(NOT_NA(NO_REPEAT_F(FG_YIELD(NOW,-10AY,D))),1,1))*100&lt;/Q&gt;&lt;R&gt;1&lt;/R&gt;&lt;C&gt;1&lt;/C&gt;&lt;D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xsi:type="xsd:double"&gt;50&lt;/D&gt;&lt;/FQL&gt;&lt;FQL&gt;&lt;Q&gt;EWZ^FG_ROE(0)&lt;/Q&gt;&lt;R&gt;1&lt;/R&gt;&lt;C&gt;1&lt;/C&gt;&lt;D xsi:type="xsd:double"&gt;19.6750091676082&lt;/D&gt;&lt;/FQL&gt;&lt;FQL&gt;&lt;Q&gt;EZA^P_PRICE(0)/P_PRICE_LOW_PR(0,,,,,,"PRICE","INTRA","52W")-1&lt;/Q&gt;&lt;R&gt;1&lt;/R&gt;&lt;C&gt;1&lt;/C&gt;&lt;D xsi:type="xsd:double"&gt;0.24440718&lt;/D&gt;&lt;/FQL&gt;&lt;FQL&gt;&lt;Q&gt;EZA^FG_TOTAL_RETURNC(0,-6AM)&lt;/Q&gt;&lt;R&gt;1&lt;/R&gt;&lt;C&gt;1&lt;/C&gt;&lt;D xsi:type="xsd:double"&gt;13.166308&lt;/D&gt;&lt;/FQL&gt;&lt;FQL&gt;&lt;Q&gt;VNM^FG_COMPANY_NAME&lt;/Q&gt;&lt;R&gt;1&lt;/R&gt;&lt;C&gt;1&lt;/C&gt;&lt;D xsi:type="xsd:string"&gt;VanEck Vietnam ETF&lt;/D&gt;&lt;/FQL&gt;&lt;FQL&gt;&lt;Q&gt;VNM^FMA_PE(LTM,0,,,"PORTAGG","MEANR")&lt;/Q&gt;&lt;R&gt;1&lt;/R&gt;&lt;C&gt;1&lt;/C&gt;&lt;D xsi:type="xsd:double"&gt;16.4680881399493&lt;/D&gt;&lt;/FQL&gt;&lt;FQL&gt;&lt;Q&gt;USDZAR^STD(FG_PRICE_CHANGE(0,-3AY,M))&lt;/Q&gt;&lt;R&gt;1&lt;/R&gt;&lt;C&gt;1&lt;/C&gt;&lt;D xsi:type="xsd:double"&gt;3.87970256223855&lt;/D&gt;&lt;/FQL&gt;&lt;FQL&gt;&lt;Q&gt;EIDO^FG_PRICE_MAVG(0,,,,200)&lt;/Q&gt;&lt;R&gt;1&lt;/R&gt;&lt;C&gt;1&lt;/C&gt;&lt;D xsi:type="xsd:double"&gt;21.25&lt;/D&gt;&lt;/FQL&gt;&lt;FQL&gt;&lt;Q&gt;INDA^FG_TOTAL_RETURNC(0,-6AM)&lt;/Q&gt;&lt;R&gt;1&lt;/R&gt;&lt;C&gt;1&lt;/C&gt;&lt;D xsi:type="xsd:double"&gt;13.059926&lt;/D&gt;&lt;/FQL&gt;&lt;FQL&gt;&lt;Q&gt;EWM^FG_TOTAL_RETURNC(0,-6AM)&lt;/Q&gt;&lt;R&gt;1&lt;/R&gt;&lt;C&gt;1&lt;/C&gt;&lt;D xsi:type="xsd:double"&gt;13.113726&lt;/D&gt;&lt;/FQL&gt;&lt;FQL&gt;&lt;Q&gt;TRYKR10Y-FDS^FG_YIELD(0,,,,"YTM")&lt;/Q&gt;&lt;R&gt;1&lt;/R&gt;&lt;C&gt;1&lt;/C&gt;&lt;D xsi:type="xsd:double"&gt;3.0122&lt;/D&gt;&lt;/FQL&gt;&lt;FQL&gt;&lt;Q&gt;EPU^PERCENT_CHANGE(FMA_EPS(+1,0,,,,"PORTAGG","MEAN"),FMA_EPS(+1,-1AM,,,,"PORTAGG","MEAN"))&lt;/Q&gt;&lt;R&gt;1&lt;/R&gt;&lt;C&gt;1&lt;/C&gt;&lt;D xsi:type="xsd:double"&gt;5.88660962370055&lt;/D&gt;&lt;/FQL&gt;&lt;FQL&gt;&lt;Q&gt;BRENT-FDS^FG_PRICE_CHANGE(0,-6AM)&lt;/Q&gt;&lt;R&gt;1&lt;/R&gt;&lt;C&gt;1&lt;/C&gt;&lt;D xsi:type="xsd:double"&gt;0&lt;/D&gt;&lt;/FQL&gt;&lt;FQL&gt;&lt;Q&gt;EPOL^P_PRICE(0)/P_PRICE_LOW_PR(0,,,,,,"PRICE","INTRA","52W")-1&lt;/Q&gt;&lt;R&gt;1&lt;/R&gt;&lt;C&gt;1&lt;/C&gt;&lt;D xsi:type="xsd:double"&gt;0.41291118&lt;/D&gt;&lt;/FQL&gt;&lt;FQL&gt;&lt;Q&gt;TRYVN10Y-FDS^FG_YIELD_NAME&lt;/Q&gt;&lt;R&gt;1&lt;/R&gt;&lt;C&gt;1&lt;/C&gt;&lt;D xsi:type="xsd:string"&gt;Treasury - Vietnam Benchmark Bond 10Y&lt;/D&gt;&lt;/FQL&gt;&lt;FQL&gt;&lt;Q&gt;EZA^FG_COMPANY_NAME&lt;/Q&gt;&lt;R&gt;1&lt;/R&gt;&lt;C&gt;1&lt;/C&gt;&lt;D xsi:type="xsd:string"&gt;iShares MSCI South Africa ETF&lt;/D&gt;&lt;/FQL&gt;&lt;FQL&gt;&lt;Q&gt;NI-FDS^FG_PRICE_CHANGE(0,-1AM)&lt;/Q&gt;&lt;R&gt;1&lt;/R&gt;&lt;C&gt;1&lt;/C&gt;&lt;D xsi:type="xsd:double"&gt;-7.8397212543554&lt;/D&gt;&lt;/FQL&gt;&lt;FQL&gt;&lt;Q&gt;KSA^FG_PRICE(0)&lt;/Q&gt;&lt;R&gt;1&lt;/R&gt;&lt;C&gt;1&lt;/C&gt;&lt;D xsi:type="xsd:double"&gt;41.38&lt;/D&gt;&lt;/FQL&gt;&lt;FQL&gt;&lt;Q&gt;INDA^FMA_EVAL_EBIT(LTMA,NOW,NOW,M,"PORTAGG","MEANR")&lt;/Q&gt;&lt;R&gt;1&lt;/R&gt;&lt;C&gt;1&lt;/C&gt;&lt;D xsi:type="xsd:double"&gt;23.6354135821109&lt;/D&gt;&lt;/FQL&gt;&lt;FQL&gt;&lt;Q&gt;EZA^FMA_COS_UP("EPS","1M",+1,NOW,,,"PORTAGG","MEANR")&lt;/Q&gt;&lt;R&gt;1&lt;/R&gt;&lt;C&gt;1&lt;/C&gt;&lt;D xsi:type="xsd:double"&gt;14&lt;/D&gt;&lt;/FQL&gt;&lt;FQL&gt;&lt;Q&gt;KSA^FG_TOTAL_RETURNC(0,-3AM)&lt;/Q&gt;&lt;R&gt;1&lt;/R&gt;&lt;C&gt;1&lt;/C&gt;&lt;D xsi:type="xsd:double"&gt;-2.2567093&lt;/D&gt;&lt;/FQL&gt;&lt;FQL&gt;&lt;Q&gt;USDPHP^FG_PRICE_CHANGE(0,-6AM)&lt;/Q&gt;&lt;R&gt;1&lt;/R&gt;&lt;C&gt;1&lt;/C&gt;&lt;D xsi:type="xsd:double"&gt;3.9513588&lt;/D&gt;&lt;/FQL&gt;&lt;FQL&gt;&lt;Q&gt;INDA^FMA_DIV_YLD(NTMA,NOW,NOW,M,"PORTAGG","MEANR")&lt;/Q&gt;&lt;R&gt;1&lt;/R&gt;&lt;C&gt;1&lt;/C&gt;&lt;D xsi:type="xsd:double"&gt;1.22484303214873&lt;/D&gt;&lt;/FQL&gt;&lt;FQL&gt;&lt;Q&gt;UAE^FG_TOTAL_RETURNC(0,-6AM)&lt;/Q&gt;&lt;R&gt;1&lt;/R&gt;&lt;C&gt;1&lt;/C&gt;&lt;D xsi:type="xsd:double"&gt;1.9005299&lt;/D&gt;&lt;/FQL&gt;&lt;FQL&gt;&lt;Q&gt;EPOL^PERCENT_CHANGE(FMA_EPS(+1,0,,,,"PORTAGG","MEAN"),FMA_EPS(+1,-1AM,,,,"PORTAGG","MEAN"))&lt;/Q&gt;&lt;R&gt;1&lt;/R&gt;&lt;C&gt;1&lt;/C&gt;&lt;D xsi:type="xsd:double"&gt;-0.839603588086602&lt;/D&gt;&lt;/FQL&gt;&lt;FQL&gt;&lt;Q&gt;EPHE^FMA_COS_DOWN("EPS","1M",+1,NOW,,,"PORTAGG","MEANR")&lt;/Q&gt;&lt;R&gt;1&lt;/R&gt;&lt;C&gt;1&lt;/C&gt;&lt;D xsi:type="xsd:double"&gt;13&lt;/D&gt;&lt;/FQL&gt;&lt;FQL&gt;&lt;Q&gt;REFPEMPR-FDS^(SUBARRAY(NOT_NA(NO_REPEAT_F(FG_YIELD(NOW,-10AY,D))),0,1)-SUBARRAY(NOT_NA(NO_REPEAT_F(FG_YIELD(NOW,-10AY,D))),1,1))*100&lt;/Q&gt;&lt;R&gt;1&lt;/R&gt;&lt;C&gt;1&lt;/C&gt;&lt;D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xsi:type="xsd:double"&gt;-25&lt;/D&gt;&lt;/FQL&gt;&lt;FQL&gt;&lt;Q&gt;VGK^FMA_PCT_ABOVE_MAVG(200,0,,,,"PORTAGG")&lt;/Q&gt;&lt;R&gt;1&lt;/R&gt;&lt;C&gt;1&lt;/C&gt;&lt;D xsi:type="xsd:double"&gt;60.1114649681529&lt;/D&gt;&lt;/FQL&gt;&lt;FQL&gt;&lt;Q&gt;GREK^FG_FCF_YIELD_NTM(0)&lt;/Q&gt;&lt;R&gt;0&lt;/R&gt;&lt;C&gt;0&lt;/C&gt;&lt;/FQL&gt;&lt;FQL&gt;&lt;Q&gt;REFMYON-FDS^PROPER_NAME(0,,,"SECURITY","NAME")&lt;/Q&gt;&lt;R&gt;1&lt;/R&gt;&lt;C&gt;1&lt;/C&gt;&lt;D xsi:type="xsd:string"&gt;Malaysia Policy Rate - Overnight&lt;/D&gt;&lt;/FQL&gt;&lt;FQL&gt;&lt;Q&gt;GREK^FMA_EVAL_EBITDA(NTMA,0,,,"PORTAGG","MEANR")&lt;/Q&gt;&lt;R&gt;1&lt;/R&gt;&lt;C&gt;1&lt;/C&gt;&lt;D xsi:type="xsd:double"&gt;5.81699534900011&lt;/D&gt;&lt;/FQL&gt;&lt;FQL&gt;&lt;Q&gt;TRYMX10Y-FDS^PCTCHG(FG_YIELD(0,,,,"YTM"),FG_YIELD(-1AM,,,,"YTM"))&lt;/Q&gt;&lt;R&gt;1&lt;/R&gt;&lt;C&gt;1&lt;/C&gt;&lt;D xsi:type="xsd:double"&gt;-1.4615571&lt;/D&gt;&lt;/FQL&gt;&lt;FQL&gt;&lt;Q&gt;VNM^JULIAN(FMA_DIV_YLD(NTMA,NOW,NOW,M,"PORTAGG","MEANR").DATES)&lt;/Q&gt;&lt;R&gt;1&lt;/R&gt;&lt;C&gt;1&lt;/C&gt;&lt;D xsi:type="xsd:long"&gt;45503&lt;/D&gt;&lt;/FQL&gt;&lt;FQL&gt;&lt;Q&gt;EWZ^FG_COMPANY_NAME&lt;/Q&gt;&lt;R&gt;1&lt;/R&gt;&lt;C&gt;1&lt;/C&gt;&lt;D xsi:type="xsd:string"&gt;iShares MSCI Brazil ETF&lt;/D&gt;&lt;/FQL&gt;&lt;FQL&gt;&lt;Q&gt;UAE^PERCENT_CHANGE(FMA_EPS(+1,0,,,,"PORTAGG","MEAN"),FMA_EPS(+1,-3AM,,,,"PORTAGG","MEAN"))&lt;/Q&gt;&lt;R&gt;1&lt;/R&gt;&lt;C&gt;1&lt;/C&gt;&lt;D xsi:type="xsd:double"&gt;-0.921547526681666&lt;/D&gt;&lt;/FQL&gt;&lt;FQL&gt;&lt;Q&gt;TRYSA10Y-FDS^PCTCHG(FG_YIELD(0,,,,"YTM"),FG_YIELD(-3AM,,,,"YTM"))&lt;/Q&gt;&lt;R&gt;1&lt;/R&gt;&lt;C&gt;1&lt;/C&gt;&lt;D xsi:type="xsd:double"&gt;-9.400536&lt;/D&gt;&lt;/FQL&gt;&lt;FQL&gt;&lt;Q&gt;SET-BKK^FMA_PE(LTM,0,,,"PORTAGG","MEANR")&lt;/Q&gt;&lt;R&gt;1&lt;/R&gt;&lt;C&gt;1&lt;/C&gt;&lt;D xsi:type="xsd:double"&gt;16.5621257201142&lt;/D&gt;&lt;/FQL&gt;&lt;FQL&gt;&lt;Q&gt;CNYA^PERCENT_CHANGE(FMA_EPS(+1,0,,,,"PORTAGG","MEAN"),FMA_EPS(+1,-3AM,,,,"PORTAGG","MEAN"))&lt;/Q&gt;&lt;R&gt;1&lt;/R&gt;&lt;C&gt;1&lt;/C&gt;&lt;D xsi:type="xsd:double"&gt;-0.333781502794422&lt;/D&gt;&lt;/FQL&gt;&lt;FQL&gt;&lt;Q&gt;EPU^FMA_DIV_YLD(NTMA,NOW,NOW,M,"PORTAGG","MEANR")&lt;/Q&gt;&lt;R&gt;1&lt;/R&gt;&lt;C&gt;1&lt;/C&gt;&lt;D xsi:type="xsd:double"&gt;4.17535047875379&lt;/D&gt;&lt;/FQL&gt;&lt;FQL&gt;&lt;Q&gt;EPU^JULIAN(FMA_DIV_YLD(NTMA,NOW,NOW,M,"PORTAGG","MEANR").DATES)&lt;/Q&gt;&lt;R&gt;1&lt;/R&gt;&lt;C&gt;1&lt;/C&gt;&lt;D xsi:type="xsd:long"&gt;45502&lt;/D&gt;&lt;/FQL&gt;&lt;FQL&gt;&lt;Q&gt;UAE^FMA_DIV_YLD(NTMA,NOW,NOW,M,"PORTAGG","MEANR")&lt;/Q&gt;&lt;R&gt;1&lt;/R&gt;&lt;C&gt;1&lt;/C&gt;&lt;D xsi:type="xsd:double"&gt;5.32766078902318&lt;/D&gt;&lt;/FQL&gt;&lt;FQL&gt;&lt;Q&gt;TIPSCL10Y-FDS^FG_YIELD(0,,,,"YTM")&lt;/Q&gt;&lt;R&gt;1&lt;/R&gt;&lt;C&gt;1&lt;/C&gt;&lt;D xsi:type="xsd:double"&gt;2.628693&lt;/D&gt;&lt;/FQL&gt;&lt;FQL&gt;&lt;Q&gt;EWZ^FG_TOTAL_RETURNC(0,-12AM)&lt;/Q&gt;&lt;R&gt;1&lt;/R&gt;&lt;C&gt;1&lt;/C&gt;&lt;D xsi:type="xsd:double"&gt;-11.829126&lt;/D&gt;&lt;/FQL&gt;&lt;FQL&gt;&lt;Q&gt;EWJ^PERCENT_CHANGE(FMA_EPS(+1,0,,,,"PORTAGG","MEAN"),FMA_EPS(+1,-3AM,,,,"PORTAGG","MEAN"))&lt;/Q&gt;&lt;R&gt;1&lt;/R&gt;&lt;C&gt;1&lt;/C&gt;&lt;D xsi:type="xsd:double"&gt;2.74673692125041&lt;/D&gt;&lt;/FQL&gt;&lt;FQL&gt;&lt;Q&gt;EPOL^FMA_COS_DOWN("EPS","1M",+1,NOW,,,"PORTAGG","MEANR")&lt;/Q&gt;&lt;R&gt;1&lt;/R&gt;&lt;C&gt;1&lt;/C&gt;&lt;D xsi:type="xsd:double"&gt;8&lt;/D&gt;&lt;/FQL&gt;&lt;FQL&gt;&lt;Q&gt;TRYID10Y-FDS^PCTCHG(FG_YIELD(0,,,,"YTM"),FG_YIELD(-1AM,,,,"YTM"))&lt;/Q&gt;&lt;R&gt;1&lt;/R&gt;&lt;C&gt;1&lt;/C&gt;&lt;D xsi:type="xsd:double"&gt;-2.994485&lt;/D&gt;&lt;/FQL&gt;&lt;FQL&gt;&lt;Q&gt;EZA^FMA_PE(NTMA,0,,,"PORTAGG","MEANR")&lt;/Q&gt;&lt;R&gt;1&lt;/R&gt;&lt;C&gt;1&lt;/C&gt;&lt;D xsi:type="xsd:double"&gt;9.70671620622073&lt;/D&gt;&lt;/FQL&gt;&lt;FQL&gt;&lt;Q&gt;VWO^SIZE(FG_CONSTITUENTS)&lt;/Q&gt;&lt;R&gt;1&lt;/R&gt;&lt;C&gt;1&lt;/C&gt;&lt;D xsi:type="xsd:long"&gt;4767&lt;/D&gt;&lt;/FQL&gt;&lt;FQL&gt;&lt;Q&gt;FC0000MY^FMA_EPS(NTMA,-20AY,0,CY,,"PORTAGG","MEANR")&lt;/Q&gt;&lt;R&gt;20&lt;/R&gt;&lt;C&gt;1&lt;/C&gt;&lt;D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xsi:type="xsd:double"&gt;15.6987954718694&lt;/D&gt;&lt;D xsi:type="xsd:double"&gt;16.3882261586729&lt;/D&gt;&lt;D xsi:type="xsd:double"&gt;16.0085524498021&lt;/D&gt;&lt;D xsi:type="xsd:double"&gt;16.7038107118506&lt;/D&gt;&lt;D xsi:type="xsd:double"&gt;16.2486587557372&lt;/D&gt;&lt;/FQL&gt;&lt;FQL&gt;&lt;Q&gt;EWW^P_PRICE(0)/P_PRICE_LOW_PR(0,,,,,,"PRICE","INTRA","52W")-1&lt;/Q&gt;&lt;R&gt;1&lt;/R&gt;&lt;C&gt;1&lt;/C&gt;&lt;D xsi:type="xsd:double"&gt;0.05225408&lt;/D&gt;&lt;/FQL&gt;&lt;FQL&gt;&lt;Q&gt;SET-BKK^FMA_PCT_ABOVE_MAVG(200,0,,,,"PORTAGG")&lt;/Q&gt;&lt;R&gt;1&lt;/R&gt;&lt;C&gt;1&lt;/C&gt;&lt;D xsi:type="xsd:double"&gt;23.3532934131737&lt;/D&gt;&lt;/FQL&gt;&lt;FQL&gt;&lt;Q&gt;EWW^FMA_EVAL_EBITDA(NTMA,0,,,"PORTAGG","MEANR")&lt;/Q&gt;&lt;R&gt;1&lt;/R&gt;&lt;C&gt;1&lt;/C&gt;&lt;D xsi:type="xsd:double"&gt;5.84874886102087&lt;/D&gt;&lt;/FQL&gt;&lt;FQL&gt;&lt;Q&gt;EPU^FMA_EPS(NTMA,-20AY,0,CY,,"PORTAGG","MEANR")&lt;/Q&gt;&lt;R&gt;20&lt;/R&gt;&lt;C&gt;1&lt;/C&gt;&lt;D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xsi:type="xsd:double"&gt;2.41141007361686&lt;/D&gt;&lt;D xsi:type="xsd:double"&gt;2.94854994796204&lt;/D&gt;&lt;D xsi:type="xsd:double"&gt;3.11609679434848&lt;/D&gt;&lt;D xsi:type="xsd:double"&gt;2.96006707163237&lt;/D&gt;&lt;/FQL&gt;&lt;FQL&gt;&lt;Q&gt;TIOS-FDS^FG_PRICE(0)&lt;/Q&gt;&lt;R&gt;1&lt;/R&gt;&lt;C&gt;1&lt;/C&gt;&lt;D xsi:type="xsd:double"&gt;102.83&lt;/D&gt;&lt;/FQL&gt;&lt;FQL&gt;&lt;Q&gt;UAE^FG_FCF_YIELD_NTM(0)&lt;/Q&gt;&lt;R&gt;1&lt;/R&gt;&lt;C&gt;1&lt;/C&gt;&lt;D xsi:type="xsd:double"&gt;8.03503229887688&lt;/D&gt;&lt;/FQL&gt;&lt;FQL&gt;&lt;Q&gt;REFSAREPO-FDS^(SUBARRAY(NOT_NA(NO_REPEAT_F(FG_YIELD(NOW,-10AY,D))),0,1)-SUBARRAY(NOT_NA(NO_REPEAT_F(FG_YIELD(NOW,-10AY,D))),1,1))*100&lt;/Q&gt;&lt;R&gt;1&lt;/R&gt;&lt;C&gt;1&lt;/C&gt;&lt;D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xsi:type="xsd:double"&gt;25&lt;/D&gt;&lt;/FQL&gt;&lt;FQL&gt;&lt;Q&gt;TRYTW10Y-FDS^PCTCHG(FG_YIELD(0,,,,"YTM"),FG_YIELD(-1AM,,,,"YTM"))&lt;/Q&gt;&lt;R&gt;1&lt;/R&gt;&lt;C&gt;1&lt;/C&gt;&lt;D xsi:type="xsd:double"&gt;-5.4391313&lt;/D&gt;&lt;/FQL&gt;&lt;FQL&gt;&lt;Q&gt;EWT^FG_COMPANY_NAME&lt;/Q&gt;&lt;R&gt;1&lt;/R&gt;&lt;C&gt;1&lt;/C&gt;&lt;D xsi:type="xsd:string"&gt;iShares MSCI Taiwan ETF&lt;/D&gt;&lt;/FQL&gt;&lt;FQL&gt;&lt;Q&gt;EWM^FG_COMPANY_NAME&lt;/Q&gt;&lt;R&gt;1&lt;/R&gt;&lt;C&gt;1&lt;/C&gt;&lt;D xsi:type="xsd:string"&gt;iShares MSCI Malaysia ETF&lt;/D&gt;&lt;/FQL&gt;&lt;FQL&gt;&lt;Q&gt;CC_PE^IMF_IFS_RCPI_Q(0)&lt;/Q&gt;&lt;R&gt;0&lt;/R&gt;&lt;C&gt;0&lt;/C&gt;&lt;/FQL&gt;&lt;FQL&gt;&lt;Q&gt;EWZ^FMA_PE(LTM,0,,,"PORTAGG","MEANR")&lt;/Q&gt;&lt;R&gt;1&lt;/R&gt;&lt;C&gt;1&lt;/C&gt;&lt;D xsi:type="xsd:double"&gt;6.98893319749241&lt;/D&gt;&lt;/FQL&gt;&lt;FQL&gt;&lt;Q&gt;TRYAE10Y-FDS^FG_YIELD(0,,,,"YTM")&lt;/Q&gt;&lt;R&gt;1&lt;/R&gt;&lt;C&gt;1&lt;/C&gt;&lt;D xsi:type="xsd:double"&gt;4.5945735&lt;/D&gt;&lt;/FQL&gt;&lt;FQL&gt;&lt;Q&gt;EIDO^FG_COMPANY_NAME&lt;/Q&gt;&lt;R&gt;1&lt;/R&gt;&lt;C&gt;1&lt;/C&gt;&lt;D xsi:type="xsd:string"&gt;iShares MSCI Indonesia ETF&lt;/D&gt;&lt;/FQL&gt;&lt;FQL&gt;&lt;Q&gt;EPHE^JULIAN(FMA_DIV_YLD(NTMA,NOW,NOW,M,"PORTAGG","MEANR").DATES)&lt;/Q&gt;&lt;R&gt;1&lt;/R&gt;&lt;C&gt;1&lt;/C&gt;&lt;D xsi:type="xsd:long"&gt;45503&lt;/D&gt;&lt;/FQL&gt;&lt;FQL&gt;&lt;Q&gt;SET-BKK^FMA_DIV_YLD(NTMA,NOW,NOW,M,"PORTAGG","MEANR")&lt;/Q&gt;&lt;R&gt;1&lt;/R&gt;&lt;C&gt;1&lt;/C&gt;&lt;D xsi:type="xsd:double"&gt;3.79257411666725&lt;/D&gt;&lt;/FQL&gt;&lt;FQL&gt;&lt;Q&gt;TUR^P_PRICE(0)/P_PRICE_HIGH_PR(0,,,,,,"PRICE","INTRA","52W")&lt;/Q&gt;&lt;R&gt;1&lt;/R&gt;&lt;C&gt;1&lt;/C&gt;&lt;D xsi:type="xsd:double"&gt;0.94505745&lt;/D&gt;&lt;/FQL&gt;&lt;FQL&gt;&lt;Q&gt;EIDO^FG_TOTAL_RETURNC(0,-12AM)&lt;/Q&gt;&lt;R&gt;1&lt;/R&gt;&lt;C&gt;1&lt;/C&gt;&lt;D xsi:type="xsd:double"&gt;-9.303278&lt;/D&gt;&lt;/FQL&gt;&lt;FQL&gt;&lt;Q&gt;SET-BKK^PERCENT_CHANGE(FMA_EPS(+1,0,,,,"PORTAGG","MEAN"),FMA_EPS(+1,-1AM,,,,"PORTAGG","MEAN"))&lt;/Q&gt;&lt;R&gt;1&lt;/R&gt;&lt;C&gt;1&lt;/C&gt;&lt;D xsi:type="xsd:double"&gt;-0.98568326493576&lt;/D&gt;&lt;/FQL&gt;&lt;FQL&gt;&lt;Q&gt;EPHE^FMA_PE(LTM,0,,,"PORTAGG","MEANR")&lt;/Q&gt;&lt;R&gt;1&lt;/R&gt;&lt;C&gt;1&lt;/C&gt;&lt;D xsi:type="xsd:double"&gt;10.3603058189253&lt;/D&gt;&lt;/FQL&gt;&lt;FQL&gt;&lt;Q&gt;SET-BKK^FG_FCF_YIELD_NTM(0)&lt;/Q&gt;&lt;R&gt;1&lt;/R&gt;&lt;C&gt;1&lt;/C&gt;&lt;D xsi:type="xsd:double"&gt;4.44825179506913&lt;/D&gt;&lt;/FQL&gt;&lt;FQL&gt;&lt;Q&gt;UAE^SIZE(FG_CONSTITUENTS)&lt;/Q&gt;&lt;R&gt;1&lt;/R&gt;&lt;C&gt;1&lt;/C&gt;&lt;D xsi:type="xsd:long"&gt;43&lt;/D&gt;&lt;/FQL&gt;&lt;FQL&gt;&lt;Q&gt;CC_ID^IMF_IFS_RCPI_Q(0)&lt;/Q&gt;&lt;R&gt;0&lt;/R&gt;&lt;C&gt;0&lt;/C&gt;&lt;/FQL&gt;&lt;FQL&gt;&lt;Q&gt;EZA^FG_PRICE(0)&lt;/Q&gt;&lt;R&gt;1&lt;/R&gt;&lt;C&gt;1&lt;/C&gt;&lt;D xsi:type="xsd:double"&gt;44.5&lt;/D&gt;&lt;/FQL&gt;&lt;FQL&gt;&lt;Q&gt;EWJ^SIZE(FG_CONSTITUENTS)&lt;/Q&gt;&lt;R&gt;1&lt;/R&gt;&lt;C&gt;1&lt;/C&gt;&lt;D xsi:type="xsd:long"&gt;204&lt;/D&gt;&lt;/FQL&gt;&lt;FQL&gt;&lt;Q&gt;TIPSCL10Y-FDS^PCTCHG(FG_YIELD(0,,,,"YTM"),FG_YIELD(-3AM,,,,"YTM"))&lt;/Q&gt;&lt;R&gt;1&lt;/R&gt;&lt;C&gt;1&lt;/C&gt;&lt;D xsi:type="xsd:double"&gt;-0.7656736&lt;/D&gt;&lt;/FQL&gt;&lt;FQL&gt;&lt;Q&gt;EPOL^FMA_EVAL_EBIT(LTMA,NOW,NOW,M,"PORTAGG","MEANR")&lt;/Q&gt;&lt;R&gt;1&lt;/R&gt;&lt;C&gt;1&lt;/C&gt;&lt;D xsi:type="xsd:double"&gt;8.50854914191567&lt;/D&gt;&lt;/FQL&gt;&lt;FQL&gt;&lt;Q&gt;EWT^FG_TOTAL_RETURNC(-10AY,0,AM)&lt;/Q&gt;&lt;R&gt;121&lt;/R&gt;&lt;C&gt;1&lt;/C&gt;&lt;D xsi:type="xsd:double"&gt;-1.7402112&lt;/D&gt;&lt;D xsi:type="xsd:double"&gt;4.427576&lt;/D&gt;&lt;D xsi:type="xsd:double"&gt;-8.419144&lt;/D&gt;&lt;D xsi:type="xsd:double"&gt;3.9682508&lt;/D&gt;&lt;D xsi:type="xsd:double"&gt;-1.0496199&lt;/D&gt;&lt;D xsi:type="xsd:double"&gt;-0.93776584&lt;/D&gt;&lt;D xsi:type="xsd:double"&gt;0.7941723&lt;/D&gt;&lt;D xsi:type="xsd:double"&gt;5.055809&lt;/D&gt;&lt;D xsi:type="xsd:double"&gt;-1.6250014&lt;/D&gt;&lt;D xsi:type="xsd:double"&gt;5.3367257&lt;/D&gt;&lt;D xsi:type="xsd:double"&gt;-2.3522258&lt;/D&gt;&lt;D xsi:type="xsd:double"&gt;-1.1117995&lt;/D&gt;&lt;D xsi:type="xsd:double"&gt;-8.119928&lt;/D&gt;&lt;D xsi:type="xsd:double"&gt;-11.828685&lt;/D&gt;&lt;D xsi:type="xsd:double"&gt;3.623736&lt;/D&gt;&lt;D xsi:type="xsd:double"&gt;3.422618&lt;/D&gt;&lt;D xsi:type="xsd:double"&gt;-0.64747334&lt;/D&gt;&lt;D xsi:type="xsd:double"&gt;-4.6744823&lt;/D&gt;&lt;D xsi:type="xsd:double"&gt;-3.4455776&lt;/D&gt;&lt;D xsi:type="xsd:double"&gt;7.21817&lt;/D&gt;&lt;D xsi:type="xsd:double"&gt;4.311645&lt;/D&gt;&lt;D xsi:type="xsd:double"&gt;-5.293685&lt;/D&gt;&lt;D xsi:type="xsd:double"&gt;2.9862165&lt;/D&gt;&lt;D xsi:type="xsd:double"&gt;5.650556&lt;/D&gt;&lt;D xsi:type="xsd:double"&gt;6.9669247&lt;/D&gt;&lt;D xsi:type="xsd:double"&gt;-0.78947544&lt;/D&gt;&lt;D xsi:type="xsd:double"&gt;4.111409&lt;/D&gt;&lt;D xsi:type="xsd:double"&gt;-0.7006347&lt;/D&gt;&lt;D xsi:type="xsd:double"&gt;-2.4695337&lt;/D&gt;&lt;D xsi:type="xsd:double"&gt;-1.1288643&lt;/D&gt;&lt;D xsi:type="xsd:double"&gt;7.3884964&lt;/D&gt;&lt;D xsi:type="xsd:double"&gt;3.233993&lt;/D&gt;&lt;D xsi:type="xsd:double"&gt;2.0577312&lt;/D&gt;&lt;D xsi:type="xsd:double"&gt;1.9560695&lt;/D&gt;&lt;D xsi:type="xsd:double"&gt;2.538371&lt;/D&gt;&lt;D xsi:type="xsd:double"&gt;2.936089&lt;/D&gt;&lt;D xsi:type="xsd:double"&gt;2.768457&lt;/D&gt;&lt;D xsi:type="xsd:double"&gt;2.5306106&lt;/D&gt;&lt;D xsi:type="xsd:double"&gt;-4.1932106&lt;/D&gt;&lt;D xsi:type="xsd:double"&gt;5.3462625&lt;/D&gt;&lt;D xsi:type="xsd:double"&gt;-2.7083874&lt;/D&gt;&lt;D xsi:type="xsd:double"&gt;0.6904602&lt;/D&gt;&lt;D xsi:type="xsd:double"&gt;6.434691&lt;/D&gt;&lt;D xsi:type="xsd:double"&gt;-4.5147953&lt;/D&gt;&lt;D xsi:type="xsd:double"&gt;4.1847825&lt;/D&gt;&lt;D xsi:type="xsd:double"&gt;-5.7120442&lt;/D&gt;&lt;D xsi:type="xsd:double"&gt;3.1258583&lt;/D&gt;&lt;D xsi:type="xsd:double"&gt;-3.433472&lt;/D&gt;&lt;D xsi:type="xsd:double"&gt;5.027783&lt;/D&gt;&lt;D xsi:type="xsd:double"&gt;0.3173709&lt;/D&gt;&lt;D xsi:type="xsd:double"&gt;-0.2636373&lt;/D&gt;&lt;D xsi:type="xsd:double"&gt;-10.415018&lt;/D&gt;&lt;D xsi:type="xsd:double"&gt;-1.7409265&lt;/D&gt;&lt;D xsi:type="xsd:double"&gt;-2.0528376&lt;/D&gt;&lt;D xsi:type="xsd:double"&gt;4.427576&lt;/D&gt;&lt;D xsi:type="xsd:double"&gt;0.9993911&lt;/D&gt;&lt;D xsi:type="xsd:double"&gt;4.617691&lt;/D&gt;&lt;D xsi:type="xsd:double"&gt;2.3789048&lt;/D&gt;&lt;D xsi:type="xsd:double"&gt;-7.390815&lt;/D&gt;&lt;D xsi:type="xsd:double"&gt;7.496977&lt;/D&gt;&lt;D xsi:type="xsd:double"&gt;-2.6434243&lt;/D&gt;&lt;D xsi:type="xsd:double"&gt;0.80878735&lt;/D&gt;&lt;D xsi:type="xsd:double"&gt;4.3839455&lt;/D&gt;&lt;D xsi:type="xsd:double"&gt;7.823217&lt;/D&gt;&lt;D xsi:type="xsd:double"&gt;0.43280125&lt;/D&gt;&lt;D xsi:type="xsd:double"&gt;6.8688154&lt;/D&gt;&lt;D xsi:type="xsd:double"&gt;-7.707274&lt;/D&gt;&lt;D xsi:type="xsd:double"&gt;-1.4225543&lt;/D&gt;&lt;D xsi:type="xsd:double"&gt;-13.976484&lt;/D&gt;&lt;D xsi:type="xsd:double"&gt;11.867035&lt;/D&gt;&lt;D xsi:type="xsd:double"&gt;5.026388&lt;/D&gt;&lt;D xsi:type="xsd:double"&gt;7.5885773&lt;/D&gt;&lt;D xsi:type="xsd:double"&gt;9.609246&lt;/D&gt;&lt;D xsi:type="xsd:double"&gt;0&lt;/D&gt;&lt;D xsi:type="xsd:double"&gt;2.17489&lt;/D&gt;&lt;D xsi:type="xsd:double"&gt;-0.89971423&lt;/D&gt;&lt;D xsi:type="xsd:double"&gt;11.448193&lt;/D&gt;&lt;D xsi:type="xsd:double"&gt;7.4644804&lt;/D&gt;&lt;D xsi:type="xsd:double"&gt;6.6503406&lt;/D&gt;&lt;D xsi:type="xsd:double"&gt;5.423069&lt;/D&gt;&lt;D xsi:type="xsd:double"&gt;1.055634&lt;/D&gt;&lt;D xsi:type="xsd:double"&gt;7.013762&lt;/D&gt;&lt;D xsi:type="xsd:double"&gt;-0.94515085&lt;/D&gt;&lt;D xsi:type="xsd:double"&gt;-0.12513995&lt;/D&gt;&lt;D xsi:type="xsd:double"&gt;-0.40720105&lt;/D&gt;&lt;D xsi:type="xsd:double"&gt;2.4217606&lt;/D&gt;&lt;D xsi:type="xsd:double"&gt;-5.0053716&lt;/D&gt;&lt;D xsi:type="xsd:double"&gt;2.48909&lt;/D&gt;&lt;D xsi:type="xsd:double"&gt;3.106761&lt;/D&gt;&lt;D xsi:type="xsd:double"&gt;4.6860933&lt;/D&gt;&lt;D xsi:type="xsd:double"&gt;-2.2068799&lt;/D&gt;&lt;D xsi:type="xsd:double"&gt;-2.3334384&lt;/D&gt;&lt;D xsi:type="xsd:double"&gt;-3.3479989&lt;/D&gt;&lt;D xsi:type="xsd:double"&gt;-9.074646&lt;/D&gt;&lt;D xsi:type="xsd:double"&gt;1.1625886&lt;/D&gt;&lt;D xsi:type="xsd:double"&gt;-13.224894&lt;/D&gt;&lt;D xsi:type="xsd:double"&gt;2.5876045&lt;/D&gt;&lt;D xsi:type="xsd:double"&gt;-1.7874837&lt;/D&gt;&lt;D xsi:type="xsd:double"&gt;-12.841261&lt;/D&gt;&lt;D xsi:type="xsd:double"&gt;-2.3201883&lt;/D&gt;&lt;D xsi:type="xsd:double"&gt;20.546318&lt;/D&gt;&lt;D xsi:type="xsd:double"&gt;-6.6071453&lt;/D&gt;&lt;D xsi:type="xsd:double"&gt;13.894426&lt;/D&gt;&lt;D xsi:type="xsd:double"&gt;-3.3450007&lt;/D&gt;&lt;D xsi:type="xsd:double"&gt;2.5333643&lt;/D&gt;&lt;D xsi:type="xsd:double"&gt;-3.5958529&lt;/D&gt;&lt;D xsi:type="xsd:double"&gt;6.7048073&lt;/D&gt;&lt;D xsi:type="xsd:double"&gt;0.8363724&lt;/D&gt;&lt;D xsi:type="xsd:double"&gt;1.4887333&lt;/D&gt;&lt;D xsi:type="xsd:double"&gt;-4.1072965&lt;/D&gt;&lt;D xsi:type="xsd:double"&gt;-2.644229&lt;/D&gt;&lt;D xsi:type="xsd:double"&gt;-1.1447787&lt;/D&gt;&lt;D xsi:type="xsd:double"&gt;11.307896&lt;/D&gt;&lt;D xsi:type="xsd:double"&gt;5.8503747&lt;/D&gt;&lt;D xsi:type="xsd:double"&gt;-2.3245692&lt;/D&gt;&lt;D xsi:type="xsd:double"&gt;4.225981&lt;/D&gt;&lt;D xsi:type="xsd:double"&gt;4.1826725&lt;/D&gt;&lt;D xsi:type="xsd:double"&gt;-3.9123297&lt;/D&gt;&lt;D xsi:type="xsd:double"&gt;7.2692394&lt;/D&gt;&lt;D xsi:type="xsd:double"&gt;7.412553&lt;/D&gt;&lt;D xsi:type="xsd:double"&gt;-4.273814&lt;/D&gt;&lt;/FQL&gt;&lt;FQL&gt;&lt;Q&gt;EWY^FG_TOTAL_RETURNC(0,-6AM)&lt;/Q&gt;&lt;R&gt;1&lt;/R&gt;&lt;C&gt;1&lt;/C&gt;&lt;D xsi:type="xsd:double"&gt;6.5579176&lt;/D&gt;&lt;/FQL&gt;&lt;FQL&gt;&lt;Q&gt;REFPL7D-FDS^(SUBARRAY(NOT_NA(NO_REPEAT_F(FG_YIELD(NOW,-10AY,D))),0,1)-SUBARRAY(NOT_NA(NO_REPEAT_F(FG_YIELD(NOW,-10AY,D))),1,1))*100&lt;/Q&gt;&lt;R&gt;1&lt;/R&gt;&lt;C&gt;1&lt;/C&gt;&lt;D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xsi:type="xsd:double"&gt;-25&lt;/D&gt;&lt;/FQL&gt;&lt;FQL&gt;&lt;Q&gt;CC_VN^IMF_IFS_RCPI_Q(0)&lt;/Q&gt;&lt;R&gt;1&lt;/R&gt;&lt;C&gt;1&lt;/C&gt;&lt;D xsi:type="xsd:double"&gt;4.3949327&lt;/D&gt;&lt;/FQL&gt;&lt;FQL&gt;&lt;Q&gt;UAE^FMA_PE(LTM,0,,,"PORTAGG","MEANR")&lt;/Q&gt;&lt;R&gt;1&lt;/R&gt;&lt;C&gt;1&lt;/C&gt;&lt;D xsi:type="xsd:double"&gt;10.7646102179747&lt;/D&gt;&lt;/FQL&gt;&lt;FQL&gt;&lt;Q&gt;TUR^FG_TOTAL_RETURNC(0,-3AM)&lt;/Q&gt;&lt;R&gt;1&lt;/R&gt;&lt;C&gt;1&lt;/C&gt;&lt;D xsi:type="xsd:double"&gt;5.826843&lt;/D&gt;&lt;/FQL&gt;&lt;FQL&gt;&lt;Q&gt;URTH^SIZE(FG_CONSTITUENTS)&lt;/Q&gt;&lt;R&gt;1&lt;/R&gt;&lt;C&gt;1&lt;/C&gt;&lt;D xsi:type="xsd:long"&gt;1429&lt;/D&gt;&lt;/FQL&gt;&lt;FQL&gt;&lt;Q&gt;EIDO^SIZE(FG_CONSTITUENTS)&lt;/Q&gt;&lt;R&gt;1&lt;/R&gt;&lt;C&gt;1&lt;/C&gt;&lt;D xsi:type="xsd:long"&gt;72&lt;/D&gt;&lt;/FQL&gt;&lt;FQL&gt;&lt;Q&gt;EPHE^FG_FCF_YIELD_NTM(0)&lt;/Q&gt;&lt;R&gt;1&lt;/R&gt;&lt;C&gt;1&lt;/C&gt;&lt;D xsi:type="xsd:double"&gt;6.82179828616352&lt;/D&gt;&lt;/FQL&gt;&lt;FQL&gt;&lt;Q&gt;EPHE^FG_COMPANY_NAME&lt;/Q&gt;&lt;R&gt;1&lt;/R&gt;&lt;C&gt;1&lt;/C&gt;&lt;D xsi:type="xsd:string"&gt;iShares MSCI Philippines ETF&lt;/D&gt;&lt;/FQL&gt;&lt;FQL&gt;&lt;Q&gt;EWY^FMA_DIV_YLD(NTMA,-10AY,0,AM,"PORTAGG","MEANR")&lt;/Q&gt;&lt;R&gt;121&lt;/R&gt;&lt;C&gt;1&lt;/C&gt;&lt;D xsi:type="xsd:double"&gt;1.25248151258435&lt;/D&gt;&lt;D xsi:type="xsd:double"&gt;1.29560082341519&lt;/D&gt;&lt;D xsi:type="xsd:double"&gt;1.39329968303809&lt;/D&gt;&lt;D xsi:type="xsd:double"&gt;1.41036237572669&lt;/D&gt;&lt;D xsi:type="xsd:double"&gt;1.38270105082564&lt;/D&gt;&lt;D xsi:type="xsd:double"&gt;1.46045910386832&lt;/D&gt;&lt;D xsi:type="xsd:double"&gt;1.59361963636928&lt;/D&gt;&lt;D xsi:type="xsd:double"&gt;1.57782996013108&lt;/D&gt;&lt;D xsi:type="xsd:double"&gt;1.55484589173578&lt;/D&gt;&lt;D xsi:type="xsd:double"&gt;1.53126973157627&lt;/D&gt;&lt;D xsi:type="xsd:double"&gt;1.60229868903516&lt;/D&gt;&lt;D xsi:type="xsd:double"&gt;1.63948553675254&lt;/D&gt;&lt;D xsi:type="xsd:double"&gt;1.73791775374831&lt;/D&gt;&lt;D xsi:type="xsd:double"&gt;1.87191493444863&lt;/D&gt;&lt;D xsi:type="xsd:double"&gt;1.78911670476967&lt;/D&gt;&lt;D xsi:type="xsd:double"&gt;1.7927496308739&lt;/D&gt;&lt;D xsi:type="xsd:double"&gt;1.84656439089654&lt;/D&gt;&lt;D xsi:type="xsd:double"&gt;1.94932871584188&lt;/D&gt;&lt;D xsi:type="xsd:double"&gt;1.95172055325571&lt;/D&gt;&lt;D xsi:type="xsd:double"&gt;1.97737143209453&lt;/D&gt;&lt;D xsi:type="xsd:double"&gt;1.94278652723696&lt;/D&gt;&lt;D xsi:type="xsd:double"&gt;1.94442706465805&lt;/D&gt;&lt;D xsi:type="xsd:double"&gt;1.96941415820147&lt;/D&gt;&lt;D xsi:type="xsd:double"&gt;1.94872055256937&lt;/D&gt;&lt;D xsi:type="xsd:double"&gt;1.89968200077758&lt;/D&gt;&lt;D xsi:type="xsd:double"&gt;1.88303373333088&lt;/D&gt;&lt;D xsi:type="xsd:double"&gt;1.87184205001383&lt;/D&gt;&lt;D xsi:type="xsd:double"&gt;1.94971429448584&lt;/D&gt;&lt;D xsi:type="xsd:double"&gt;1.99194055071095&lt;/D&gt;&lt;D xsi:type="xsd:double"&gt;1.96165352062101&lt;/D&gt;&lt;D xsi:type="xsd:double"&gt;1.92076590219258&lt;/D&gt;&lt;D xsi:type="xsd:double"&gt;1.92782619499889&lt;/D&gt;&lt;D xsi:type="xsd:double"&gt;1.89093874113149&lt;/D&gt;&lt;D xsi:type="xsd:double"&gt;1.90890986316685&lt;/D&gt;&lt;D xsi:type="xsd:double"&gt;1.7866810546489&lt;/D&gt;&lt;D xsi:type="xsd:double"&gt;1.75904972786987&lt;/D&gt;&lt;D xsi:type="xsd:double"&gt;1.7750449838979&lt;/D&gt;&lt;D xsi:type="xsd:double"&gt;1.83741792008458&lt;/D&gt;&lt;D xsi:type="xsd:double"&gt;1.79332433088298&lt;/D&gt;&lt;D xsi:type="xsd:double"&gt;1.92785261668778&lt;/D&gt;&lt;D xsi:type="xsd:double"&gt;2.02434772486044&lt;/D&gt;&lt;D xsi:type="xsd:double"&gt;2.06621336712635&lt;/D&gt;&lt;D xsi:type="xsd:double"&gt;2.02031973833762&lt;/D&gt;&lt;D xsi:type="xsd:double"&gt;2.21260352866297&lt;/D&gt;&lt;D xsi:type="xsd:double"&gt;2.2128714709165&lt;/D&gt;&lt;D xsi:type="xsd:double"&gt;2.18036475768763&lt;/D&gt;&lt;D xsi:type="xsd:double"&gt;2.2325665490562&lt;/D&gt;&lt;D xsi:type="xsd:double"&gt;2.35672963245622&lt;/D&gt;&lt;D xsi:type="xsd:double"&gt;2.3544879532698&lt;/D&gt;&lt;D xsi:type="xsd:double"&gt;2.36362505720363&lt;/D&gt;&lt;D xsi:type="xsd:double"&gt;2.37745141157893&lt;/D&gt;&lt;D xsi:type="xsd:double"&gt;2.67930450670971&lt;/D&gt;&lt;D xsi:type="xsd:double"&gt;2.60887098937597&lt;/D&gt;&lt;D xsi:type="xsd:double"&gt;2.66521128781989&lt;/D&gt;&lt;D xsi:type="xsd:double"&gt;2.44457446847854&lt;/D&gt;&lt;D xsi:type="xsd:double"&gt;2.47079187791835&lt;/D&gt;&lt;D xsi:type="xsd:double"&gt;2.50369589027989&lt;/D&gt;&lt;D xsi:type="xsd:double"&gt;2.43906807859553&lt;/D&gt;&lt;D xsi:type="xsd:double"&gt;2.60873557309341&lt;/D&gt;&lt;D xsi:type="xsd:double"&gt;2.48491417196684&lt;/D&gt;&lt;D xsi:type="xsd:double"&gt;2.60044855921011&lt;/D&gt;&lt;D xsi:type="xsd:double"&gt;2.69214486062757&lt;/D&gt;&lt;D xsi:type="xsd:double"&gt;2.49739566561351&lt;/D&gt;&lt;D xsi:type="xsd:double"&gt;2.44055828191844&lt;/D&gt;&lt;D xsi:type="xsd:double"&gt;2.44881513618226&lt;/D&gt;&lt;D xsi:type="xsd:double"&gt;2.33375757210357&lt;/D&gt;&lt;D xsi:type="xsd:double"&gt;2.37366682445936&lt;/D&gt;&lt;D xsi:type="xsd:double"&gt;2.50937388464514&lt;/D&gt;&lt;D xsi:type="xsd:double"&gt;2.93780738175983&lt;/D&gt;&lt;D xsi:type="xsd:double"&gt;2.46541488455563&lt;/D&gt;&lt;D xsi:type="xsd:double"&gt;2.3321258329525&lt;/D&gt;&lt;D xsi:type="xsd:double"&gt;2.28759533894071&lt;/D&gt;&lt;D xsi:type="xsd:double"&gt;2.19380294106189&lt;/D&gt;&lt;D xsi:type="xsd:double"&gt;2.1469687731677&lt;/D&gt;&lt;D xsi:type="xsd:double"&gt;2.14932791194789&lt;/D&gt;&lt;D xsi:type="xsd:double"&gt;2.23276476213711&lt;/D&gt;&lt;D xsi:type="xsd:double"&gt;1.91711457871827&lt;/D&gt;&lt;D xsi:type="xsd:double"&gt;1.80447773566277&lt;/D&gt;&lt;D xsi:type="xsd:double"&gt;1.64920908648685&lt;/D&gt;&lt;D xsi:type="xsd:double"&gt;1.70203576272765&lt;/D&gt;&lt;D xsi:type="xsd:double"&gt;1.69036667819496&lt;/D&gt;&lt;D xsi:type="xsd:double"&gt;1.73760041401323&lt;/D&gt;&lt;D xsi:type="xsd:double"&gt;1.68739706855681&lt;/D&gt;&lt;D xsi:type="xsd:double"&gt;1.68154630981276&lt;/D&gt;&lt;D xsi:type="xsd:double"&gt;1.75872919191425&lt;/D&gt;&lt;D xsi:type="xsd:double"&gt;1.78993649904945&lt;/D&gt;&lt;D xsi:type="xsd:double"&gt;1.90905684518174&lt;/D&gt;&lt;D xsi:type="xsd:double"&gt;1.98022323090505&lt;/D&gt;&lt;D xsi:type="xsd:double"&gt;2.00699610811181&lt;/D&gt;&lt;D xsi:type="xsd:double"&gt;1.95861537149501&lt;/D&gt;&lt;D xsi:type="xsd:double"&gt;2.25628728809089&lt;/D&gt;&lt;D xsi:type="xsd:double"&gt;2.22165718257407&lt;/D&gt;&lt;D xsi:type="xsd:double"&gt;2.24086177836295&lt;/D&gt;&lt;D xsi:type="xsd:double"&gt;2.29316960188194&lt;/D&gt;&lt;D xsi:type="xsd:double"&gt;2.30186649616842&lt;/D&gt;&lt;D xsi:type="xsd:double"&gt;2.65614502541266&lt;/D&gt;&lt;D xsi:type="xsd:double"&gt;2.53547602929495&lt;/D&gt;&lt;D xsi:type="xsd:double"&gt;2.57904296729698&lt;/D&gt;&lt;D xsi:type="xsd:double"&gt;2.88155268842306&lt;/D&gt;&lt;D xsi:type="xsd:double"&gt;2.61962756347629&lt;/D&gt;&lt;D xsi:type="xsd:double"&gt;2.43469552422391&lt;/D&gt;&lt;D xsi:type="xsd:double"&gt;2.68891509638328&lt;/D&gt;&lt;D xsi:type="xsd:double"&gt;2.50062476617913&lt;/D&gt;&lt;D xsi:type="xsd:double"&gt;2.48312998249443&lt;/D&gt;&lt;D xsi:type="xsd:double"&gt;2.39534147233966&lt;/D&gt;&lt;D xsi:type="xsd:double"&gt;2.42746824890146&lt;/D&gt;&lt;D xsi:type="xsd:double"&gt;2.3444454849192&lt;/D&gt;&lt;D xsi:type="xsd:double"&gt;2.37719234750915&lt;/D&gt;&lt;D xsi:type="xsd:double"&gt;2.27522362658492&lt;/D&gt;&lt;D xsi:type="xsd:double"&gt;2.36745375044763&lt;/D&gt;&lt;D xsi:type="xsd:double"&gt;2.48679222563282&lt;/D&gt;&lt;D xsi:type="xsd:double"&gt;2.66522917644361&lt;/D&gt;&lt;D xsi:type="xsd:double"&gt;2.38061948536004&lt;/D&gt;&lt;D xsi:type="xsd:double"&gt;2.23607472970813&lt;/D&gt;&lt;D xsi:type="xsd:double"&gt;2.33464311664373&lt;/D&gt;&lt;D xsi:type="xsd:double"&gt;2.25703252136957&lt;/D&gt;&lt;D xsi:type="xsd:double"&gt;2.16463804770846&lt;/D&gt;&lt;D xsi:type="xsd:double"&gt;2.21867154936675&lt;/D&gt;&lt;D xsi:type="xsd:double"&gt;2.26720797066957&lt;/D&gt;&lt;D xsi:type="xsd:double"&gt;2.07561061685496&lt;/D&gt;&lt;D xsi:type="xsd:double"&gt;2.14012969777483&lt;/D&gt;&lt;/FQL&gt;&lt;FQL&gt;&lt;Q&gt;EWZ^FG_PRICE(0)&lt;/Q&gt;&lt;R&gt;1&lt;/R&gt;&lt;C&gt;1&lt;/C&gt;&lt;D xsi:type="xsd:double"&gt;27.37&lt;/D&gt;&lt;/FQL&gt;&lt;FQL&gt;&lt;Q&gt;SET-BKK^FG_TOTAL_RETURNC(0,-3AM)&lt;/Q&gt;&lt;R&gt;1&lt;/R&gt;&lt;C&gt;1&lt;/C&gt;&lt;D xsi:type="xsd:double"&gt;-3.3042133&lt;/D&gt;&lt;/FQL&gt;&lt;FQL&gt;&lt;Q&gt;EWY^PERCENT_CHANGE(FMA_EPS(+1,0,,,,"PORTAGG","MEAN"),FMA_EPS(+1,-1AM,,,,"PORTAGG","MEAN"))&lt;/Q&gt;&lt;R&gt;1&lt;/R&gt;&lt;C&gt;1&lt;/C&gt;&lt;D xsi:type="xsd:double"&gt;2.28354985638922&lt;/D&gt;&lt;/FQL&gt;&lt;FQL&gt;&lt;Q&gt;REFPL7D-FDS^FG_YIELD(NOW,,,0)&lt;/Q&gt;&lt;R&gt;1&lt;/R&gt;&lt;C&gt;1&lt;/C&gt;&lt;D xsi:type="xsd:double"&gt;5.75&lt;/D&gt;&lt;/FQL&gt;&lt;FQL&gt;&lt;Q&gt;CC_KR^IMF_IFS_RCPI_Q(0)&lt;/Q&gt;&lt;R&gt;1&lt;/R&gt;&lt;C&gt;1&lt;/C&gt;&lt;D xsi:type="xsd:double"&gt;2.6691833&lt;/D&gt;&lt;/FQL&gt;&lt;FQL&gt;&lt;Q&gt;UAE^JULIAN(FMA_DIV_YLD(NTMA,NOW,NOW,M,"PORTAGG","MEANR").DATES)&lt;/Q&gt;&lt;R&gt;1&lt;/R&gt;&lt;C&gt;1&lt;/C&gt;&lt;D xsi:type="xsd:long"&gt;45502&lt;/D&gt;&lt;/FQL&gt;&lt;FQL&gt;&lt;Q&gt;EWZ^FMA_EVAL_EBITDA(NTMA,0,,,"PORTAGG","MEANR")&lt;/Q&gt;&lt;R&gt;1&lt;/R&gt;&lt;C&gt;1&lt;/C&gt;&lt;D xsi:type="xsd:double"&gt;4.51681847753142&lt;/D&gt;&lt;/FQL&gt;&lt;FQL&gt;&lt;Q&gt;ECH^FG_TOTAL_RETURNC(0,-12AM)&lt;/Q&gt;&lt;R&gt;1&lt;/R&gt;&lt;C&gt;1&lt;/C&gt;&lt;D xsi:type="xsd:double"&gt;-15.681314&lt;/D&gt;&lt;/FQL&gt;&lt;FQL&gt;&lt;Q&gt;TUR^FMA_RBICS_REV_CURRENT(30, LOC, "PORTAGG")&lt;/Q&gt;&lt;R&gt;1&lt;/R&gt;&lt;C&gt;1&lt;/C&gt;&lt;D xsi:type="xsd:double"&gt;22.4907332005755&lt;/D&gt;&lt;/FQL&gt;&lt;FQL&gt;&lt;Q&gt;REFAEREPO-FDS^FG_YIELD(NOW,,,0)&lt;/Q&gt;&lt;R&gt;1&lt;/R&gt;&lt;C&gt;1&lt;/C&gt;&lt;D xsi:type="xsd:double"&gt;5.4&lt;/D&gt;&lt;/FQL&gt;&lt;FQL&gt;&lt;Q&gt;EWW^FG_PRICE_MAVG(0,,,,60)&lt;/Q&gt;&lt;R&gt;1&lt;/R&gt;&lt;C&gt;1&lt;/C&gt;&lt;D xsi:type="xsd:double"&gt;60.601665&lt;/D&gt;&lt;/FQL&gt;&lt;FQL&gt;&lt;Q&gt;SET-BKK^FG_TOTAL_RETURNC(0,-1AM)&lt;/Q&gt;&lt;R&gt;1&lt;/R&gt;&lt;C&gt;1&lt;/C&gt;&lt;D xsi:type="xsd:double"&gt;1.8009067&lt;/D&gt;&lt;/FQL&gt;&lt;FQL&gt;&lt;Q&gt;VNM^FMA_COS_DOWN("EPS","1M",+1,NOW,,,"PORTAGG","MEANR")&lt;/Q&gt;&lt;R&gt;1&lt;/R&gt;&lt;C&gt;1&lt;/C&gt;&lt;D xsi:type="xsd:double"&gt;9&lt;/D&gt;&lt;/FQL&gt;&lt;FQL&gt;&lt;Q&gt;EPU^FG_PRICE_MAVG(0,,,,60)&lt;/Q&gt;&lt;R&gt;1&lt;/R&gt;&lt;C&gt;1&lt;/</t>
        </r>
      </text>
    </comment>
    <comment ref="A23" authorId="0" shapeId="0" xr:uid="{47EEBAF3-5B42-4796-8313-52DDE077293F}">
      <text>
        <r>
          <rPr>
            <b/>
            <sz val="9"/>
            <color indexed="81"/>
            <rFont val="Tahoma"/>
            <charset val="1"/>
          </rPr>
          <t>C&gt;&lt;D xsi:type="xsd:double"&gt;41.741123&lt;/D&gt;&lt;/FQL&gt;&lt;FQL&gt;&lt;Q&gt;CNYA^P_PRICE(0)/P_PRICE_HIGH_PR(0,,,,,,"PRICE","INTRA","52W")&lt;/Q&gt;&lt;R&gt;1&lt;/R&gt;&lt;C&gt;1&lt;/C&gt;&lt;D xsi:type="xsd:double"&gt;0.8069387&lt;/D&gt;&lt;/FQL&gt;&lt;FQL&gt;&lt;Q&gt;SET-BKK^JULIAN(FMA_DIV_YLD(NTMA,NOW,NOW,M,"PORTAGG","MEANR").DATES)&lt;/Q&gt;&lt;R&gt;1&lt;/R&gt;&lt;C&gt;1&lt;/C&gt;&lt;D xsi:type="xsd:long"&gt;45504&lt;/D&gt;&lt;/FQL&gt;&lt;FQL&gt;&lt;Q&gt;URTH^FMA_COS_DOWN("EPS","1M",+1,NOW,,,"PORTAGG","MEANR")&lt;/Q&gt;&lt;R&gt;1&lt;/R&gt;&lt;C&gt;1&lt;/C&gt;&lt;D xsi:type="xsd:double"&gt;605&lt;/D&gt;&lt;/FQL&gt;&lt;FQL&gt;&lt;Q&gt;EWZ^FMA_PE(NTMA,0,,,"PORTAGG","MEANR")&lt;/Q&gt;&lt;R&gt;1&lt;/R&gt;&lt;C&gt;1&lt;/C&gt;&lt;D xsi:type="xsd:double"&gt;7.0900988097326&lt;/D&gt;&lt;/FQL&gt;&lt;FQL&gt;&lt;Q&gt;TUR^FMA_EVAL_EBIT(LTMA,NOW,NOW,M,"PORTAGG","MEANR")&lt;/Q&gt;&lt;R&gt;1&lt;/R&gt;&lt;C&gt;1&lt;/C&gt;&lt;D xsi:type="xsd:double"&gt;8.46139224811067&lt;/D&gt;&lt;/FQL&gt;&lt;FQL&gt;&lt;Q&gt;QAT^FMA_PE(NTMA,-10AY,0,AM,"PORTAGG","MEANR")&lt;/Q&gt;&lt;R&gt;121&lt;/R&gt;&lt;C&gt;1&lt;/C&gt;&lt;D xsi:type="xsd:double"&gt;15.2530120521362&lt;/D&gt;&lt;D xsi:type="xsd:double"&gt;15.496903904267&lt;/D&gt;&lt;D xsi:type="xsd:double"&gt;15.454794658364&lt;/D&gt;&lt;D xsi:type="xsd:double"&gt;14.9347998615272&lt;/D&gt;&lt;D xsi:type="xsd:double"&gt;13.9469981709449&lt;/D&gt;&lt;D xsi:type="xsd:double"&gt;13.2773866756491&lt;/D&gt;&lt;D xsi:type="xsd:double"&gt;13.4117676655849&lt;/D&gt;&lt;D xsi:type="xsd:double"&gt;13.9189027814802&lt;/D&gt;&lt;D xsi:type="xsd:double"&gt;12.9734153341178&lt;/D&gt;&lt;D xsi:type="xsd:double"&gt;13.6146318335084&lt;/D&gt;&lt;D xsi:type="xsd:double"&gt;13.4747082273808&lt;/D&gt;&lt;D xsi:type="xsd:double"&gt;13.2491919412842&lt;/D&gt;&lt;D xsi:type="xsd:double"&gt;13.1914693668358&lt;/D&gt;&lt;D xsi:type="xsd:double"&gt;12.4889300486615&lt;/D&gt;&lt;D xsi:type="xsd:double"&gt;12.6220681277039&lt;/D&gt;&lt;D xsi:type="xsd:double"&gt;12.6732378576361&lt;/D&gt;&lt;D xsi:type="xsd:double"&gt;11.4928123527054&lt;/D&gt;&lt;D xsi:type="xsd:double"&gt;11.4939857834953&lt;/D&gt;&lt;D xsi:type="xsd:double"&gt;10.7274219661385&lt;/D&gt;&lt;D xsi:type="xsd:double"&gt;11.6296638760396&lt;/D&gt;&lt;D xsi:type="xsd:double"&gt;12.0958265324631&lt;/D&gt;&lt;D xsi:type="xsd:double"&gt;12.2789267540891&lt;/D&gt;&lt;D xsi:type="xsd:double"&gt;11.4697316544989&lt;/D&gt;&lt;D xsi:type="xsd:double"&gt;11.8725297105535&lt;/D&gt;&lt;D xsi:type="xsd:double"&gt;12.6813828344674&lt;/D&gt;&lt;D xsi:type="xsd:double"&gt;13.2055981183726&lt;/D&gt;&lt;D xsi:type="xsd:double"&gt;12.7392978737359&lt;/D&gt;&lt;D xsi:type="xsd:double"&gt;12.8727741693668&lt;/D&gt;&lt;D xsi:type="xsd:double"&gt;12.1774287082756&lt;/D&gt;&lt;D xsi:type="xsd:double"&gt;13.3053801886368&lt;/D&gt;&lt;D xsi:type="xsd:double"&gt;13.239038096691&lt;/D&gt;&lt;D xsi:type="xsd:double"&gt;13.3631461400636&lt;/D&gt;&lt;D xsi:type="xsd:double"&gt;12.7131221883226&lt;/D&gt;&lt;D xsi:type="xsd:double"&gt;13.053925528143&lt;/D&gt;&lt;D xsi:type="xsd:double"&gt;12.9685035240479&lt;/D&gt;&lt;D xsi:type="xsd:double"&gt;11.9349261061203&lt;/D&gt;&lt;D xsi:type="xsd:double"&gt;12.2675843652493&lt;/D&gt;&lt;D xsi:type="xsd:double"&gt;11.5320585772148&lt;/D&gt;&lt;D xsi:type="xsd:double"&gt;10.8326645336588&lt;/D&gt;&lt;D xsi:type="xsd:double"&gt;11.1045891619161&lt;/D&gt;&lt;D xsi:type="xsd:double"&gt;10.5516352461075&lt;/D&gt;&lt;D xsi:type="xsd:double"&gt;11.7684841734998&lt;/D&gt;&lt;D xsi:type="xsd:double"&gt;11.9589765924103&lt;/D&gt;&lt;D xsi:type="xsd:double"&gt;11.0299141862926&lt;/D&gt;&lt;D xsi:type="xsd:double"&gt;10.9604522851096&lt;/D&gt;&lt;D xsi:type="xsd:double"&gt;11.364378629345&lt;/D&gt;&lt;D xsi:type="xsd:double"&gt;11.1537703861977&lt;/D&gt;&lt;D xsi:type="xsd:double"&gt;11.1648329085356&lt;/D&gt;&lt;D xsi:type="xsd:double"&gt;12.3118658713882&lt;/D&gt;&lt;D xsi:type="xsd:double"&gt;12.6606568869153&lt;/D&gt;&lt;D xsi:type="xsd:double"&gt;12.341960481108&lt;/D&gt;&lt;D xsi:type="xsd:double"&gt;12.9914922330877&lt;/D&gt;&lt;D xsi:type="xsd:double"&gt;13.0106961457218&lt;/D&gt;&lt;D xsi:type="xsd:double"&gt;12.8203908761574&lt;/D&gt;&lt;D xsi:type="xsd:double"&gt;13.3874763774531&lt;/D&gt;&lt;D xsi:type="xsd:double"&gt;12.6534011700224&lt;/D&gt;&lt;D xsi:type="xsd:double"&gt;12.6478685171564&lt;/D&gt;&lt;D xsi:type="xsd:double"&gt;13.2124353379425&lt;/D&gt;&lt;D xsi:type="xsd:double"&gt;12.887570558818&lt;/D&gt;&lt;D xsi:type="xsd:double"&gt;13.3171606266285&lt;/D&gt;&lt;D xsi:type="xsd:double"&gt;13.2012806584861&lt;/D&gt;&lt;D xsi:type="xsd:double"&gt;13.1275207200149&lt;/D&gt;&lt;D xsi:type="xsd:double"&gt;13.412942132385&lt;/D&gt;&lt;D xsi:type="xsd:double"&gt;13.1980640747501&lt;/D&gt;&lt;D xsi:type="xsd:double"&gt;12.9706881321793&lt;/D&gt;&lt;D xsi:type="xsd:double"&gt;13.7571900995654&lt;/D&gt;&lt;D xsi:type="xsd:double"&gt;13.8434174311516&lt;/D&gt;&lt;D xsi:type="xsd:double"&gt;12.6917895977196&lt;/D&gt;&lt;D xsi:type="xsd:double"&gt;11.2394668225413&lt;/D&gt;&lt;D xsi:type="xsd:double"&gt;13.4157317928861&lt;/D&gt;&lt;D xsi:type="xsd:double"&gt;14.0068650439346&lt;/D&gt;&lt;D xsi:type="xsd:double"&gt;14.6071317966545&lt;/D&gt;&lt;D xsi:type="xsd:double"&gt;15.3193745537267&lt;/D&gt;&lt;D xsi:type="xsd:double"&gt;15.2427925911445&lt;/D&gt;&lt;D xsi:type="xsd:double"&gt;15.28827106788&lt;/D&gt;&lt;D xsi:type="xsd:double"&gt;14.8286842646987&lt;/D&gt;&lt;D xsi:type="xsd:double"&gt;15.4077235848034&lt;/D&gt;&lt;D xsi:type="xsd:double"&gt;14.0891137935303&lt;/D&gt;&lt;D xsi:type="xsd:double"&gt;13.9165237592942&lt;/D&gt;&lt;D xsi:type="xsd:double"&gt;13.4182715338429&lt;/D&gt;&lt;D xsi:type="xsd:double"&gt;13.7854614579384&lt;/D&gt;&lt;D xsi:type="xsd:double"&gt;14.0234760671392&lt;/D&gt;&lt;D xsi:type="xsd:double"&gt;13.72845067155&lt;/D&gt;&lt;D xsi:type="xsd:double"&gt;13.5854233189153&lt;/D&gt;&lt;D xsi:type="xsd:double"&gt;12.7980046814855&lt;/D&gt;&lt;D xsi:type="xsd:double"&gt;13.4470389662909&lt;/D&gt;&lt;D xsi:type="xsd:double"&gt;13.2888265339099&lt;/D&gt;&lt;D xsi:type="xsd:double"&gt;13.5313578549818&lt;/D&gt;&lt;D xsi:type="xsd:double"&gt;13.0123893565649&lt;/D&gt;&lt;D xsi:type="xsd:double"&gt;13.1078321434604&lt;/D&gt;&lt;D xsi:type="xsd:double"&gt;13.7281036164586&lt;/D&gt;&lt;D xsi:type="xsd:double"&gt;14.3513687332566&lt;/D&gt;&lt;D xsi:type="xsd:double"&gt;13.9833149899098&lt;/D&gt;&lt;D xsi:type="xsd:double"&gt;13.712690983362&lt;/D&gt;&lt;D xsi:type="xsd:double"&gt;12.5335503711154&lt;/D&gt;&lt;D xsi:type="xsd:double"&gt;12.1979786138966&lt;/D&gt;&lt;D xsi:type="xsd:double"&gt;13.6744833348531&lt;/D&gt;&lt;D xsi:type="xsd:double"&gt;12.9817007212096&lt;/D&gt;&lt;D xsi:type="xsd:double"&gt;12.7281637187849&lt;/D&gt;&lt;D xsi:type="xsd:double"&gt;12.6665891684373&lt;/D&gt;&lt;D xsi:type="xsd:double"&gt;12.5788431827626&lt;/D&gt;&lt;D xsi:type="xsd:double"&gt;11.0150897681336&lt;/D&gt;&lt;D xsi:type="xsd:double"&gt;11.438490602493&lt;/D&gt;&lt;D xsi:type="xsd:double"&gt;11.1542447269549&lt;/D&gt;&lt;D xsi:type="xsd:double"&gt;10.9032567912132&lt;/D&gt;&lt;D xsi:type="xsd:double"&gt;10.8700885837478&lt;/D&gt;&lt;D xsi:type="xsd:double"&gt;10.9875712799351&lt;/D&gt;&lt;D xsi:type="xsd:double"&gt;10.9455621368086&lt;/D&gt;&lt;D xsi:type="xsd:double"&gt;12.0844661369788&lt;/D&gt;&lt;D xsi:type="xsd:double"&gt;10.9443562912697&lt;/D&gt;&lt;D xsi:type="xsd:double"&gt;10.8697911989106&lt;/D&gt;&lt;D xsi:type="xsd:double"&gt;10.1959786369885&lt;/D&gt;&lt;D xsi:type="xsd:double"&gt;10.4953424428051&lt;/D&gt;&lt;D xsi:type="xsd:double"&gt;10.8915497319186&lt;/D&gt;&lt;D xsi:type="xsd:double"&gt;10.4088427258989&lt;/D&gt;&lt;D xsi:type="xsd:double"&gt;10.6999168239456&lt;/D&gt;&lt;D xsi:type="xsd:double"&gt;10.1198106616969&lt;/D&gt;&lt;D xsi:type="xsd:double"&gt;9.93073016954098&lt;/D&gt;&lt;D xsi:type="xsd:double"&gt;9.50351262688566&lt;/D&gt;&lt;D xsi:type="xsd:double"&gt;10.2180487015318&lt;/D&gt;&lt;D xsi:type="xsd:double"&gt;10.4631338255786&lt;/D&gt;&lt;/FQL&gt;&lt;FQL&gt;&lt;Q&gt;MCHI^FMA_PE(NTMA,-10AY,0,AM,"PORTAGG","MEANR")&lt;/Q&gt;&lt;R&gt;121&lt;/R&gt;&lt;C&gt;1&lt;/C&gt;&lt;D xsi:type="xsd:double"&gt;9.25886357131158&lt;/D&gt;&lt;D xsi:type="xsd:double"&gt;9.17283181464071&lt;/D&gt;&lt;D xsi:type="xsd:double"&gt;8.49610393582404&lt;/D&gt;&lt;D xsi:type="xsd:double"&gt;8.873865860918&lt;/D&gt;&lt;D xsi:type="xsd:double"&gt;8.89973580826209&lt;/D&gt;&lt;D xsi:type="xsd:double"&gt;9.4289213789726&lt;/D&gt;&lt;D xsi:type="xsd:double"&gt;9.98469342078893&lt;/D&gt;&lt;D xsi:type="xsd:double"&gt;10.3408263886756&lt;/D&gt;&lt;D xsi:type="xsd:double"&gt;10.7137363996538&lt;/D&gt;&lt;D xsi:type="xsd:double"&gt;12.3000202296094&lt;/D&gt;&lt;D xsi:type="xsd:double"&gt;11.7909185128915&lt;/D&gt;&lt;D xsi:type="xsd:double"&gt;10.731774095187&lt;/D&gt;&lt;D xsi:type="xsd:double"&gt;9.50269452515325&lt;/D&gt;&lt;D xsi:type="xsd:double"&gt;8.52635998613962&lt;/D&gt;&lt;D xsi:type="xsd:double"&gt;8.63380443462668&lt;/D&gt;&lt;D xsi:type="xsd:double"&gt;9.48943197798561&lt;/D&gt;&lt;D xsi:type="xsd:double"&gt;9.40807537389405&lt;/D&gt;&lt;D xsi:type="xsd:double"&gt;10.151890054673&lt;/D&gt;&lt;D xsi:type="xsd:double"&gt;9.13684757469638&lt;/D&gt;&lt;D xsi:type="xsd:double"&gt;9.10070187459873&lt;/D&gt;&lt;D xsi:type="xsd:double"&gt;10.0565340191577&lt;/D&gt;&lt;D xsi:type="xsd:double"&gt;10.1202980415088&lt;/D&gt;&lt;D xsi:type="xsd:double"&gt;10.8594751596548&lt;/D&gt;&lt;D xsi:type="xsd:double"&gt;10.9053025551057&lt;/D&gt;&lt;D xsi:type="xsd:double"&gt;11.4702804533552&lt;/D&gt;&lt;D xsi:type="xsd:double"&gt;12.1821372220967&lt;/D&gt;&lt;D xsi:type="xsd:double"&gt;12.2687586295699&lt;/D&gt;&lt;D xsi:type="xsd:double"&gt;12.0689886499732&lt;/D&gt;&lt;D xsi:type="xsd:double"&gt;11.9546375126205&lt;/D&gt;&lt;D xsi:type="xsd:double"&gt;11.3671408561437&lt;/D&gt;&lt;D xsi:type="xsd:double"&gt;12.0039628529018&lt;/D&gt;&lt;D xsi:type="xsd:double"&gt;12.3027314191329&lt;/D&gt;&lt;D xsi:type="xsd:double"&gt;12.3756770380309&lt;/D&gt;&lt;D xsi:type="xsd:double"&gt;12.6102694153181&lt;/D&gt;&lt;D xsi:type="xsd:double"&gt;13.0252794809415&lt;/D&gt;&lt;D xsi:type="xsd:double"&gt;12.8909449033901&lt;/D&gt;&lt;D xsi:type="xsd:double"&gt;13.6693420286777&lt;/D&gt;&lt;D xsi:type="xsd:double"&gt;13.4126813631654&lt;/D&gt;&lt;D xsi:type="xsd:double"&gt;13.4867522236323&lt;/D&gt;&lt;D xsi:type="xsd:double"&gt;13.7275449185432&lt;/D&gt;&lt;D xsi:type="xsd:double"&gt;13.2835452727701&lt;/D&gt;&lt;D xsi:type="xsd:double"&gt;13.3102370505766&lt;/D&gt;&lt;D xsi:type="xsd:double"&gt;14.0038067001691&lt;/D&gt;&lt;D xsi:type="xsd:double"&gt;13.2691374935163&lt;/D&gt;&lt;D xsi:type="xsd:double"&gt;12.529347281868&lt;/D&gt;&lt;D xsi:type="xsd:double"&gt;12.4559638997712&lt;/D&gt;&lt;D xsi:type="xsd:double"&gt;12.5299546776072&lt;/D&gt;&lt;D xsi:type="xsd:double"&gt;11.9377345804607&lt;/D&gt;&lt;D xsi:type="xsd:double"&gt;11.6446751929088&lt;/D&gt;&lt;D xsi:type="xsd:double"&gt;11.3175025639386&lt;/D&gt;&lt;D xsi:type="xsd:double"&gt;11.1564699193439&lt;/D&gt;&lt;D xsi:type="xsd:double"&gt;10.3154454849181&lt;/D&gt;&lt;D xsi:type="xsd:double"&gt;10.7582344031562&lt;/D&gt;&lt;D xsi:type="xsd:double"&gt;10.1279737580073&lt;/D&gt;&lt;D xsi:type="xsd:double"&gt;11.1696847418901&lt;/D&gt;&lt;D xsi:type="xsd:double"&gt;11.6740783300374&lt;/D&gt;&lt;D xsi:type="xsd:double"&gt;12.0197412484128&lt;/D&gt;&lt;D xsi:type="xsd:double"&gt;12.100609884276&lt;/D&gt;&lt;D xsi:type="xsd:double"&gt;10.835960839803&lt;/D&gt;&lt;D xsi:type="xsd:double"&gt;11.5329699978855&lt;/D&gt;&lt;D xsi:type="xsd:double"&gt;11.2176634969147&lt;/D&gt;&lt;D xsi:type="xsd:double"&gt;11.0961662854193&lt;/D&gt;&lt;D xsi:type="xsd:double"&gt;10.9751482755597&lt;/D&gt;&lt;D xsi:type="xsd:double"&gt;11.2403396227848&lt;/D&gt;&lt;D xsi:type="xsd:double"&gt;11.5184597519884&lt;/D&gt;&lt;D xsi:type="xsd:double"&gt;12.2518296507657&lt;/D&gt;&lt;D xsi:type="xsd:double"&gt;11.4913027427083&lt;/D&gt;&lt;D xsi:type="xsd:double"&gt;11.7861254676596&lt;/D&gt;&lt;D xsi:type="xsd:double"&gt;11.5710808032723&lt;/D&gt;&lt;D xsi:type="xsd:double"&gt;12.4733864857416&lt;/D&gt;&lt;D xsi:type="xsd:double"&gt;13.3831711527995&lt;/D&gt;&lt;D xsi:type="xsd:double"&gt;13.9830524643837&lt;/D&gt;&lt;D xsi:type="xsd:double"&gt;14.8691241598224&lt;/D&gt;&lt;D xsi:type="xsd:double"&gt;15.7158877671286&lt;/D&gt;&lt;D xsi:type="xsd:double"&gt;14.9065384290896&lt;/D&gt;&lt;D xsi:type="xsd:double"&gt;15.2526505807399&lt;/D&gt;&lt;D xsi:type="xsd:double"&gt;15.6173674806745&lt;/D&gt;&lt;D xsi:type="xsd:double"&gt;15.7244924849775&lt;/D&gt;&lt;D xsi:type="xsd:double"&gt;17.6427483136386&lt;/D&gt;&lt;D xsi:type="xsd:double"&gt;17.5777415391903&lt;/D&gt;&lt;D xsi:type="xsd:double"&gt;16.3819517310911&lt;/D&gt;&lt;D xsi:type="xsd:double"&gt;15.8476750206941&lt;/D&gt;&lt;D xsi:type="xsd:double"&gt;16.4459300915108&lt;/D&gt;&lt;D xsi:type="xsd:double"&gt;16.0851957053581&lt;/D&gt;&lt;D xsi:type="xsd:double"&gt;13.8151935671844&lt;/D&gt;&lt;D xsi:type="xsd:double"&gt;14.1313417733444&lt;/D&gt;&lt;D xsi:type="xsd:double"&gt;13.1245871822134&lt;/D&gt;&lt;D xsi:type="xsd:double"&gt;13.3387835847951&lt;/D&gt;&lt;D xsi:type="xsd:double"&gt;12.774438740918&lt;/D&gt;&lt;D xsi:type="xsd:double"&gt;12.4683892319174&lt;/D&gt;&lt;D xsi:type="xsd:double"&gt;12.1295290526772&lt;/D&gt;&lt;D xsi:type="xsd:double"&gt;11.4903235968437&lt;/D&gt;&lt;D xsi:type="xsd:double"&gt;10.9020139493808&lt;/D&gt;&lt;D xsi:type="xsd:double"&gt;10.7735354059146&lt;/D&gt;&lt;D xsi:type="xsd:double"&gt;11.2167017589213&lt;/D&gt;&lt;D xsi:type="xsd:double"&gt;11.9999655112756&lt;/D&gt;&lt;D xsi:type="xsd:double"&gt;10.7922258211862&lt;/D&gt;&lt;D xsi:type="xsd:double"&gt;10.9877458416311&lt;/D&gt;&lt;D xsi:type="xsd:double"&gt;9.67423593295556&lt;/D&gt;&lt;D xsi:type="xsd:double"&gt;8.72120881545956&lt;/D&gt;&lt;D xsi:type="xsd:double"&gt;10.4789531141826&lt;/D&gt;&lt;D xsi:type="xsd:double"&gt;10.7407260202048&lt;/D&gt;&lt;D xsi:type="xsd:double"&gt;11.9418276722889&lt;/D&gt;&lt;D xsi:type="xsd:double"&gt;11.1116895634268&lt;/D&gt;&lt;D xsi:type="xsd:double"&gt;11.103477651448&lt;/D&gt;&lt;D xsi:type="xsd:double"&gt;10.5460130399&lt;/D&gt;&lt;D xsi:type="xsd:double"&gt;9.82948805929968&lt;/D&gt;&lt;D xsi:type="xsd:double"&gt;10.1915571004298&lt;/D&gt;&lt;D xsi:type="xsd:double"&gt;11.0406938896679&lt;/D&gt;&lt;D xsi:type="xsd:double"&gt;10.3880652758474&lt;/D&gt;&lt;D xsi:type="xsd:double"&gt;9.99253887731019&lt;/D&gt;&lt;D xsi:type="xsd:double"&gt;9.58932989761901&lt;/D&gt;&lt;D xsi:type="xsd:double"&gt;9.46598446693964&lt;/D&gt;&lt;D xsi:type="xsd:double"&gt;9.35742385981034&lt;/D&gt;&lt;D xsi:type="xsd:double"&gt;8.49092214529324&lt;/D&gt;&lt;D xsi:type="xsd:double"&gt;9.18680648487176&lt;/D&gt;&lt;D xsi:type="xsd:double"&gt;9.30877958335061&lt;/D&gt;&lt;D xsi:type="xsd:double"&gt;9.89556252250528&lt;/D&gt;&lt;D xsi:type="xsd:double"&gt;9.86974632304399&lt;/D&gt;&lt;D xsi:type="xsd:double"&gt;9.56885571866207&lt;/D&gt;&lt;D xsi:type="xsd:double"&gt;9.01320296418135&lt;/D&gt;&lt;/FQL&gt;&lt;FQL&gt;&lt;Q&gt;EWW^P_PRICE(0)/P_PRICE_HIGH_PR(0,,,,,,"PRICE","INTRA","52W")&lt;/Q&gt;&lt;R&gt;1&lt;/R&gt;&lt;C&gt;1&lt;/C&gt;&lt;D xsi:type="xsd:double"&gt;0.7757311&lt;/D&gt;&lt;/FQL&gt;&lt;FQL&gt;&lt;Q&gt;REFVNDISC-FDS^(SUBARRAY(NOT_NA(NO_REPEAT_F(FG_YIELD(NOW,-10AY,D))),0,1)-SUBARRAY(NOT_NA(NO_REPEAT_F(FG_YIELD(NOW,-10AY,D))),1,1))*100&lt;/Q&gt;&lt;R&gt;1&lt;/R&gt;&lt;C&gt;1&lt;/C&gt;&lt;D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xsi:type="xsd:double"&gt;-50&lt;/D&gt;&lt;/FQL&gt;&lt;FQL&gt;&lt;Q&gt;TUR^FMA_PE(LTMA,-10AY,0,AM,"PORTAGG","MEANR")&lt;/Q&gt;&lt;R&gt;121&lt;/R&gt;&lt;C&gt;1&lt;/C&gt;&lt;D xsi:type="xsd:double"&gt;10.7747660192897&lt;/D&gt;&lt;D xsi:type="xsd:double"&gt;10.7369792082326&lt;/D&gt;&lt;D xsi:type="xsd:double"&gt;10.2347159645098&lt;/D&gt;&lt;D xsi:type="xsd:double"&gt;11.0410865218586&lt;/D&gt;&lt;D xsi:type="xsd:double"&gt;11.8903325861409&lt;/D&gt;&lt;D xsi:type="xsd:double"&gt;11.92125896811&lt;/D&gt;&lt;D xsi:type="xsd:double"&gt;12.5957788298402&lt;/D&gt;&lt;D xsi:type="xsd:double"&gt;11.9291448057089&lt;/D&gt;&lt;D xsi:type="xsd:double"&gt;11.7071076799367&lt;/D&gt;&lt;D xsi:type="xsd:double"&gt;11.734737174734&lt;/D&gt;&lt;D xsi:type="xsd:double"&gt;11.4835610314053&lt;/D&gt;&lt;D xsi:type="xsd:double"&gt;11.4808712785575&lt;/D&gt;&lt;D xsi:type="xsd:double"&gt;11.2453624565558&lt;/D&gt;&lt;D xsi:type="xsd:double"&gt;10.5541251630627&lt;/D&gt;&lt;D xsi:type="xsd:double"&gt;10.5761281438122&lt;/D&gt;&lt;D xsi:type="xsd:double"&gt;11.1340482255291&lt;/D&gt;&lt;D xsi:type="xsd:double"&gt;10.7549154731862&lt;/D&gt;&lt;D xsi:type="xsd:double"&gt;9.70127157487369&lt;/D&gt;&lt;D xsi:type="xsd:double"&gt;9.8248300447037&lt;/D&gt;&lt;D xsi:type="xsd:double"&gt;9.74751340833131&lt;/D&gt;&lt;D xsi:type="xsd:double"&gt;9.81947479886149&lt;/D&gt;&lt;D xsi:type="xsd:double"&gt;9.90950871335123&lt;/D&gt;&lt;D xsi:type="xsd:double"&gt;9.50709215804466&lt;/D&gt;&lt;D xsi:type="xsd:double"&gt;9.50698046131397&lt;/D&gt;&lt;D xsi:type="xsd:double"&gt;9.31725539828266&lt;/D&gt;&lt;D xsi:type="xsd:double"&gt;9.36450563510488&lt;/D&gt;&lt;D xsi:type="xsd:double"&gt;9.35827096434622&lt;/D&gt;&lt;D xsi:type="xsd:double"&gt;9.17955088153173&lt;/D&gt;&lt;D xsi:type="xsd:double"&gt;8.56482321154079&lt;/D&gt;&lt;D xsi:type="xsd:double"&gt;9.02634241517147&lt;/D&gt;&lt;D xsi:type="xsd:double"&gt;9.87261125101295&lt;/D&gt;&lt;D xsi:type="xsd:double"&gt;9.90475814300714&lt;/D&gt;&lt;D xsi:type="xsd:double"&gt;9.74063698828023&lt;/D&gt;&lt;D xsi:type="xsd:double"&gt;9.77831235364138&lt;/D&gt;&lt;D xsi:type="xsd:double"&gt;9.77671933484177&lt;/D&gt;&lt;D xsi:type="xsd:double"&gt;9.6570000772276&lt;/D&gt;&lt;D xsi:type="xsd:double"&gt;9.68206855479117&lt;/D&gt;&lt;D xsi:type="xsd:double"&gt;9.59577465268634&lt;/D&gt;&lt;D xsi:type="xsd:double"&gt;9.00746794039422&lt;/D&gt;&lt;D xsi:type="xsd:double"&gt;9.44565004275053&lt;/D&gt;&lt;D xsi:type="xsd:double"&gt;8.52677865433461&lt;/D&gt;&lt;D xsi:type="xsd:double"&gt;9.07066014242319&lt;/D&gt;&lt;D xsi:type="xsd:double"&gt;9.17500987843291&lt;/D&gt;&lt;D xsi:type="xsd:double"&gt;9.21395025029221&lt;/D&gt;&lt;D xsi:type="xsd:double"&gt;9.05006850742367&lt;/D&gt;&lt;D xsi:type="xsd:double"&gt;8.68216043463898&lt;/D&gt;&lt;D xsi:type="xsd:double"&gt;8.35412936797398&lt;/D&gt;&lt;D xsi:type="xsd:double"&gt;8.09857833064224&lt;/D&gt;&lt;D xsi:type="xsd:double"&gt;7.84162030002894&lt;/D&gt;&lt;D xsi:type="xsd:double"&gt;7.45821518718773&lt;/D&gt;&lt;D xsi:type="xsd:double"&gt;7.643425114595&lt;/D&gt;&lt;D xsi:type="xsd:double"&gt;7.06664925314142&lt;/D&gt;&lt;D xsi:type="xsd:double"&gt;6.81741411677618&lt;/D&gt;&lt;D xsi:type="xsd:double"&gt;6.61802889573506&lt;/D&gt;&lt;D xsi:type="xsd:double"&gt;7.54060833301482&lt;/D&gt;&lt;D xsi:type="xsd:double"&gt;7.40141206609877&lt;/D&gt;&lt;D xsi:type="xsd:double"&gt;7.22112998235273&lt;/D&gt;&lt;D xsi:type="xsd:double"&gt;7.18602419394475&lt;/D&gt;&lt;D xsi:type="xsd:double"&gt;7.13310002569897&lt;/D&gt;&lt;D xsi:type="xsd:double"&gt;7.450308368289&lt;/D&gt;&lt;D xsi:type="xsd:double"&gt;7.59784818955828&lt;/D&gt;&lt;D xsi:type="xsd:double"&gt;7.47569029606801&lt;/D&gt;&lt;D xsi:type="xsd:double"&gt;7.81262681192574&lt;/D&gt;&lt;D xsi:type="xsd:double"&gt;7.61769993851135&lt;/D&gt;&lt;D xsi:type="xsd:double"&gt;8.31191129868487&lt;/D&gt;&lt;D xsi:type="xsd:double"&gt;9.12879524046174&lt;/D&gt;&lt;D xsi:type="xsd:double"&gt;9.1687617763904&lt;/D&gt;&lt;D xsi:type="xsd:double"&gt;8.08644336215394&lt;/D&gt;&lt;D xsi:type="xsd:double"&gt;7.67474178408094&lt;/D&gt;&lt;D xsi:type="xsd:double"&gt;7.94843206035641&lt;/D&gt;&lt;D xsi:type="xsd:double"&gt;8.75649193380892&lt;/D&gt;&lt;D xsi:type="xsd:double"&gt;9.480705371432&lt;/D&gt;&lt;D xsi:type="xsd:double"&gt;9.64645851274076&lt;/D&gt;&lt;D xsi:type="xsd:double"&gt;9.79323174364188&lt;/D&gt;&lt;D xsi:type="xsd:double"&gt;10.5668315917218&lt;/D&gt;&lt;D xsi:type="xsd:double"&gt;11.0748273912411&lt;/D&gt;&lt;D xsi:type="xsd:double"&gt;12.2200725206735&lt;/D&gt;&lt;D xsi:type="xsd:double"&gt;13.5043297134415&lt;/D&gt;&lt;D xsi:type="xsd:double"&gt;12.6159944510326&lt;/D&gt;&lt;D xsi:type="xsd:double"&gt;11.5441321489943&lt;/D&gt;&lt;D xsi:type="xsd:double"&gt;11.0063690593947&lt;/D&gt;&lt;D xsi:type="xsd:double"&gt;10.4783777745707&lt;/D&gt;&lt;D xsi:type="xsd:double"&gt;9.96129981458953&lt;/D&gt;&lt;D xsi:type="xsd:double"&gt;9.32717966438271&lt;/D&gt;&lt;D xsi:type="xsd:double"&gt;8.78641351500683&lt;/D&gt;&lt;D xsi:type="xsd:double"&gt;8.19515602902868&lt;/D&gt;&lt;D xsi:type="xsd:double"&gt;7.40511444721252&lt;/D&gt;&lt;D xsi:type="xsd:double"&gt;7.04671617467207&lt;/D&gt;&lt;D xsi:type="xsd:double"&gt;7.08294673031002&lt;/D&gt;&lt;D xsi:type="xsd:double"&gt;6.49140608456097&lt;/D&gt;&lt;D xsi:type="xsd:double"&gt;6.2945788673342&lt;/D&gt;&lt;D xsi:type="xsd:double"&gt;5.76922629064053&lt;/D&gt;&lt;D xsi:type="xsd:double"&gt;5.75230787579099&lt;/D&gt;&lt;D xsi:type="xsd:double"&gt;5.59716038987267&lt;/D&gt;&lt;D xsi:type="xsd:double"&gt;5.63772860405798&lt;/D&gt;&lt;D xsi:type="xsd:double"&gt;5.22111038286386&lt;/D&gt;&lt;D xsi:type="xsd:double"&gt;4.9653132270035&lt;/D&gt;&lt;D xsi:type="xsd:double"&gt;4.92151229014386&lt;/D&gt;&lt;D xsi:type="xsd:double"&gt;4.50563483089829&lt;/D&gt;&lt;D xsi:type="xsd:double"&gt;4.84240269812984&lt;/D&gt;&lt;D xsi:type="xsd:double"&gt;4.93427246570571&lt;/D&gt;&lt;D xsi:type="xsd:double"&gt;5.33166959894101&lt;/D&gt;&lt;D xsi:type="xsd:double"&gt;4.41745915739524&lt;/D&gt;&lt;D xsi:type="xsd:double"&gt;4.72399361398763&lt;/D&gt;&lt;D xsi:type="xsd:double"&gt;4.65393333582902&lt;/D&gt;&lt;D xsi:type="xsd:double"&gt;4.53264881154589&lt;/D&gt;&lt;D xsi:type="xsd:double"&gt;4.60056401213792&lt;/D&gt;&lt;D xsi:type="xsd:double"&gt;4.99662904351941&lt;/D&gt;&lt;D xsi:type="xsd:double"&gt;5.68615513835478&lt;/D&gt;&lt;D xsi:type="xsd:double"&gt;6.27486368673486&lt;/D&gt;&lt;D xsi:type="xsd:double"&gt;6.48681048370962&lt;/D&gt;&lt;D xsi:type="xsd:double"&gt;5.60956804879712&lt;/D&gt;&lt;D xsi:type="xsd:double"&gt;5.7875916616289&lt;/D&gt;&lt;D xsi:type="xsd:double"&gt;5.42600169659156&lt;/D&gt;&lt;D xsi:type="xsd:double"&gt;6.14273818581447&lt;/D&gt;&lt;D xsi:type="xsd:double"&gt;6.59880001609615&lt;/D&gt;&lt;D xsi:type="xsd:double"&gt;6.51930718224178&lt;/D&gt;&lt;D xsi:type="xsd:double"&gt;6.58082133398616&lt;/D&gt;&lt;D xsi:type="xsd:double"&gt;6.76085330707921&lt;/D&gt;&lt;D xsi:type="xsd:double"&gt;6.79666870077942&lt;/D&gt;&lt;D xsi:type="xsd:double"&gt;7.01472896540727&lt;/D&gt;&lt;/FQL&gt;&lt;FQL&gt;&lt;Q&gt;QAT^FG_TOTAL_RETURNC(0,-1AM)&lt;/Q&gt;&lt;R&gt;1&lt;/R&gt;&lt;C&gt;1&lt;/C&gt;&lt;D xsi:type="xsd:double"&gt;0.46920776&lt;/D&gt;&lt;/FQL&gt;&lt;FQL&gt;&lt;Q&gt;EWW^FG_TOTAL_RETURNC(0,-6AM)&lt;/Q&gt;&lt;R&gt;1&lt;/R&gt;&lt;C&gt;1&lt;/C&gt;&lt;D xsi:type="xsd:double"&gt;-17.750763&lt;/D&gt;&lt;/FQL&gt;&lt;FQL&gt;&lt;Q&gt;UAE^FMA_COS_DOWN("EPS","1M",+1,NOW,,,"PORTAGG","MEANR")&lt;/Q&gt;&lt;R&gt;1&lt;/R&gt;&lt;C&gt;1&lt;/C&gt;&lt;D xsi:type="xsd:double"&gt;7&lt;/D&gt;&lt;/FQL&gt;&lt;FQL&gt;&lt;Q&gt;EZA^FMA_RBICS_REV_CURRENT(30, LOC, "PORTAGG")&lt;/Q&gt;&lt;R&gt;1&lt;/R&gt;&lt;C&gt;1&lt;/C&gt;&lt;D xsi:type="xsd:double"&gt;44.0100715574757&lt;/D&gt;&lt;/FQL&gt;&lt;FQL&gt;&lt;Q&gt;EIDO^FMA_DIV_YLD(NTMA,NOW,NOW,M,"PORTAGG","MEANR")&lt;/Q&gt;&lt;R&gt;1&lt;/R&gt;&lt;C&gt;1&lt;/C&gt;&lt;D xsi:type="xsd:double"&gt;4.40269181229451&lt;/D&gt;&lt;/FQL&gt;&lt;FQL&gt;&lt;Q&gt;EPOL^FMA_PE(LTMA,-10AY,0,AM,"PORTAGG","MEANR")&lt;/Q&gt;&lt;R&gt;121&lt;/R&gt;&lt;C&gt;1&lt;/C&gt;&lt;D xsi:type="xsd:double"&gt;14.5870705251809&lt;/D&gt;&lt;D xsi:type="xsd:double"&gt;14.6256756537466&lt;/D&gt;&lt;D xsi:type="xsd:double"&gt;14.6580498777407&lt;/D&gt;&lt;D xsi:type="xsd:double"&gt;14.8251855457884&lt;/D&gt;&lt;D xsi:type="xsd:double"&gt;14.5835643672657&lt;/D&gt;&lt;D xsi:type="xsd:double"&gt;14.289466193429&lt;/D&gt;&lt;D xsi:type="xsd:double"&gt;18.7330223237393&lt;/D&gt;&lt;D xsi:type="xsd:double"&gt;20.4343330270215&lt;/D&gt;&lt;D xsi:type="xsd:double"&gt;19.8530940077066&lt;/D&gt;&lt;D xsi:type="xsd:double"&gt;19.5075150596346&lt;/D&gt;&lt;D xsi:type="xsd:double"&gt;18.6465525714909&lt;/D&gt;&lt;D xsi:type="xsd:double"&gt;17.4981721275205&lt;/D&gt;&lt;D xsi:type="xsd:double"&gt;16.4694910757431&lt;/D&gt;&lt;D xsi:type="xsd:double"&gt;15.1752558938625&lt;/D&gt;&lt;D xsi:type="xsd:double"&gt;13.96450004048&lt;/D&gt;&lt;D xsi:type="xsd:double"&gt;13.3915745964644&lt;/D&gt;&lt;D xsi:type="xsd:double"&gt;12.0731106775023&lt;/D&gt;&lt;D xsi:type="xsd:double"&gt;11.2430459405723&lt;/D&gt;&lt;D xsi:type="xsd:double"&gt;11.7448402102379&lt;/D&gt;&lt;D xsi:type="xsd:double"&gt;12.2051471299558&lt;/D&gt;&lt;D xsi:type="xsd:double"&gt;12.4676604809929&lt;/D&gt;&lt;D xsi:type="xsd:double"&gt;12.3017747025431&lt;/D&gt;&lt;D xsi:type="xsd:double"&gt;11.9056293157622&lt;/D&gt;&lt;D xsi:type="xsd:double"&gt;11.8086753467929&lt;/D&gt;&lt;D xsi:type="xsd:double"&gt;11.9179300126032&lt;/D&gt;&lt;D xsi:type="xsd:double"&gt;12.1434920144436&lt;/D&gt;&lt;D xsi:type="xsd:double"&gt;11.9232581940035&lt;/D&gt;&lt;D xsi:type="xsd:double"&gt;12.9566184077973&lt;/D&gt;&lt;D xsi:type="xsd:double"&gt;12.4933232637134&lt;/D&gt;&lt;D xsi:type="xsd:double"&gt;13.7497269986925&lt;/D&gt;&lt;D xsi:type="xsd:double"&gt;14.4169054900689&lt;/D&gt;&lt;D xsi:type="xsd:double"&gt;15.8369330838056&lt;/D&gt;&lt;D xsi:type="xsd:double"&gt;15.3908122797065&lt;/D&gt;&lt;D xsi:type="xsd:double"&gt;15.2957890603364&lt;/D&gt;&lt;D xsi:type="xsd:double"&gt;14.8171803234869&lt;/D&gt;&lt;D xsi:type="xsd:double"&gt;14.646798342958&lt;/D&gt;&lt;D xsi:type="xsd:double"&gt;14.5036964017683&lt;/D&gt;&lt;D xsi:type="xsd:double"&gt;14.430277453696&lt;/D&gt;&lt;D xsi:type="xsd:double"&gt;13.560415059814&lt;/D&gt;&lt;D xsi:type="xsd:double"&gt;13.301498363038&lt;/D&gt;&lt;D xsi:type="xsd:double"&gt;12.3851871989682&lt;/D&gt;&lt;D xsi:type="xsd:double"&gt;12.3531760101645&lt;/D&gt;&lt;D xsi:type="xsd:double"&gt;12.8445277175875&lt;/D&gt;&lt;D xsi:type="xsd:double"&gt;11.7507218323459&lt;/D&gt;&lt;D xsi:type="xsd:double"&gt;11.6113067408708&lt;/D&gt;&lt;D xsi:type="xsd:double"&gt;11.7761855215911&lt;/D&gt;&lt;D xsi:type="xsd:double"&gt;11.5506694881134&lt;/D&gt;&lt;D xsi:type="xsd:double"&gt;11.2643036386627&lt;/D&gt;&lt;D xsi:type="xsd:double"&gt;11.7528967506222&lt;/D&gt;&lt;D xsi:type="xsd:double"&gt;11.8774927147217&lt;/D&gt;&lt;D xsi:type="xsd:double"&gt;11.61016159548&lt;/D&gt;&lt;D xsi:type="xsd:double"&gt;11.0612510180496&lt;/D&gt;&lt;D xsi:type="xsd:double"&gt;11.6821596256102&lt;/D&gt;&lt;D xsi:type="xsd:double"&gt;11.436272153713&lt;/D&gt;&lt;D xsi:type="xsd:double"&gt;11.8460393623712&lt;/D&gt;&lt;D xsi:type="xsd:double"&gt;11.514201867345&lt;/D&gt;&lt;D xsi:type="xsd:double"&gt;11.6201697573872&lt;/D&gt;&lt;D xsi:type="xsd:double"&gt;11.6339576435406&lt;/D&gt;&lt;D xsi:type="xsd:double"&gt;11.358826048973&lt;/D&gt;&lt;D xsi:type="xsd:double"&gt;11.6005761618273&lt;/D&gt;&lt;D xsi:type="xsd:double"&gt;11.2931365863652&lt;/D&gt;&lt;D xsi:type="xsd:double"&gt;10.7565341554097&lt;/D&gt;&lt;D xsi:type="xsd:double"&gt;10.9181721139311&lt;/D&gt;&lt;D xsi:type="xsd:double"&gt;10.9522063961216&lt;/D&gt;&lt;D xsi:type="xsd:double"&gt;10.7809213077613&lt;/D&gt;&lt;D xsi:type="xsd:double"&gt;10.9365176731236&lt;/D&gt;&lt;D xsi:type="xsd:double"&gt;10.689732554908&lt;/D&gt;&lt;D xsi:type="xsd:double"&gt;9.66367170537993&lt;/D&gt;&lt;D xsi:type="xsd:double"&gt;9.54778523618828&lt;/D&gt;&lt;D xsi:type="xsd:double"&gt;10.7897496352517&lt;/D&gt;&lt;D xsi:type="xsd:double"&gt;11.7197647923799&lt;/D&gt;&lt;D xsi:type="xsd:double"&gt;11.5318734881669&lt;/D&gt;&lt;D xsi:type="xsd:double"&gt;11.6946516517504&lt;/D&gt;&lt;D xsi:type="xsd:double"&gt;12.6694419705903&lt;/D&gt;&lt;D xsi:type="xsd:double"&gt;13.4600414785082&lt;/D&gt;&lt;D xsi:type="xsd:double"&gt;15.3660584185286&lt;/D&gt;&lt;D xsi:type="xsd:double"&gt;20.2342450114756&lt;/D&gt;&lt;D xsi:type="xsd:double"&gt;22.6626117382696&lt;/D&gt;&lt;D xsi:type="xsd:double"&gt;15.7428281234772&lt;/D&gt;&lt;D xsi:type="xsd:double"&gt;17.1699806643444&lt;/D&gt;&lt;D xsi:type="xsd:double"&gt;16.7322934520974&lt;/D&gt;&lt;D xsi:type="xsd:double"&gt;16.4441361999813&lt;/D&gt;&lt;D xsi:type="xsd:double"&gt;16.2251797623474&lt;/D&gt;&lt;D xsi:type="xsd:double"&gt;15.4870420073855&lt;/D&gt;&lt;D xsi:type="xsd:double"&gt;14.8065153649323&lt;/D&gt;&lt;D xsi:type="xsd:double"&gt;14.2201919874293&lt;/D&gt;&lt;D xsi:type="xsd:double"&gt;13.8817130875339&lt;/D&gt;&lt;D xsi:type="xsd:double"&gt;14.1047943850617&lt;/D&gt;&lt;D xsi:type="xsd:double"&gt;11.800435497733&lt;/D&gt;&lt;D xsi:type="xsd:double"&gt;10.7990808999331&lt;/D&gt;&lt;D xsi:type="xsd:double"&gt;11.6203765728467&lt;/D&gt;&lt;D xsi:type="xsd:double"&gt;9.82363413719843&lt;/D&gt;&lt;D xsi:type="xsd:double"&gt;9.81761123486776&lt;/D&gt;&lt;D xsi:type="xsd:double"&gt;9.16833726147522&lt;/D&gt;&lt;D xsi:type="xsd:double"&gt;8.5869858046297&lt;/D&gt;&lt;D xsi:type="xsd:double"&gt;8.1058036475737&lt;/D&gt;&lt;D xsi:type="xsd:double"&gt;7.4326507037074&lt;/D&gt;&lt;D xsi:type="xsd:double"&gt;6.79638647965&lt;/D&gt;&lt;D xsi:type="xsd:double"&gt;6.03620532157585&lt;/D&gt;&lt;D xsi:type="xsd:double"&gt;6.24212525089069&lt;/D&gt;&lt;D xsi:type="xsd:double"&gt;6.16811843163854&lt;/D&gt;&lt;D xsi:type="xsd:double"&gt;5.89291333444759&lt;/D&gt;&lt;D xsi:type="xsd:double"&gt;6.30144058457229&lt;/D&gt;&lt;D xsi:type="xsd:double"&gt;6.10849214840546&lt;/D&gt;&lt;D xsi:type="xsd:double"&gt;5.94243704037506&lt;/D&gt;&lt;D xsi:type="xsd:double"&gt;6.12211641977131&lt;/D&gt;&lt;D xsi:type="xsd:double"&gt;6.32682649997892&lt;/D&gt;&lt;D xsi:type="xsd:double"&gt;6.75452136166451&lt;/D&gt;&lt;D xsi:type="xsd:double"&gt;6.68592740734914&lt;/D&gt;&lt;D xsi:type="xsd:double"&gt;7.05395881319324&lt;/D&gt;&lt;D xsi:type="xsd:double"&gt;6.82748546216927&lt;/D&gt;&lt;D xsi:type="xsd:double"&gt;7.62242587373933&lt;/D&gt;&lt;D xsi:type="xsd:double"&gt;8.40239656048117&lt;/D&gt;&lt;D xsi:type="xsd:double"&gt;9.02998146838741&lt;/D&gt;&lt;D xsi:type="xsd:double"&gt;8.8292971118749&lt;/D&gt;&lt;D xsi:type="xsd:double"&gt;8.91818634412884&lt;/D&gt;&lt;D xsi:type="xsd:double"&gt;8.74896545687176&lt;/D&gt;&lt;D xsi:type="xsd:double"&gt;8.89056027787894&lt;/D&gt;&lt;D xsi:type="xsd:double"&gt;8.9271470955844&lt;/D&gt;&lt;D xsi:type="xsd:double"&gt;9.10928703482042&lt;/D&gt;&lt;D xsi:type="xsd:double"&gt;8.95975740257955&lt;/D&gt;&lt;/FQL&gt;&lt;FQL&gt;&lt;Q&gt;EPOL^FG_PRICE_MAVG(0,,,,60)&lt;/Q&gt;&lt;R&gt;1&lt;/R&gt;&lt;C&gt;1&lt;/C&gt;&lt;D xsi:type="xsd:double"&gt;24.550083&lt;/D&gt;&lt;/FQL&gt;&lt;FQL&gt;&lt;Q&gt;DUMMY^ECON_DATE(45475,,, 'MM/YYYY')&lt;/Q&gt;&lt;R&gt;1&lt;/R&gt;&lt;C&gt;1&lt;/C&gt;&lt;D xsi:type="xsd:string"&gt;07/2024&lt;/D&gt;&lt;/FQL&gt;&lt;FQL&gt;&lt;Q&gt;DUMMY^ECON_DATE(45384,,, 'MM/YYYY')&lt;/Q&gt;&lt;R&gt;1&lt;/R&gt;&lt;C&gt;1&lt;/C&gt;&lt;D xsi:type="xsd:string"&gt;04/2024&lt;/D&gt;&lt;/FQL&gt;&lt;FQL&gt;&lt;Q&gt;CC_SA^IMF_IFS_RCPI_Q(-1AM)&lt;/Q&gt;&lt;R&gt;0&lt;/R&gt;&lt;C&gt;0&lt;/C&gt;&lt;/FQL&gt;&lt;FQL&gt;&lt;Q&gt;CC_ZA^IMF_IFS_RCPI_Q(-1AM)&lt;/Q&gt;&lt;R&gt;0&lt;/R&gt;&lt;C&gt;0&lt;/C&gt;&lt;/FQL&gt;&lt;FQL&gt;&lt;Q&gt;CC_AE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IN^IMF_IFS_RCPI_Q(-1AM)&lt;/Q&gt;&lt;R&gt;0&lt;/R&gt;&lt;C&gt;0&lt;/C&gt;&lt;/FQL&gt;&lt;FQL&gt;&lt;Q&gt;CC_CL^IMF_IFS_RCPI_Q(-1AM)&lt;/Q&gt;&lt;R&gt;0&lt;/R&gt;&lt;C&gt;0&lt;/C&gt;&lt;/FQL&gt;&lt;FQL&gt;&lt;Q&gt;CC_ID^IMF_IFS_RCPI_Q(-1AM)&lt;/Q&gt;&lt;R&gt;0&lt;/R&gt;&lt;C&gt;0&lt;/C&gt;&lt;/FQL&gt;&lt;FQL&gt;&lt;Q&gt;CC_PH^IMF_IFS_RCPI_Q(-1AM)&lt;/Q&gt;&lt;R&gt;0&lt;/R&gt;&lt;C&gt;0&lt;/C&gt;&lt;/FQL&gt;&lt;FQL&gt;&lt;Q&gt;CC_PL^IMF_IFS_RCPI_Q(-1AM)&lt;/Q&gt;&lt;R&gt;0&lt;/R&gt;&lt;C&gt;0&lt;/C&gt;&lt;/FQL&gt;&lt;FQL&gt;&lt;Q&gt;CC_PE^IMF_IFS_RCPI_Q(-1AM)&lt;/Q&gt;&lt;R&gt;0&lt;/R&gt;&lt;C&gt;0&lt;/C&gt;&lt;/FQL&gt;&lt;FQL&gt;&lt;Q&gt;CC_MY^IMF_IFS_RCPI_Q(-1AM)&lt;/Q&gt;&lt;R&gt;0&lt;/R&gt;&lt;C&gt;0&lt;/C&gt;&lt;/FQL&gt;&lt;FQL&gt;&lt;Q&gt;CC_TW^IMF_IFS_RCPI_Q(-1AM)&lt;/Q&gt;&lt;R&gt;0&lt;/R&gt;&lt;C&gt;0&lt;/C&gt;&lt;/FQL&gt;&lt;FQL&gt;&lt;Q&gt;DUMMY^ECON_EXPR_DATA('FDS_ECON[PMIDMMANHE]',07/2024,,Q)&lt;/Q&gt;&lt;R&gt;1&lt;/R&gt;&lt;C&gt;1&lt;/C&gt;&lt;D xsi:type="xsd:double"&gt;49.418633&lt;/D&gt;&lt;/FQL&gt;&lt;FQL&gt;&lt;Q&gt;DUMMY^ECON_EXPR_DATA('FDS_ECON[PMIDMMANHE]',04/2024,,Q)&lt;/Q&gt;&lt;R&gt;1&lt;/R&gt;&lt;C&gt;1&lt;/C&gt;&lt;D xsi:type="xsd:double"&gt;49.13539&lt;/D&gt;&lt;/FQL&gt;&lt;FQL&gt;&lt;Q&gt;DUMMY^ECON_EXPR_DATA('FDS_ECON[NTCPMIMFGSA@EME]',07/2024,,Q)&lt;/Q&gt;&lt;R&gt;1&lt;/R&gt;&lt;C&gt;1&lt;/C&gt;&lt;D xsi:type="xsd:double"&gt;52.007824&lt;/D&gt;&lt;/FQL&gt;&lt;FQL&gt;&lt;Q&gt;DUMMY^ECON_EXPR_DATA('FDS_ECON[NTCPMIMFGSA@EME]',04/2024,,Q)&lt;/Q&gt;&lt;R&gt;1&lt;/R&gt;&lt;C&gt;1&lt;/C&gt;&lt;D xsi:type="xsd:double"&gt;51.519516&lt;/D&gt;&lt;/FQL&gt;&lt;FQL&gt;&lt;Q&gt;DUMMY^ECON_EXPR_DATA('FDS_ECON[NTCPMIMFGSA@CN]',07/2024,,Q)&lt;/Q&gt;&lt;R&gt;1&lt;/R&gt;&lt;C&gt;1&lt;/C&gt;&lt;D xsi:type="xsd:double"&gt;51.64454&lt;/D&gt;&lt;/FQL&gt;&lt;FQL&gt;&lt;Q&gt;DUMMY^ECON_EXPR_DATA('FDS_ECON[NTCPMIMFGSA@CN]',04/2024,,Q)&lt;/Q&gt;&lt;R&gt;1&lt;/R&gt;&lt;C&gt;1&lt;/C&gt;&lt;D xsi:type="xsd:double"&gt;50.938282&lt;/D&gt;&lt;/FQL&gt;&lt;FQL&gt;&lt;Q&gt;DUMMY^ECON_EXPR_DATA('FDS_ECON[NTCPMIMFGSA@CL]',07/2024,,Q)&lt;/Q&gt;&lt;R&gt;0&lt;/R&gt;&lt;C&gt;0&lt;/C&gt;&lt;/FQL&gt;&lt;FQL&gt;&lt;Q&gt;DUMMY^ECON_EXPR_DATA('FDS_ECON[NTCPMIMFGSA@CL]',04/2024,,Q)&lt;/Q&gt;&lt;R&gt;0&lt;/R&gt;&lt;C&gt;0&lt;/C&gt;&lt;/FQL&gt;&lt;FQL&gt;&lt;Q&gt;DUMMY^ECON_EXPR_DATA('FDS_ECON[NTCPMIMFGSA@ID]',07/2024,,Q)&lt;/Q&gt;&lt;R&gt;1&lt;/R&gt;&lt;C&gt;1&lt;/C&gt;&lt;D xsi:type="xsd:double"&gt;51.87755&lt;/D&gt;&lt;/FQL&gt;&lt;FQL&gt;&lt;Q&gt;DUMMY^ECON_EXPR_DATA('FDS_ECON[NTCPMIMFGSA@ID]',04/2024,,Q)&lt;/Q&gt;&lt;R&gt;1&lt;/R&gt;&lt;C&gt;1&lt;/C&gt;&lt;D xsi:type="xsd:double"&gt;53.247562&lt;/D&gt;&lt;/FQL&gt;&lt;FQL&gt;&lt;Q&gt;DUMMY^ECON_EXPR_DATA('FDS_ECON[NTCPMIPHMANHE]',07/2024,,Q)&lt;/Q&gt;&lt;R&gt;1&lt;/R&gt;&lt;C&gt;1&lt;/C&gt;&lt;D xsi:type="xsd:double"&gt;51.78043&lt;/D&gt;&lt;/FQL&gt;&lt;FQL&gt;&lt;Q&gt;DUMMY^ECON_EXPR_DATA('FDS_ECON[NTCPMIPHMANHE]',04/2024,,Q)&lt;/Q&gt;&lt;R&gt;1&lt;/R&gt;&lt;C&gt;1&lt;/C&gt;&lt;D xsi:type="xsd:double"&gt;50.931423&lt;/D&gt;&lt;/FQL&gt;&lt;FQL&gt;&lt;Q&gt;DUMMY^ECON_EXPR_DATA('FDS_ECON[NTCPMIMFGSA@PL]',07/2024,,Q)&lt;/Q&gt;&lt;R&gt;1&lt;/R&gt;&lt;C&gt;1&lt;/C&gt;&lt;D xsi:type="xsd:double"&gt;45.313137&lt;/D&gt;&lt;/FQL&gt;&lt;FQL&gt;&lt;Q&gt;DUMMY^ECON_EXPR_DATA('FDS_ECON[NTCPMIMFGSA@PL]',04/2024,,Q)&lt;/Q&gt;&lt;R&gt;1&lt;/R&gt;&lt;C&gt;1&lt;/C&gt;&lt;D xsi:type="xsd:double"&gt;47.64948&lt;/D&gt;&lt;/FQL&gt;&lt;FQL&gt;&lt;Q&gt;DUMMY^ECON_EXPR_DATA('FDS_ECON[NTCPMIMFGSA@PE]',07/2024,,Q)&lt;/Q&gt;&lt;R&gt;0&lt;/R&gt;&lt;C&gt;0&lt;/C&gt;&lt;/FQL&gt;&lt;FQL&gt;&lt;Q&gt;DUMMY^ECON_EXPR_DATA('FDS_ECON[NTCPMIMFGSA@PE]',04/2024,,Q)&lt;/Q&gt;&lt;R&gt;0&lt;/R&gt;&lt;C&gt;0&lt;/C&gt;&lt;/FQL&gt;&lt;FQL&gt;&lt;Q&gt;DUMMY^ECON_EXPR_DATA('FDS_ECON[PMIMYMANHE]',07/2024,,Q)&lt;/Q&gt;&lt;R&gt;1&lt;/R&gt;&lt;C&gt;1&lt;/C&gt;&lt;D xsi:type="xsd:double"&gt;49.6697&lt;/D&gt;&lt;/FQL&gt;&lt;FQL&gt;&lt;Q&gt;DUMMY^ECON_EXPR_DATA('FDS_ECON[PMIMYMANHE]',04/2024,,Q)&lt;/Q&gt;&lt;R&gt;1&lt;/R&gt;&lt;C&gt;1&lt;/C&gt;&lt;D xsi:type="xsd:double"&gt;48.94971&lt;/D&gt;&lt;/FQL&gt;&lt;FQL&gt;&lt;Q&gt;DUMMY^ECON_EXPR_DATA('FDS_ECON[NTCPMIMFGSA@TW]',07/2024,,Q)&lt;/Q&gt;&lt;R&gt;1&lt;/R&gt;&lt;C&gt;1&lt;/C&gt;&lt;D xsi:type="xsd:double"&gt;51.407047&lt;/D&gt;&lt;/FQL&gt;&lt;FQL&gt;&lt;Q&gt;DUMMY^ECON_EXPR_DATA('FDS_ECON[NTCPMIMFGSA@TW]',04/2024,,Q)&lt;/Q&gt;&lt;R&gt;1&lt;/R&gt;&lt;C&gt;1&lt;/C&gt;&lt;D xsi:type="xsd:double"&gt;48.895138&lt;/D&gt;&lt;/FQL&gt;&lt;FQL&gt;&lt;Q&gt;DUMMY^ECON_EXPR_DATA('FDS_ECON[NTCPMIMFGSA@MX]',07/2024,,Q)&lt;/Q&gt;&lt;R&gt;1&lt;/R&gt;&lt;C&gt;1&lt;/C&gt;&lt;D xsi:type="xsd:double"&gt;51.090343&lt;/D&gt;&lt;/FQL&gt;&lt;FQL&gt;&lt;Q&gt;DUMMY^ECON_EXPR_DATA('FDS_ECON[NTCPMIMFGSA@MX]',04/2024,,Q)&lt;/Q&gt;&lt;R&gt;1&lt;/R&gt;&lt;C&gt;1&lt;/C&gt;&lt;D xsi:type="xsd:double"&gt;51.565502&lt;/D&gt;&lt;/FQL&gt;&lt;FQL&gt;&lt;Q&gt;DUMMY^ECON_EXPR_DATA('FDS_ECON[NTCPMIMFGSA@KR]',07/2024,,Q)&lt;/Q&gt;&lt;R&gt;1&lt;/R&gt;&lt;C&gt;1&lt;/C&gt;&lt;D xsi:type="xsd:double"&gt;51.02443&lt;/D&gt;&lt;/FQL&gt;&lt;FQL&gt;&lt;Q&gt;DUMMY^ECON_EXPR_DATA('FDS_ECON[NTCPMIMFGSA@KR]',04/2024,,Q)&lt;/Q&gt;&lt;R&gt;1&lt;/R&gt;&lt;C&gt;1&lt;/C&gt;&lt;D xsi:type="xsd:double"&gt;50.57622&lt;/D&gt;&lt;/FQL&gt;&lt;FQL&gt;&lt;Q&gt;DUMMY^ECON_EXPR_DATA('FDS_ECON[NTCPMIMFGSA@BR]',07/2024,,Q)&lt;/Q&gt;&lt;R&gt;1&lt;/R&gt;&lt;C&gt;1&lt;/C&gt;&lt;D xsi:type="xsd:double"&gt;53.488384&lt;/D&gt;&lt;/FQL&gt;&lt;FQL&gt;&lt;Q&gt;DUMMY^ECON_EXPR_DATA('FDS_ECON[NTCPMIMFGSA@BR]',04/2024,,Q)&lt;/Q&gt;&lt;R&gt;1&lt;/R&gt;&lt;C&gt;1&lt;/C&gt;&lt;D xsi:type="xsd:double"&gt;53.509575&lt;/D&gt;&lt;/FQL&gt;&lt;FQL&gt;&lt;Q&gt;DUMMY^ECON_EXPR_DATA('FDS_ECON[PMIMFGSA@ZA]',07/2024,,Q)&lt;/Q&gt;&lt;R&gt;1&lt;/R&gt;&lt;C&gt;1&lt;/C&gt;&lt;D xsi:type="xsd:double"&gt;49.992886&lt;/D&gt;&lt;/FQL&gt;&lt;FQL&gt;&lt;Q&gt;DUMMY^ECON_EXPR_DATA('FDS_ECON[PMIMFGSA@ZA]',04/2024,,Q)&lt;/Q&gt;&lt;R&gt;1&lt;/R&gt;&lt;C&gt;1&lt;/C&gt;&lt;D xsi:type="xsd:double"&gt;49.458923&lt;/D&gt;&lt;/FQL&gt;&lt;FQL&gt;&lt;Q&gt;DUMMY^ECON_EXPR_DATA('FDS_ECON[NTCPMIMFGSA@GR]',07/2024,,Q)&lt;/Q&gt;&lt;R&gt;1&lt;/R&gt;&lt;C&gt;1&lt;/C&gt;&lt;D xsi:type="xsd:double"&gt;54.69078&lt;/D&gt;&lt;/FQL&gt;&lt;FQL&gt;&lt;Q&gt;DUMMY^ECON_EXPR_DATA('FDS_ECON[NTCPMIMFGSA@GR]',04/2024,,Q)&lt;/Q&gt;&lt;R&gt;1&lt;/R&gt;&lt;C&gt;1&lt;/C&gt;&lt;D xsi:type="xsd:double"&gt;55.77546&lt;/D&gt;&lt;/FQL&gt;&lt;FQL&gt;&lt;Q&gt;DUMMY^ECON_EXPR_DATA('FDS_ECON[NTCPMIMFGSA@IN]',07/2024,,Q)&lt;/Q&gt;&lt;R&gt;1&lt;/R&gt;&lt;C&gt;1&lt;/C&gt;&lt;D xsi:type="xsd:double"&gt;58.243446&lt;/D&gt;&lt;/FQL&gt;&lt;FQL&gt;&lt;Q&gt;DUMMY^ECON_EXPR_DATA('FDS_ECON[NTCPMIMFGSA@IN]',04/2024,,Q)&lt;/Q&gt;&lt;R&gt;1&lt;/R&gt;&lt;C&gt;1&lt;/C&gt;&lt;D xsi:type="xsd:double"&gt;57.516636&lt;/D&gt;&lt;/FQL&gt;&lt;FQL&gt;&lt;Q&gt;DUMMY^ECON_EXPR_DATA('FDS_ECON[PMIQAWHEHE]',07/2024,,Q)&lt;/Q&gt;&lt;R&gt;1&lt;/R&gt;&lt;C&gt;1&lt;/C&gt;&lt;D xsi:type="xsd:double"&gt;53.838383&lt;/D&gt;&lt;/FQL&gt;&lt;FQL&gt;&lt;Q&gt;DUMMY^ECON_EXPR_DATA('FDS_ECON[PMIQAWHEHE]',04/2024,,Q)&lt;/Q&gt;&lt;R&gt;1&lt;/R&gt;&lt;C&gt;1&lt;/C&gt;&lt;D xsi:type="xsd:double"&gt;50.683044&lt;/D&gt;&lt;/FQL&gt;&lt;FQL&gt;&lt;Q&gt;DUMMY^ECON_EXPR_DATA('FDS_ECON[NTCPMITHMANHE]',07/2024,,Q)&lt;/Q&gt;&lt;R&gt;1&lt;/R&gt;&lt;C&gt;1&lt;/C&gt;&lt;D xsi:type="xsd:double"&gt;50.221676&lt;/D&gt;&lt;/FQL&gt;&lt;FQL&gt;&lt;Q&gt;DUMMY^ECON_EXPR_DATA('FDS_ECON[NTCPMITHMANHE]',04/2024,,Q)&lt;/Q&gt;&lt;R&gt;1&lt;/R&gt;&lt;C&gt;1&lt;/C&gt;&lt;D xsi:type="xsd:double"&gt;47.04389&lt;/D&gt;&lt;/FQL&gt;&lt;FQL&gt;&lt;Q&gt;DUMMY^ECON_EXPR_DATA('FDS_ECON[NTCPMIMFGSA@TR]',07/2024,,Q)&lt;/Q&gt;&lt;R&gt;1&lt;/R&gt;&lt;C&gt;1&lt;/C&gt;&lt;D xsi:type="xsd:double"&gt;48.55242&lt;/D&gt;&lt;/FQL&gt;&lt;FQL&gt;&lt;Q&gt;DUMMY^ECON_EXPR_DATA('FDS_ECON[NTCPMIMFGSA@TR]',04/2024,,Q)&lt;/Q&gt;&lt;R&gt;1&lt;/R&gt;&lt;C&gt;1&lt;/C&gt;&lt;D xsi:type="xsd:double"&gt;49.822453&lt;/D&gt;&lt;/FQL&gt;&lt;FQL&gt;&lt;Q&gt;DUMMY^ECON_EXPR_DATA('FDS_ECON[NTCPMIMFGSA@AE]',07/2024,,Q)&lt;/Q&gt;&lt;R&gt;0&lt;/R&gt;&lt;C&gt;0&lt;/C&gt;&lt;/FQL&gt;&lt;FQL&gt;&lt;Q&gt;DUMMY^ECON_EXPR_DATA('FDS_ECON[NTCPMIMFGSA@AE]',04/2024,,Q)&lt;/Q&gt;&lt;R&gt;0&lt;/R&gt;&lt;C&gt;0&lt;/C&gt;&lt;/FQL&gt;&lt;FQL&gt;&lt;Q&gt;DUMMY^ECON_EXPR_DATA('FDS_ECON[NTCPMIMFGSA@VN]',07/2024,,Q)&lt;/Q&gt;&lt;R&gt;1&lt;/R&gt;&lt;C&gt;1&lt;/C&gt;&lt;D xsi:type="xsd:double"&gt;51.776978&lt;/D&gt;&lt;/FQL&gt;&lt;FQL&gt;&lt;Q&gt;DUMMY^ECON_EXPR_DATA('FDS_ECON[NTCPMIMFGSA@VN]',04/2024,,Q)&lt;/Q&gt;&lt;R&gt;1&lt;/R&gt;&lt;C&gt;1&lt;/C&gt;&lt;D xsi:type="xsd:double"&gt;50.18627&lt;/D&gt;&lt;/FQL&gt;&lt;FQL&gt;&lt;Q&gt;DUMMY^ECON_EXPR_DATA('FDS_ECON[NTCPMIINDEXSA@SA]',07/2024,,Q)&lt;/Q&gt;&lt;R&gt;1&lt;/R&gt;&lt;C&gt;1&lt;/C&gt;&lt;D xsi:type="xsd:double"&gt;56.14742&lt;/D&gt;&lt;/FQL&gt;&lt;FQL&gt;&lt;Q&gt;DUMMY^ECON_EXPR_DATA('FDS_ECON[NTCPMIINDEXSA@SA]',04/2024,,Q)&lt;/Q&gt;&lt;R&gt;1&lt;/R&gt;&lt;C&gt;1&lt;/C&gt;&lt;D xsi:type="xsd:double"&gt;56.53707&lt;/D&gt;&lt;/FQL&gt;&lt;FQL&gt;&lt;Q&gt;CC_CL^IMF_IFS_RCPI_Q(-2AM)&lt;/Q&gt;&lt;R&gt;1&lt;/R&gt;&lt;C&gt;1&lt;/C&gt;&lt;D xsi:type="xsd:double"&gt;4.041295&lt;/D&gt;&lt;/FQL&gt;&lt;FQL&gt;&lt;Q&gt;CC_ID^IMF_IFS_RCPI_Q(-2AM)&lt;/Q&gt;&lt;R&gt;0&lt;/R&gt;&lt;C&gt;0&lt;/C&gt;&lt;/FQL&gt;&lt;FQL&gt;&lt;Q&gt;CC_PH^IMF_IFS_RCPI_Q(-2AM)&lt;/Q&gt;&lt;R&gt;1&lt;/R&gt;&lt;C&gt;1&lt;/C&gt;&lt;D xsi:type="xsd:double"&gt;3.2976058&lt;/D&gt;&lt;/FQL&gt;&lt;FQL&gt;&lt;Q&gt;CC_PL^IMF_IFS_RCPI_Q(-2AM)&lt;/Q&gt;&lt;R&gt;1&lt;/R&gt;&lt;C&gt;1&lt;/C&gt;&lt;D xsi:type="xsd:double"&gt;3.0462575&lt;/D&gt;&lt;/FQL&gt;&lt;FQL&gt;&lt;Q&gt;CC_PE^IMF_IFS_RCPI_Q(-2AM)&lt;/Q&gt;&lt;R&gt;1&lt;/R&gt;&lt;C&gt;1&lt;/C&gt;&lt;D xsi:type="xsd:double"&gt;2.8496776&lt;/D&gt;&lt;/FQL&gt;&lt;FQL&gt;&lt;Q&gt;CC_MY^IMF_IFS_RCPI_Q(-2AM)&lt;/Q&gt;&lt;R&gt;1&lt;/R&gt;&lt;C&gt;1&lt;/C&gt;&lt;D xsi:type="xsd:double"&gt;1.6700923&lt;/D&gt;&lt;/FQL&gt;&lt;FQL&gt;&lt;Q&gt;CC_TW^IMF_IFS_RCPI_Q(-2AM)&lt;/Q&gt;&lt;R&gt;0&lt;/R&gt;&lt;C&gt;0&lt;/C&gt;&lt;/FQL&gt;&lt;FQL&gt;&lt;Q&gt;CC_IN^IMF_IFS_RCPI_Q(-2AM)&lt;/Q&gt;&lt;R&gt;1&lt;/R&gt;&lt;C&gt;1&lt;/C&gt;&lt;D xsi:type="xsd:double"&gt;5.014141&lt;/D&gt;&lt;/FQL&gt;&lt;FQL&gt;&lt;Q&gt;CC_QA^IMF_IFS_RCPI_Q(-2AM)&lt;/Q&gt;&lt;R&gt;0&lt;/R&gt;&lt;C&gt;0&lt;/C&gt;&lt;/FQL&gt;&lt;FQL&gt;&lt;Q&gt;CC_TH^IMF_IFS_RCPI_Q(-2AM)&lt;/Q&gt;&lt;R&gt;1&lt;/R&gt;&lt;C&gt;1&lt;/C&gt;&lt;D xsi:type="xsd:double"&gt;-0.78397644&lt;/D&gt;&lt;/FQL&gt;&lt;FQL&gt;&lt;Q&gt;CC_AE^IMF_IFS_RCPI_Q(-2AM)&lt;/Q&gt;&lt;R&gt;0&lt;/R&gt;&lt;C&gt;0&lt;/C&gt;&lt;/FQL&gt;&lt;FQL&gt;&lt;Q&gt;CC_ZA^IMF_IFS_RCPI_Q(-2AM)&lt;/Q&gt;&lt;R&gt;1&lt;/R&gt;&lt;C&gt;1&lt;/C&gt;&lt;D xsi:type="xsd:double"&gt;5.4170475&lt;/D&gt;&lt;/FQL&gt;&lt;FQL&gt;&lt;Q&gt;CC_SA^IMF_IFS_RCPI_Q(-2AM)&lt;/Q&gt;&lt;R&gt;1&lt;/R&gt;&lt;C&gt;1&lt;/C&gt;&lt;D xsi:type="xsd:double"&gt;1.6709557&lt;/D&gt;&lt;/FQL&gt;&lt;FQL&gt;&lt;Q&gt;CC_AE^IMF_IFS_RCPI_Q(-3AM)&lt;/Q&gt;&lt;R&gt;0&lt;/R&gt;&lt;C&gt;0&lt;/C&gt;&lt;/FQL&gt;&lt;FQL&gt;&lt;Q&gt;CC_QA^IMF_IFS_RCPI_Q(-3AM)&lt;/Q&gt;&lt;R&gt;0&lt;/R&gt;&lt;C&gt;0&lt;/C&gt;&lt;/FQL&gt;&lt;FQL&gt;&lt;Q&gt;CC_TW^IMF_IFS_RCPI_Q(-3AM)&lt;/Q&gt;&lt;R&gt;0&lt;/R&gt;&lt;C&gt;0&lt;/C&gt;&lt;/FQL&gt;&lt;FQL&gt;&lt;Q&gt;CC_ID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<sst xmlns="http://schemas.openxmlformats.org/spreadsheetml/2006/main" count="2612" uniqueCount="922">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</sst>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0.47619047619047616</v>
      </c>
    </row>
    <row r="7" spans="3:4" x14ac:dyDescent="0.35">
      <c r="C7" s="59" t="s">
        <v>910</v>
      </c>
      <c r="D7" s="60">
        <f>Timing!M30</f>
        <v>0.42857142857142855</v>
      </c>
    </row>
    <row r="8" spans="3:4" ht="15" thickBot="1" x14ac:dyDescent="0.4">
      <c r="C8" s="12" t="s">
        <v>911</v>
      </c>
      <c r="D8" s="62">
        <f>Timing!N30</f>
        <v>0.47619047619047616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I30" sqref="I30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18.099999999999998</v>
      </c>
      <c r="F7" s="128">
        <f>VLOOKUP(B7,Safety!$B$4:$R$24,17,FALSE)</f>
        <v>22.7</v>
      </c>
      <c r="G7" s="134">
        <f t="shared" ref="G7:G26" si="0">(D7*$D$2 +E7*$E$2 +F7*$F$2)/($D$2+$E$2+$F$2)</f>
        <v>37.833333333333336</v>
      </c>
      <c r="H7" s="133" cm="1">
        <f t="array" ref="H7">_xlfn.PERCENTRANK.EXC(_xlfn._xlws.FILTER($G$7:G$26, ISNUMBER($G$7:G$26)),G7)*100</f>
        <v>33.300000000000004</v>
      </c>
      <c r="I7" s="171">
        <f>VLOOKUP(B7,'LIQIDITY 2'!$A$3:$X$23,24,FALSE)</f>
        <v>63.6</v>
      </c>
      <c r="J7" s="126">
        <f ca="1">VLOOKUP(B7,'Momnetum ranking'!A:AJ,36,FALSE)</f>
        <v>9</v>
      </c>
      <c r="K7" s="173">
        <f>VLOOKUP(B7,'Momnetum ranking'!$A$3:$H$23,8,FALSE)</f>
        <v>0.34</v>
      </c>
      <c r="L7" s="127">
        <f>VLOOKUP(B7,'Currency- 2'!$A$3:$U$23,21,FALSE)</f>
        <v>9</v>
      </c>
      <c r="M7" s="136">
        <f t="shared" ref="M7:M26" ca="1" si="1">D7*$D$2 + E7*$E$2 + F7*$F$2 + I7*$I$2 + J7*$J$2 + L7*$L$2</f>
        <v>28.568865000000002</v>
      </c>
      <c r="N7" s="127" cm="1">
        <f t="array" aca="1" ref="N7" ca="1">_xlfn.PERCENTRANK.EXC(_xlfn._xlws.FILTER($M$7:M$26, ISNUMBER($M$7:M$26)),M7)*100</f>
        <v>4.7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13.600000000000001</v>
      </c>
      <c r="F8" s="128">
        <f>VLOOKUP(B8,Safety!$B$4:$R$24,17,FALSE)</f>
        <v>9</v>
      </c>
      <c r="G8" s="134">
        <f t="shared" si="0"/>
        <v>36.300000000000004</v>
      </c>
      <c r="H8" s="134" cm="1">
        <f t="array" ref="H8">_xlfn.PERCENTRANK.EXC(_xlfn._xlws.FILTER($G$7:G$26, ISNUMBER($G$7:G$26)),G8)*100</f>
        <v>23.799999999999997</v>
      </c>
      <c r="I8" s="171">
        <f>VLOOKUP(B8,'LIQIDITY 2'!$A$3:$X$23,24,FALSE)</f>
        <v>68.100000000000009</v>
      </c>
      <c r="J8" s="126">
        <f ca="1">VLOOKUP(B8,'Momnetum ranking'!A:AJ,36,FALSE)</f>
        <v>45.4</v>
      </c>
      <c r="K8" s="173">
        <f>VLOOKUP(B8,'Momnetum ranking'!$A$3:$H$23,8,FALSE)</f>
        <v>0.29411764705882354</v>
      </c>
      <c r="L8" s="127">
        <f>VLOOKUP(B8,'Currency- 2'!$A$3:$U$23,21,FALSE)</f>
        <v>63.6</v>
      </c>
      <c r="M8" s="136">
        <f t="shared" ca="1" si="1"/>
        <v>49.028911000000008</v>
      </c>
      <c r="N8" s="127" cm="1">
        <f t="array" aca="1" ref="N8" ca="1">_xlfn.PERCENTRANK.EXC(_xlfn._xlws.FILTER($M$7:M$26, ISNUMBER($M$7:M$26)),M8)*100</f>
        <v>52.300000000000004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50</v>
      </c>
      <c r="E9" s="128">
        <f>VLOOKUP(B9,'Quality - 2'!$B$2:$S$22,18,FALSE)</f>
        <v>72.7</v>
      </c>
      <c r="F9" s="128">
        <f>VLOOKUP(B9,Safety!$B$4:$R$24,17,FALSE)</f>
        <v>36.299999999999997</v>
      </c>
      <c r="G9" s="134">
        <f t="shared" si="0"/>
        <v>53</v>
      </c>
      <c r="H9" s="134" cm="1">
        <f t="array" ref="H9">_xlfn.PERCENTRANK.EXC(_xlfn._xlws.FILTER($G$7:G$26, ISNUMBER($G$7:G$26)),G9)*100</f>
        <v>57.099999999999994</v>
      </c>
      <c r="I9" s="171">
        <f>VLOOKUP(B9,'LIQIDITY 2'!$A$3:$X$23,24,FALSE)</f>
        <v>13.600000000000001</v>
      </c>
      <c r="J9" s="126">
        <f ca="1">VLOOKUP(B9,'Momnetum ranking'!A:AJ,36,FALSE)</f>
        <v>63.6</v>
      </c>
      <c r="K9" s="173">
        <f>VLOOKUP(B9,'Momnetum ranking'!$A$3:$H$23,8,FALSE)</f>
        <v>0.44</v>
      </c>
      <c r="L9" s="127">
        <f>VLOOKUP(B9,'Currency- 2'!$A$3:$U$23,21,FALSE)</f>
        <v>59</v>
      </c>
      <c r="M9" s="136">
        <f t="shared" ca="1" si="1"/>
        <v>49.958409999999994</v>
      </c>
      <c r="N9" s="127" cm="1">
        <f t="array" aca="1" ref="N9" ca="1">_xlfn.PERCENTRANK.EXC(_xlfn._xlws.FILTER($M$7:M$26, ISNUMBER($M$7:M$26)),M9)*100</f>
        <v>61.9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22.7</v>
      </c>
      <c r="E10" s="128">
        <f>VLOOKUP(B10,'Quality - 2'!$B$2:$S$22,18,FALSE)</f>
        <v>90.9</v>
      </c>
      <c r="F10" s="128">
        <f>VLOOKUP(B10,Safety!$B$4:$R$24,17,FALSE)</f>
        <v>54.500000000000007</v>
      </c>
      <c r="G10" s="134">
        <f t="shared" si="0"/>
        <v>56.033333333333346</v>
      </c>
      <c r="H10" s="134" cm="1">
        <f t="array" ref="H10">_xlfn.PERCENTRANK.EXC(_xlfn._xlws.FILTER($G$7:G$26, ISNUMBER($G$7:G$26)),G10)*100</f>
        <v>71.399999999999991</v>
      </c>
      <c r="I10" s="171">
        <f>VLOOKUP(B10,'LIQIDITY 2'!$A$3:$X$23,24,FALSE)</f>
        <v>13.600000000000001</v>
      </c>
      <c r="J10" s="126">
        <f ca="1">VLOOKUP(B10,'Momnetum ranking'!A:AJ,36,FALSE)</f>
        <v>77.2</v>
      </c>
      <c r="K10" s="173">
        <f>VLOOKUP(B10,'Momnetum ranking'!$A$3:$H$23,8,FALSE)</f>
        <v>0.48888888888888887</v>
      </c>
      <c r="L10" s="127">
        <f>VLOOKUP(B10,'Currency- 2'!$A$3:$U$23,21,FALSE)</f>
        <v>36.299999999999997</v>
      </c>
      <c r="M10" s="136">
        <f t="shared" ca="1" si="1"/>
        <v>54.038319000000008</v>
      </c>
      <c r="N10" s="127" cm="1">
        <f t="array" aca="1" ref="N10" ca="1">_xlfn.PERCENTRANK.EXC(_xlfn._xlws.FILTER($M$7:M$26, ISNUMBER($M$7:M$26)),M10)*100</f>
        <v>80.900000000000006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77.2</v>
      </c>
      <c r="F11" s="128">
        <f>VLOOKUP(B11,Safety!$B$4:$R$24,17,FALSE)</f>
        <v>45.4</v>
      </c>
      <c r="G11" s="134">
        <f t="shared" si="0"/>
        <v>42.366666666666674</v>
      </c>
      <c r="H11" s="134" cm="1">
        <f t="array" ref="H11">_xlfn.PERCENTRANK.EXC(_xlfn._xlws.FILTER($G$7:G$26, ISNUMBER($G$7:G$26)),G11)*100</f>
        <v>42.8</v>
      </c>
      <c r="I11" s="171">
        <f>VLOOKUP(B11,'LIQIDITY 2'!$A$3:$X$23,24,FALSE)</f>
        <v>13.600000000000001</v>
      </c>
      <c r="J11" s="126">
        <f ca="1">VLOOKUP(B11,'Momnetum ranking'!A:AJ,36,FALSE)</f>
        <v>86.3</v>
      </c>
      <c r="K11" s="173">
        <f>VLOOKUP(B11,'Momnetum ranking'!$A$3:$H$23,8,FALSE)</f>
        <v>0.3716216216216216</v>
      </c>
      <c r="L11" s="127">
        <f>VLOOKUP(B11,'Currency- 2'!$A$3:$U$23,21,FALSE)</f>
        <v>27.200000000000003</v>
      </c>
      <c r="M11" s="136">
        <f t="shared" ca="1" si="1"/>
        <v>52.668728999999999</v>
      </c>
      <c r="N11" s="127" cm="1">
        <f t="array" aca="1" ref="N11" ca="1">_xlfn.PERCENTRANK.EXC(_xlfn._xlws.FILTER($M$7:M$26, ISNUMBER($M$7:M$26)),M11)*100</f>
        <v>71.399999999999991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77.2</v>
      </c>
      <c r="E12" s="128">
        <f>VLOOKUP(B12,'Quality - 2'!$B$2:$S$22,18,FALSE)</f>
        <v>9</v>
      </c>
      <c r="F12" s="128">
        <f>VLOOKUP(B12,Safety!$B$4:$R$24,17,FALSE)</f>
        <v>50</v>
      </c>
      <c r="G12" s="134">
        <f t="shared" si="0"/>
        <v>45.400000000000006</v>
      </c>
      <c r="H12" s="134" cm="1">
        <f t="array" ref="H12">_xlfn.PERCENTRANK.EXC(_xlfn._xlws.FILTER($G$7:G$26, ISNUMBER($G$7:G$26)),G12)*100</f>
        <v>52.300000000000004</v>
      </c>
      <c r="I12" s="171">
        <f>VLOOKUP(B12,'LIQIDITY 2'!$A$3:$X$23,24,FALSE)</f>
        <v>13.600000000000001</v>
      </c>
      <c r="J12" s="126">
        <f ca="1">VLOOKUP(B12,'Momnetum ranking'!A:AJ,36,FALSE)</f>
        <v>59</v>
      </c>
      <c r="K12" s="173">
        <f>VLOOKUP(B12,'Momnetum ranking'!$A$3:$H$23,8,FALSE)</f>
        <v>0.20930232558139536</v>
      </c>
      <c r="L12" s="127">
        <f>VLOOKUP(B12,'Currency- 2'!$A$3:$U$23,21,FALSE)</f>
        <v>86.3</v>
      </c>
      <c r="M12" s="136">
        <f t="shared" ca="1" si="1"/>
        <v>48.568638</v>
      </c>
      <c r="N12" s="127" cm="1">
        <f t="array" aca="1" ref="N12" ca="1">_xlfn.PERCENTRANK.EXC(_xlfn._xlws.FILTER($M$7:M$26, ISNUMBER($M$7:M$26)),M12)*100</f>
        <v>47.599999999999994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81.8</v>
      </c>
      <c r="E13" s="128">
        <f>VLOOKUP(B13,'Quality - 2'!$B$2:$S$22,18,FALSE)</f>
        <v>86.3</v>
      </c>
      <c r="F13" s="128">
        <f>VLOOKUP(B13,Safety!$B$4:$R$24,17,FALSE)</f>
        <v>68.100000000000009</v>
      </c>
      <c r="G13" s="134">
        <f t="shared" si="0"/>
        <v>78.733333333333348</v>
      </c>
      <c r="H13" s="134" cm="1">
        <f t="array" ref="H13">_xlfn.PERCENTRANK.EXC(_xlfn._xlws.FILTER($G$7:G$26, ISNUMBER($G$7:G$26)),G13)*100</f>
        <v>90.4</v>
      </c>
      <c r="I13" s="171">
        <f>VLOOKUP(B13,'LIQIDITY 2'!$A$3:$X$23,24,FALSE)</f>
        <v>68.100000000000009</v>
      </c>
      <c r="J13" s="126">
        <f ca="1">VLOOKUP(B13,'Momnetum ranking'!A:AJ,36,FALSE)</f>
        <v>40.9</v>
      </c>
      <c r="K13" s="173">
        <f>VLOOKUP(B13,'Momnetum ranking'!$A$3:$H$23,8,FALSE)</f>
        <v>0.27607361963190186</v>
      </c>
      <c r="L13" s="127">
        <f>VLOOKUP(B13,'Currency- 2'!$A$3:$U$23,21,FALSE)</f>
        <v>50</v>
      </c>
      <c r="M13" s="136">
        <f t="shared" ca="1" si="1"/>
        <v>58.597638000000003</v>
      </c>
      <c r="N13" s="127" cm="1">
        <f t="array" aca="1" ref="N13" ca="1">_xlfn.PERCENTRANK.EXC(_xlfn._xlws.FILTER($M$7:M$26, ISNUMBER($M$7:M$26)),M13)*100</f>
        <v>90.4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81.8</v>
      </c>
      <c r="G14" s="134">
        <f t="shared" si="0"/>
        <v>80.266666666666666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68.100000000000009</v>
      </c>
      <c r="J14" s="126">
        <f ca="1">VLOOKUP(B14,'Momnetum ranking'!A:AJ,36,FALSE)</f>
        <v>27.200000000000003</v>
      </c>
      <c r="K14" s="173">
        <f>VLOOKUP(B14,'Momnetum ranking'!$A$3:$H$23,8,FALSE)</f>
        <v>0.25567010309278349</v>
      </c>
      <c r="L14" s="127">
        <f>VLOOKUP(B14,'Currency- 2'!$A$3:$U$23,21,FALSE)</f>
        <v>50</v>
      </c>
      <c r="M14" s="136">
        <f t="shared" ca="1" si="1"/>
        <v>53.577592000000003</v>
      </c>
      <c r="N14" s="127" cm="1">
        <f t="array" aca="1" ref="N14" ca="1">_xlfn.PERCENTRANK.EXC(_xlfn._xlws.FILTER($M$7:M$26, ISNUMBER($M$7:M$26)),M14)*100</f>
        <v>76.099999999999994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_xlfn.PERCENTRANK.EXC(_xlfn._xlws.FILTER($G$7:G$26, ISNUMBER($G$7:G$26)),G15)*100</f>
        <v>33.300000000000004</v>
      </c>
      <c r="I15" s="171">
        <f>VLOOKUP(B15,'LIQIDITY 2'!$A$3:$X$23,24,FALSE)</f>
        <v>13.600000000000001</v>
      </c>
      <c r="J15" s="126">
        <f ca="1">VLOOKUP(B15,'Momnetum ranking'!A:AJ,36,FALSE)</f>
        <v>72.7</v>
      </c>
      <c r="K15" s="173">
        <f>VLOOKUP(B15,'Momnetum ranking'!$A$3:$H$23,8,FALSE)</f>
        <v>0.21875</v>
      </c>
      <c r="L15" s="127">
        <f>VLOOKUP(B15,'Currency- 2'!$A$3:$U$23,21,FALSE)</f>
        <v>31.8</v>
      </c>
      <c r="M15" s="136">
        <f t="shared" ca="1" si="1"/>
        <v>46.328865</v>
      </c>
      <c r="N15" s="127" cm="1">
        <f t="array" aca="1" ref="N15" ca="1">_xlfn.PERCENTRANK.EXC(_xlfn._xlws.FILTER($M$7:M$26, ISNUMBER($M$7:M$26)),M15)*100</f>
        <v>42.8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68.100000000000009</v>
      </c>
      <c r="F16" s="128">
        <f>VLOOKUP(B16,Safety!$B$4:$R$24,17,FALSE)</f>
        <v>59</v>
      </c>
      <c r="G16" s="134">
        <f t="shared" si="0"/>
        <v>62.033333333333346</v>
      </c>
      <c r="H16" s="134" cm="1">
        <f t="array" ref="H16">_xlfn.PERCENTRANK.EXC(_xlfn._xlws.FILTER($G$7:G$26, ISNUMBER($G$7:G$26)),G16)*100</f>
        <v>80.900000000000006</v>
      </c>
      <c r="I16" s="171">
        <f>VLOOKUP(B16,'LIQIDITY 2'!$A$3:$X$23,24,FALSE)</f>
        <v>13.600000000000001</v>
      </c>
      <c r="J16" s="126">
        <f ca="1">VLOOKUP(B16,'Momnetum ranking'!A:AJ,36,FALSE)</f>
        <v>36.299999999999997</v>
      </c>
      <c r="K16" s="173">
        <f>VLOOKUP(B16,'Momnetum ranking'!$A$3:$H$23,8,FALSE)</f>
        <v>0.30303030303030304</v>
      </c>
      <c r="L16" s="127">
        <f>VLOOKUP(B16,'Currency- 2'!$A$3:$U$23,21,FALSE)</f>
        <v>18.099999999999998</v>
      </c>
      <c r="M16" s="136">
        <f t="shared" ca="1" si="1"/>
        <v>37.658139000000006</v>
      </c>
      <c r="N16" s="127" cm="1">
        <f t="array" aca="1" ref="N16" ca="1">_xlfn.PERCENTRANK.EXC(_xlfn._xlws.FILTER($M$7:M$26, ISNUMBER($M$7:M$26)),M16)*100</f>
        <v>23.799999999999997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59</v>
      </c>
      <c r="F17" s="128">
        <f>VLOOKUP(B17,Safety!$B$4:$R$24,17,FALSE)</f>
        <v>27.200000000000003</v>
      </c>
      <c r="G17" s="134">
        <f t="shared" si="0"/>
        <v>34.766666666666666</v>
      </c>
      <c r="H17" s="134" cm="1">
        <f t="array" ref="H17">_xlfn.PERCENTRANK.EXC(_xlfn._xlws.FILTER($G$7:G$26, ISNUMBER($G$7:G$26)),G17)*100</f>
        <v>14.2</v>
      </c>
      <c r="I17" s="171">
        <f>VLOOKUP(B17,'LIQIDITY 2'!$A$3:$X$23,24,FALSE)</f>
        <v>13.600000000000001</v>
      </c>
      <c r="J17" s="126">
        <f ca="1">VLOOKUP(B17,'Momnetum ranking'!A:AJ,36,FALSE)</f>
        <v>90.9</v>
      </c>
      <c r="K17" s="173">
        <f>VLOOKUP(B17,'Momnetum ranking'!$A$3:$H$23,8,FALSE)</f>
        <v>0.30303030303030304</v>
      </c>
      <c r="L17" s="127">
        <f>VLOOKUP(B17,'Currency- 2'!$A$3:$U$23,21,FALSE)</f>
        <v>95.399999999999991</v>
      </c>
      <c r="M17" s="136">
        <f t="shared" ca="1" si="1"/>
        <v>59.048957000000009</v>
      </c>
      <c r="N17" s="127" cm="1">
        <f t="array" aca="1" ref="N17" ca="1">_xlfn.PERCENTRANK.EXC(_xlfn._xlws.FILTER($M$7:M$26, ISNUMBER($M$7:M$26)),M17)*100</f>
        <v>95.199999999999989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36.299999999999997</v>
      </c>
      <c r="F18" s="128">
        <f>VLOOKUP(B18,Safety!$B$4:$R$24,17,FALSE)</f>
        <v>86.3</v>
      </c>
      <c r="G18" s="134">
        <f t="shared" si="0"/>
        <v>43.866666666666667</v>
      </c>
      <c r="H18" s="134" cm="1">
        <f t="array" ref="H18">_xlfn.PERCENTRANK.EXC(_xlfn._xlws.FILTER($G$7:G$26, ISNUMBER($G$7:G$26)),G18)*100</f>
        <v>47.599999999999994</v>
      </c>
      <c r="I18" s="171">
        <f>VLOOKUP(B18,'LIQIDITY 2'!$A$3:$X$23,24,FALSE)</f>
        <v>13.600000000000001</v>
      </c>
      <c r="J18" s="126">
        <f ca="1">VLOOKUP(B18,'Momnetum ranking'!A:AJ,36,FALSE)</f>
        <v>50</v>
      </c>
      <c r="K18" s="173">
        <f>VLOOKUP(B18,'Momnetum ranking'!$A$3:$H$23,8,FALSE)</f>
        <v>0.25</v>
      </c>
      <c r="L18" s="127">
        <f>VLOOKUP(B18,'Currency- 2'!$A$3:$U$23,21,FALSE)</f>
        <v>81.8</v>
      </c>
      <c r="M18" s="136">
        <f t="shared" ca="1" si="1"/>
        <v>44.058684</v>
      </c>
      <c r="N18" s="127" cm="1">
        <f t="array" aca="1" ref="N18" ca="1">_xlfn.PERCENTRANK.EXC(_xlfn._xlws.FILTER($M$7:M$26, ISNUMBER($M$7:M$26)),M18)*100</f>
        <v>28.499999999999996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31.8</v>
      </c>
      <c r="E19" s="128">
        <f>VLOOKUP(B19,'Quality - 2'!$B$2:$S$22,18,FALSE)</f>
        <v>54.500000000000007</v>
      </c>
      <c r="F19" s="128">
        <f>VLOOKUP(B19,Safety!$B$4:$R$24,17,FALSE)</f>
        <v>77.2</v>
      </c>
      <c r="G19" s="134">
        <f t="shared" si="0"/>
        <v>54.500000000000014</v>
      </c>
      <c r="H19" s="134" cm="1">
        <f t="array" ref="H19">_xlfn.PERCENTRANK.EXC(_xlfn._xlws.FILTER($G$7:G$26, ISNUMBER($G$7:G$26)),G19)*100</f>
        <v>61.9</v>
      </c>
      <c r="I19" s="171">
        <f>VLOOKUP(B19,'LIQIDITY 2'!$A$3:$X$23,24,FALSE)</f>
        <v>68.100000000000009</v>
      </c>
      <c r="J19" s="126">
        <f ca="1">VLOOKUP(B19,'Momnetum ranking'!A:AJ,36,FALSE)</f>
        <v>4.5</v>
      </c>
      <c r="K19" s="173">
        <f>VLOOKUP(B19,'Momnetum ranking'!$A$3:$H$23,8,FALSE)</f>
        <v>0.54545454545454541</v>
      </c>
      <c r="L19" s="127">
        <f>VLOOKUP(B19,'Currency- 2'!$A$3:$U$23,21,FALSE)</f>
        <v>13.600000000000001</v>
      </c>
      <c r="M19" s="136">
        <f t="shared" ca="1" si="1"/>
        <v>33.128365000000009</v>
      </c>
      <c r="N19" s="127" cm="1">
        <f t="array" aca="1" ref="N19" ca="1">_xlfn.PERCENTRANK.EXC(_xlfn._xlws.FILTER($M$7:M$26, ISNUMBER($M$7:M$26)),M19)*100</f>
        <v>9.5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45.4</v>
      </c>
      <c r="E20" s="128">
        <f>VLOOKUP(B20,'Quality - 2'!$B$2:$S$22,18,FALSE)</f>
        <v>31.8</v>
      </c>
      <c r="F20" s="128">
        <f>VLOOKUP(B20,Safety!$B$4:$R$24,17,FALSE)</f>
        <v>27.200000000000003</v>
      </c>
      <c r="G20" s="134">
        <f t="shared" si="0"/>
        <v>34.800000000000004</v>
      </c>
      <c r="H20" s="134" cm="1">
        <f t="array" ref="H20">_xlfn.PERCENTRANK.EXC(_xlfn._xlws.FILTER($G$7:G$26, ISNUMBER($G$7:G$26)),G20)*100</f>
        <v>19</v>
      </c>
      <c r="I20" s="171">
        <f>VLOOKUP(B20,'LIQIDITY 2'!$A$3:$X$23,24,FALSE)</f>
        <v>68.100000000000009</v>
      </c>
      <c r="J20" s="126">
        <f ca="1">VLOOKUP(B20,'Momnetum ranking'!A:AJ,36,FALSE)</f>
        <v>63.6</v>
      </c>
      <c r="K20" s="173">
        <f>VLOOKUP(B20,'Momnetum ranking'!$A$3:$H$23,8,FALSE)</f>
        <v>0.53846153846153844</v>
      </c>
      <c r="L20" s="127">
        <f>VLOOKUP(B20,'Currency- 2'!$A$3:$U$23,21,FALSE)</f>
        <v>77.2</v>
      </c>
      <c r="M20" s="136">
        <f t="shared" ca="1" si="1"/>
        <v>57.218956000000006</v>
      </c>
      <c r="N20" s="127" cm="1">
        <f t="array" aca="1" ref="N20" ca="1">_xlfn.PERCENTRANK.EXC(_xlfn._xlws.FILTER($M$7:M$26, ISNUMBER($M$7:M$26)),M20)*100</f>
        <v>85.7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27.200000000000003</v>
      </c>
      <c r="E21" s="128">
        <f>VLOOKUP(B21,'Quality - 2'!$B$2:$S$22,18,FALSE)</f>
        <v>22.7</v>
      </c>
      <c r="F21" s="128">
        <f>VLOOKUP(B21,Safety!$B$4:$R$24,17,FALSE)</f>
        <v>18.099999999999998</v>
      </c>
      <c r="G21" s="134">
        <f t="shared" si="0"/>
        <v>22.666666666666668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13.600000000000001</v>
      </c>
      <c r="J21" s="126">
        <f ca="1">VLOOKUP(B21,'Momnetum ranking'!A:AJ,36,FALSE)</f>
        <v>95.399999999999991</v>
      </c>
      <c r="K21" s="173">
        <f>VLOOKUP(B21,'Momnetum ranking'!$A$3:$H$23,8,FALSE)</f>
        <v>0.42424242424242425</v>
      </c>
      <c r="L21" s="127">
        <f>VLOOKUP(B21,'Currency- 2'!$A$3:$U$23,21,FALSE)</f>
        <v>40.9</v>
      </c>
      <c r="M21" s="136">
        <f t="shared" ca="1" si="1"/>
        <v>51.769319999999993</v>
      </c>
      <c r="N21" s="127" cm="1">
        <f t="array" aca="1" ref="N21" ca="1">_xlfn.PERCENTRANK.EXC(_xlfn._xlws.FILTER($M$7:M$26, ISNUMBER($M$7:M$26)),M21)*100</f>
        <v>66.600000000000009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13.600000000000001</v>
      </c>
      <c r="E22" s="128">
        <f>VLOOKUP(B22,'Quality - 2'!$B$2:$S$22,18,FALSE)</f>
        <v>27.200000000000003</v>
      </c>
      <c r="F22" s="128">
        <f>VLOOKUP(B22,Safety!$B$4:$R$24,17,FALSE)</f>
        <v>68.100000000000009</v>
      </c>
      <c r="G22" s="134">
        <f t="shared" si="0"/>
        <v>36.300000000000004</v>
      </c>
      <c r="H22" s="134" cm="1">
        <f t="array" ref="H22">_xlfn.PERCENTRANK.EXC(_xlfn._xlws.FILTER($G$7:G$26, ISNUMBER($G$7:G$26)),G22)*100</f>
        <v>23.799999999999997</v>
      </c>
      <c r="I22" s="171">
        <f>VLOOKUP(B22,'LIQIDITY 2'!$A$3:$X$23,24,FALSE)</f>
        <v>68.100000000000009</v>
      </c>
      <c r="J22" s="126">
        <f ca="1">VLOOKUP(B22,'Momnetum ranking'!A:AJ,36,FALSE)</f>
        <v>13.600000000000001</v>
      </c>
      <c r="K22" s="173">
        <f>VLOOKUP(B22,'Momnetum ranking'!$A$3:$H$23,8,FALSE)</f>
        <v>0.20408163265306123</v>
      </c>
      <c r="L22" s="127">
        <f>VLOOKUP(B22,'Currency- 2'!$A$3:$U$23,21,FALSE)</f>
        <v>68.100000000000009</v>
      </c>
      <c r="M22" s="136">
        <f t="shared" ca="1" si="1"/>
        <v>36.758911000000005</v>
      </c>
      <c r="N22" s="127" cm="1">
        <f t="array" aca="1" ref="N22" ca="1">_xlfn.PERCENTRANK.EXC(_xlfn._xlws.FILTER($M$7:M$26, ISNUMBER($M$7:M$26)),M22)*100</f>
        <v>19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54.500000000000007</v>
      </c>
      <c r="E23" s="128">
        <f>VLOOKUP(B23,'Quality - 2'!$B$2:$S$22,18,FALSE)</f>
        <v>40.9</v>
      </c>
      <c r="F23" s="128">
        <f>VLOOKUP(B23,Safety!$B$4:$R$24,17,FALSE)</f>
        <v>4.5</v>
      </c>
      <c r="G23" s="134">
        <f t="shared" si="0"/>
        <v>33.299999999999997</v>
      </c>
      <c r="H23" s="134" cm="1">
        <f t="array" ref="H23">_xlfn.PERCENTRANK.EXC(_xlfn._xlws.FILTER($G$7:G$26, ISNUMBER($G$7:G$26)),G23)*100</f>
        <v>9.5</v>
      </c>
      <c r="I23" s="171">
        <f>VLOOKUP(B23,'LIQIDITY 2'!$A$3:$X$23,24,FALSE)</f>
        <v>9</v>
      </c>
      <c r="J23" s="126">
        <f ca="1">VLOOKUP(B23,'Momnetum ranking'!A:AJ,36,FALSE)</f>
        <v>81.8</v>
      </c>
      <c r="K23" s="173">
        <f>VLOOKUP(B23,'Momnetum ranking'!$A$3:$H$23,8,FALSE)</f>
        <v>8.1632653061224483E-2</v>
      </c>
      <c r="L23" s="127">
        <f>VLOOKUP(B23,'Currency- 2'!$A$3:$U$23,21,FALSE)</f>
        <v>4.5</v>
      </c>
      <c r="M23" s="136">
        <f t="shared" ca="1" si="1"/>
        <v>44.959001000000001</v>
      </c>
      <c r="N23" s="127" cm="1">
        <f t="array" aca="1" ref="N23" ca="1">_xlfn.PERCENTRANK.EXC(_xlfn._xlws.FILTER($M$7:M$26, ISNUMBER($M$7:M$26)),M23)*100</f>
        <v>38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90.9</v>
      </c>
      <c r="E24" s="128">
        <f>VLOOKUP(B24,'Quality - 2'!$B$2:$S$22,18,FALSE)</f>
        <v>63.6</v>
      </c>
      <c r="F24" s="128">
        <f>VLOOKUP(B24,Safety!$B$4:$R$24,17,FALSE)</f>
        <v>40.9</v>
      </c>
      <c r="G24" s="134">
        <f t="shared" si="0"/>
        <v>65.13333333333334</v>
      </c>
      <c r="H24" s="134" cm="1">
        <f t="array" ref="H24">_xlfn.PERCENTRANK.EXC(_xlfn._xlws.FILTER($G$7:G$26, ISNUMBER($G$7:G$26)),G24)*100</f>
        <v>85.7</v>
      </c>
      <c r="I24" s="171">
        <f>VLOOKUP(B24,'LIQIDITY 2'!$A$3:$X$23,24,FALSE)</f>
        <v>68.100000000000009</v>
      </c>
      <c r="J24" s="126">
        <f ca="1">VLOOKUP(B24,'Momnetum ranking'!A:AJ,36,FALSE)</f>
        <v>22.7</v>
      </c>
      <c r="K24" s="173">
        <f>VLOOKUP(B24,'Momnetum ranking'!$A$3:$H$23,8,FALSE)</f>
        <v>0.44827586206896552</v>
      </c>
      <c r="L24" s="127">
        <f>VLOOKUP(B24,'Currency- 2'!$A$3:$U$23,21,FALSE)</f>
        <v>22.7</v>
      </c>
      <c r="M24" s="136">
        <f t="shared" ca="1" si="1"/>
        <v>44.508046</v>
      </c>
      <c r="N24" s="127" cm="1">
        <f t="array" aca="1" ref="N24" ca="1">_xlfn.PERCENTRANK.EXC(_xlfn._xlws.FILTER($M$7:M$26, ISNUMBER($M$7:M$26)),M24)*100</f>
        <v>33.300000000000004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50</v>
      </c>
      <c r="F25" s="128">
        <f>VLOOKUP(B25,Safety!$B$4:$R$24,17,FALSE)</f>
        <v>59</v>
      </c>
      <c r="G25" s="134">
        <f t="shared" si="0"/>
        <v>59.033333333333339</v>
      </c>
      <c r="H25" s="134" cm="1">
        <f t="array" ref="H25">_xlfn.PERCENTRANK.EXC(_xlfn._xlws.FILTER($G$7:G$26, ISNUMBER($G$7:G$26)),G25)*100</f>
        <v>76.099999999999994</v>
      </c>
      <c r="I25" s="171">
        <f>VLOOKUP(B25,'LIQIDITY 2'!$A$3:$X$23,24,FALSE)</f>
        <v>4.5</v>
      </c>
      <c r="J25" s="126">
        <f ca="1">VLOOKUP(B25,'Momnetum ranking'!A:AJ,36,FALSE)</f>
        <v>54.500000000000007</v>
      </c>
      <c r="K25" s="173">
        <f>VLOOKUP(B25,'Momnetum ranking'!$A$3:$H$23,8,FALSE)</f>
        <v>5.7142857142857141E-2</v>
      </c>
      <c r="L25" s="127">
        <f>VLOOKUP(B25,'Currency- 2'!$A$3:$U$23,21,FALSE)</f>
        <v>90.9</v>
      </c>
      <c r="M25" s="136">
        <f t="shared" ca="1" si="1"/>
        <v>49.498229000000009</v>
      </c>
      <c r="N25" s="127" cm="1">
        <f t="array" aca="1" ref="N25" ca="1">_xlfn.PERCENTRANK.EXC(_xlfn._xlws.FILTER($M$7:M$26, ISNUMBER($M$7:M$26)),M25)*100</f>
        <v>57.099999999999994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36.299999999999997</v>
      </c>
      <c r="E26" s="129">
        <f>VLOOKUP(B26,'Quality - 2'!$B$2:$S$22,18,FALSE)</f>
        <v>40.9</v>
      </c>
      <c r="F26" s="129">
        <f>VLOOKUP(B26,Safety!$B$4:$R$24,17,FALSE)</f>
        <v>86.3</v>
      </c>
      <c r="G26" s="135">
        <f t="shared" si="0"/>
        <v>54.500000000000014</v>
      </c>
      <c r="H26" s="135" cm="1">
        <f t="array" ref="H26">_xlfn.PERCENTRANK.EXC(_xlfn._xlws.FILTER($G$7:G$26, ISNUMBER($G$7:G$26)),G26)*100</f>
        <v>61.9</v>
      </c>
      <c r="I26" s="172">
        <f>VLOOKUP(B26,'LIQIDITY 2'!$A$3:$X$23,24,FALSE)</f>
        <v>13.600000000000001</v>
      </c>
      <c r="J26" s="130">
        <f ca="1">VLOOKUP(B26,'Momnetum ranking'!A:AJ,36,FALSE)</f>
        <v>31.8</v>
      </c>
      <c r="K26" s="174">
        <f>VLOOKUP(B26,'Momnetum ranking'!$A$3:$H$23,8,FALSE)</f>
        <v>0.2361111111111111</v>
      </c>
      <c r="L26" s="131">
        <f>VLOOKUP(B26,'Currency- 2'!$A$3:$U$23,21,FALSE)</f>
        <v>45.4</v>
      </c>
      <c r="M26" s="137">
        <f t="shared" ca="1" si="1"/>
        <v>36.328364999999998</v>
      </c>
      <c r="N26" s="131" cm="1">
        <f t="array" aca="1" ref="N26" ca="1">_xlfn.PERCENTRANK.EXC(_xlfn._xlws.FILTER($M$7:M$26, ISNUMBER($M$7:M$26)),M26)*100</f>
        <v>14.2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0.21793604264405866</v>
      </c>
      <c r="F9" s="10">
        <f ca="1">VLOOKUP(B9,OUTPUT_COUNTRY!$B$7:$N$26, 9, FALSE)</f>
        <v>27.200000000000003</v>
      </c>
      <c r="G9" s="176">
        <f>VLOOKUP(B9,OUTPUT_COUNTRY!$B$7:$N$26, 7, FALSE)</f>
        <v>95.199999999999989</v>
      </c>
      <c r="H9" s="10">
        <f>VLOOKUP(B9,OUTPUT_COUNTRY!$B$7:$N$26, 8, FALSE)</f>
        <v>68.100000000000009</v>
      </c>
      <c r="I9" s="10">
        <f>VLOOKUP(B9,OUTPUT_COUNTRY!$B$7:$N$26, 11, FALSE)</f>
        <v>50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4.588502148922827</v>
      </c>
      <c r="M9" s="175" t="e">
        <f t="shared" ref="M9:M29" si="3">L9/$L$30</f>
        <v>#N/A</v>
      </c>
      <c r="N9" s="10">
        <f>IF(H9&gt;=$F$3,1/E9,0)</f>
        <v>4.588502148922827</v>
      </c>
      <c r="O9" s="175" t="e">
        <f t="shared" ref="O9:O29" si="4">N9/$N$30</f>
        <v>#N/A</v>
      </c>
      <c r="P9" s="10">
        <f>IF(I9&gt;=$F$5,1/E9,0)</f>
        <v>0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0.28941588289196574</v>
      </c>
      <c r="F10">
        <f ca="1">VLOOKUP(B10,OUTPUT_COUNTRY!$B$7:$N$26, 9, FALSE)</f>
        <v>22.7</v>
      </c>
      <c r="G10" s="47">
        <f>VLOOKUP(B10,OUTPUT_COUNTRY!$B$7:$N$26, 7, FALSE)</f>
        <v>85.7</v>
      </c>
      <c r="H10">
        <f>VLOOKUP(B10,OUTPUT_COUNTRY!$B$7:$N$26, 8, FALSE)</f>
        <v>68.100000000000009</v>
      </c>
      <c r="I10">
        <f>VLOOKUP(B10,OUTPUT_COUNTRY!$B$7:$N$26, 11, FALSE)</f>
        <v>22.7</v>
      </c>
      <c r="J10" s="47">
        <f t="shared" ca="1" si="0"/>
        <v>0</v>
      </c>
      <c r="K10" s="147" t="e">
        <f t="shared" ca="1" si="1"/>
        <v>#N/A</v>
      </c>
      <c r="L10">
        <f t="shared" si="2"/>
        <v>3.4552353865571499</v>
      </c>
      <c r="M10" s="147" t="e">
        <f t="shared" si="3"/>
        <v>#N/A</v>
      </c>
      <c r="N10">
        <f t="shared" ref="N10:N29" si="8">IF(H10&gt;=$F$3,1/E10,0)</f>
        <v>3.4552353865571499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0.24572802536160102</v>
      </c>
      <c r="F11">
        <f ca="1">VLOOKUP(B11,OUTPUT_COUNTRY!$B$7:$N$26, 9, FALSE)</f>
        <v>31.8</v>
      </c>
      <c r="G11" s="47">
        <f>VLOOKUP(B11,OUTPUT_COUNTRY!$B$7:$N$26, 7, FALSE)</f>
        <v>61.9</v>
      </c>
      <c r="H11">
        <f>VLOOKUP(B11,OUTPUT_COUNTRY!$B$7:$N$26, 8, FALSE)</f>
        <v>13.600000000000001</v>
      </c>
      <c r="I11">
        <f>VLOOKUP(B11,OUTPUT_COUNTRY!$B$7:$N$26, 11, FALSE)</f>
        <v>45.4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0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0.21891937092902966</v>
      </c>
      <c r="F12">
        <f ca="1">VLOOKUP(B12,OUTPUT_COUNTRY!$B$7:$N$26, 9, FALSE)</f>
        <v>36.299999999999997</v>
      </c>
      <c r="G12" s="47">
        <f>VLOOKUP(B12,OUTPUT_COUNTRY!$B$7:$N$26, 7, FALSE)</f>
        <v>80.900000000000006</v>
      </c>
      <c r="H12">
        <f>VLOOKUP(B12,OUTPUT_COUNTRY!$B$7:$N$26, 8, FALSE)</f>
        <v>13.600000000000001</v>
      </c>
      <c r="I12">
        <f>VLOOKUP(B12,OUTPUT_COUNTRY!$B$7:$N$26, 11, FALSE)</f>
        <v>18.099999999999998</v>
      </c>
      <c r="J12" s="47">
        <f t="shared" ca="1" si="0"/>
        <v>0</v>
      </c>
      <c r="K12" s="147" t="e">
        <f t="shared" ca="1" si="1"/>
        <v>#N/A</v>
      </c>
      <c r="L12">
        <f t="shared" si="2"/>
        <v>4.5678918030702036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0.31692387750493251</v>
      </c>
      <c r="F13">
        <f ca="1">VLOOKUP(B13,OUTPUT_COUNTRY!$B$7:$N$26, 9, FALSE)</f>
        <v>45.4</v>
      </c>
      <c r="G13" s="47">
        <f>VLOOKUP(B13,OUTPUT_COUNTRY!$B$7:$N$26, 7, FALSE)</f>
        <v>23.799999999999997</v>
      </c>
      <c r="H13">
        <f>VLOOKUP(B13,OUTPUT_COUNTRY!$B$7:$N$26, 8, FALSE)</f>
        <v>68.100000000000009</v>
      </c>
      <c r="I13">
        <f>VLOOKUP(B13,OUTPUT_COUNTRY!$B$7:$N$26, 11, FALSE)</f>
        <v>63.6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3.1553318351168929</v>
      </c>
      <c r="O13" s="147" t="e">
        <f t="shared" si="4"/>
        <v>#N/A</v>
      </c>
      <c r="P13">
        <f t="shared" si="9"/>
        <v>3.1553318351168929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0.2590179680907061</v>
      </c>
      <c r="F14">
        <f ca="1">VLOOKUP(B14,OUTPUT_COUNTRY!$B$7:$N$26, 9, FALSE)</f>
        <v>63.6</v>
      </c>
      <c r="G14" s="47">
        <f>VLOOKUP(B14,OUTPUT_COUNTRY!$B$7:$N$26, 7, FALSE)</f>
        <v>19</v>
      </c>
      <c r="H14">
        <f>VLOOKUP(B14,OUTPUT_COUNTRY!$B$7:$N$26, 8, FALSE)</f>
        <v>68.100000000000009</v>
      </c>
      <c r="I14">
        <f>VLOOKUP(B14,OUTPUT_COUNTRY!$B$7:$N$26, 11, FALSE)</f>
        <v>77.2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3.8607360229534642</v>
      </c>
      <c r="O14" s="147" t="e">
        <f t="shared" si="4"/>
        <v>#N/A</v>
      </c>
      <c r="P14">
        <f t="shared" si="9"/>
        <v>3.8607360229534642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0.1573415284607024</v>
      </c>
      <c r="F15">
        <f ca="1">VLOOKUP(B15,OUTPUT_COUNTRY!$B$7:$N$26, 9, FALSE)</f>
        <v>90.9</v>
      </c>
      <c r="G15" s="47">
        <f>VLOOKUP(B15,OUTPUT_COUNTRY!$B$7:$N$26, 7, FALSE)</f>
        <v>14.2</v>
      </c>
      <c r="H15">
        <f>VLOOKUP(B15,OUTPUT_COUNTRY!$B$7:$N$26, 8, FALSE)</f>
        <v>13.600000000000001</v>
      </c>
      <c r="I15">
        <f>VLOOKUP(B15,OUTPUT_COUNTRY!$B$7:$N$26, 11, FALSE)</f>
        <v>95.399999999999991</v>
      </c>
      <c r="J15" s="47">
        <f t="shared" ca="1" si="0"/>
        <v>6.3556011549090794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6.3556011549090794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0.21138515929697024</v>
      </c>
      <c r="F16">
        <f ca="1">VLOOKUP(B16,OUTPUT_COUNTRY!$B$7:$N$26, 9, FALSE)</f>
        <v>77.2</v>
      </c>
      <c r="G16" s="47">
        <f>VLOOKUP(B16,OUTPUT_COUNTRY!$B$7:$N$26, 7, FALSE)</f>
        <v>71.399999999999991</v>
      </c>
      <c r="H16">
        <f>VLOOKUP(B16,OUTPUT_COUNTRY!$B$7:$N$26, 8, FALSE)</f>
        <v>13.600000000000001</v>
      </c>
      <c r="I16">
        <f>VLOOKUP(B16,OUTPUT_COUNTRY!$B$7:$N$26, 11, FALSE)</f>
        <v>36.299999999999997</v>
      </c>
      <c r="J16" s="47">
        <f t="shared" ca="1" si="0"/>
        <v>4.7307010734614652</v>
      </c>
      <c r="K16" s="147" t="e">
        <f t="shared" ca="1" si="1"/>
        <v>#N/A</v>
      </c>
      <c r="L16">
        <f t="shared" si="2"/>
        <v>4.7307010734614652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0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0.27788291968135453</v>
      </c>
      <c r="F17">
        <f ca="1">VLOOKUP(B17,OUTPUT_COUNTRY!$B$7:$N$26, 9, FALSE)</f>
        <v>4.5</v>
      </c>
      <c r="G17" s="47">
        <f>VLOOKUP(B17,OUTPUT_COUNTRY!$B$7:$N$26, 7, FALSE)</f>
        <v>61.9</v>
      </c>
      <c r="H17">
        <f>VLOOKUP(B17,OUTPUT_COUNTRY!$B$7:$N$26, 8, FALSE)</f>
        <v>68.100000000000009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3.5986378765081697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0.25105011489218887</v>
      </c>
      <c r="F18">
        <f ca="1">VLOOKUP(B18,OUTPUT_COUNTRY!$B$7:$N$26, 9, FALSE)</f>
        <v>63.6</v>
      </c>
      <c r="G18" s="47">
        <f>VLOOKUP(B18,OUTPUT_COUNTRY!$B$7:$N$26, 7, FALSE)</f>
        <v>57.099999999999994</v>
      </c>
      <c r="H18">
        <f>VLOOKUP(B18,OUTPUT_COUNTRY!$B$7:$N$26, 8, FALSE)</f>
        <v>13.600000000000001</v>
      </c>
      <c r="I18">
        <f>VLOOKUP(B18,OUTPUT_COUNTRY!$B$7:$N$26, 11, FALSE)</f>
        <v>59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0.35152435347501798</v>
      </c>
      <c r="F19">
        <f ca="1">VLOOKUP(B19,OUTPUT_COUNTRY!$B$7:$N$26, 9, FALSE)</f>
        <v>9</v>
      </c>
      <c r="G19" s="47">
        <f>VLOOKUP(B19,OUTPUT_COUNTRY!$B$7:$N$26, 7, FALSE)</f>
        <v>33.300000000000004</v>
      </c>
      <c r="H19">
        <f>VLOOKUP(B19,OUTPUT_COUNTRY!$B$7:$N$26, 8, FALSE)</f>
        <v>63.6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2.8447531162903275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0.25900581493151653</v>
      </c>
      <c r="F20">
        <f ca="1">VLOOKUP(B20,OUTPUT_COUNTRY!$B$7:$N$26, 9, FALSE)</f>
        <v>95.399999999999991</v>
      </c>
      <c r="G20" s="47">
        <f>VLOOKUP(B20,OUTPUT_COUNTRY!$B$7:$N$26, 7, FALSE)</f>
        <v>4.7</v>
      </c>
      <c r="H20">
        <f>VLOOKUP(B20,OUTPUT_COUNTRY!$B$7:$N$26, 8, FALSE)</f>
        <v>13.600000000000001</v>
      </c>
      <c r="I20">
        <f>VLOOKUP(B20,OUTPUT_COUNTRY!$B$7:$N$26, 11, FALSE)</f>
        <v>40.9</v>
      </c>
      <c r="J20" s="47">
        <f t="shared" ca="1" si="0"/>
        <v>3.8609171777259479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0.30990775777020779</v>
      </c>
      <c r="F21">
        <f ca="1">VLOOKUP(B21,OUTPUT_COUNTRY!$B$7:$N$26, 9, FALSE)</f>
        <v>72.7</v>
      </c>
      <c r="G21" s="47">
        <f>VLOOKUP(B21,OUTPUT_COUNTRY!$B$7:$N$26, 7, FALSE)</f>
        <v>33.300000000000004</v>
      </c>
      <c r="H21">
        <f>VLOOKUP(B21,OUTPUT_COUNTRY!$B$7:$N$26, 8, FALSE)</f>
        <v>13.600000000000001</v>
      </c>
      <c r="I21">
        <f>VLOOKUP(B21,OUTPUT_COUNTRY!$B$7:$N$26, 11, FALSE)</f>
        <v>31.8</v>
      </c>
      <c r="J21" s="47">
        <f t="shared" ca="1" si="0"/>
        <v>3.2267665940182297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0.20985243826149719</v>
      </c>
      <c r="F22">
        <f ca="1">VLOOKUP(B22,OUTPUT_COUNTRY!$B$7:$N$26, 9, FALSE)</f>
        <v>86.3</v>
      </c>
      <c r="G22" s="47">
        <f>VLOOKUP(B22,OUTPUT_COUNTRY!$B$7:$N$26, 7, FALSE)</f>
        <v>42.8</v>
      </c>
      <c r="H22">
        <f>VLOOKUP(B22,OUTPUT_COUNTRY!$B$7:$N$26, 8, FALSE)</f>
        <v>13.600000000000001</v>
      </c>
      <c r="I22">
        <f>VLOOKUP(B22,OUTPUT_COUNTRY!$B$7:$N$26, 11, FALSE)</f>
        <v>27.200000000000003</v>
      </c>
      <c r="J22" s="47">
        <f t="shared" ca="1" si="0"/>
        <v>4.7652531859262925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0.24602696128586701</v>
      </c>
      <c r="F23">
        <f ca="1">VLOOKUP(B23,OUTPUT_COUNTRY!$B$7:$N$26, 9, FALSE)</f>
        <v>40.9</v>
      </c>
      <c r="G23" s="47">
        <f>VLOOKUP(B23,OUTPUT_COUNTRY!$B$7:$N$26, 7, FALSE)</f>
        <v>90.4</v>
      </c>
      <c r="H23">
        <f>VLOOKUP(B23,OUTPUT_COUNTRY!$B$7:$N$26, 8, FALSE)</f>
        <v>68.100000000000009</v>
      </c>
      <c r="I23">
        <f>VLOOKUP(B23,OUTPUT_COUNTRY!$B$7:$N$26, 11, FALSE)</f>
        <v>50</v>
      </c>
      <c r="J23" s="47">
        <f t="shared" ca="1" si="0"/>
        <v>0</v>
      </c>
      <c r="K23" s="147" t="e">
        <f t="shared" ca="1" si="1"/>
        <v>#N/A</v>
      </c>
      <c r="L23">
        <f t="shared" si="2"/>
        <v>4.0645951759655574</v>
      </c>
      <c r="M23" s="147" t="e">
        <f t="shared" si="3"/>
        <v>#N/A</v>
      </c>
      <c r="N23">
        <f t="shared" si="8"/>
        <v>4.0645951759655574</v>
      </c>
      <c r="O23" s="147" t="e">
        <f t="shared" si="4"/>
        <v>#N/A</v>
      </c>
      <c r="P23">
        <f t="shared" si="9"/>
        <v>0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0.16597122095536859</v>
      </c>
      <c r="F24">
        <f ca="1">VLOOKUP(B24,OUTPUT_COUNTRY!$B$7:$N$26, 9, FALSE)</f>
        <v>54.500000000000007</v>
      </c>
      <c r="G24" s="47">
        <f>VLOOKUP(B24,OUTPUT_COUNTRY!$B$7:$N$26, 7, FALSE)</f>
        <v>76.099999999999994</v>
      </c>
      <c r="H24">
        <f>VLOOKUP(B24,OUTPUT_COUNTRY!$B$7:$N$26, 8, FALSE)</f>
        <v>4.5</v>
      </c>
      <c r="I24">
        <f>VLOOKUP(B24,OUTPUT_COUNTRY!$B$7:$N$26, 11, FALSE)</f>
        <v>90.9</v>
      </c>
      <c r="J24" s="47">
        <f t="shared" ca="1" si="0"/>
        <v>0</v>
      </c>
      <c r="K24" s="147" t="e">
        <f t="shared" ca="1" si="1"/>
        <v>#N/A</v>
      </c>
      <c r="L24">
        <f t="shared" si="2"/>
        <v>6.0251409506043849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6.0251409506043849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0.16772658799650803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0.36940256158906548</v>
      </c>
      <c r="F26">
        <f ca="1">VLOOKUP(B26,OUTPUT_COUNTRY!$B$7:$N$26, 9, FALSE)</f>
        <v>81.8</v>
      </c>
      <c r="G26" s="47">
        <f>VLOOKUP(B26,OUTPUT_COUNTRY!$B$7:$N$26, 7, FALSE)</f>
        <v>9.5</v>
      </c>
      <c r="H26">
        <f>VLOOKUP(B26,OUTPUT_COUNTRY!$B$7:$N$26, 8, FALSE)</f>
        <v>9</v>
      </c>
      <c r="I26">
        <f>VLOOKUP(B26,OUTPUT_COUNTRY!$B$7:$N$26, 11, FALSE)</f>
        <v>4.5</v>
      </c>
      <c r="J26" s="47">
        <f t="shared" ca="1" si="0"/>
        <v>2.7070738104746281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0.19143427806297436</v>
      </c>
      <c r="F27">
        <f ca="1">VLOOKUP(B27,OUTPUT_COUNTRY!$B$7:$N$26, 9, FALSE)</f>
        <v>59</v>
      </c>
      <c r="G27" s="47">
        <f>VLOOKUP(B27,OUTPUT_COUNTRY!$B$7:$N$26, 7, FALSE)</f>
        <v>52.300000000000004</v>
      </c>
      <c r="H27">
        <f>VLOOKUP(B27,OUTPUT_COUNTRY!$B$7:$N$26, 8, FALSE)</f>
        <v>13.600000000000001</v>
      </c>
      <c r="I27">
        <f>VLOOKUP(B27,OUTPUT_COUNTRY!$B$7:$N$26, 11, FALSE)</f>
        <v>86.3</v>
      </c>
      <c r="J27" s="47">
        <f t="shared" ca="1" si="0"/>
        <v>0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5.2237248737190072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0.24660463699679755</v>
      </c>
      <c r="F28">
        <f ca="1">VLOOKUP(B28,OUTPUT_COUNTRY!$B$7:$N$26, 9, FALSE)</f>
        <v>13.600000000000001</v>
      </c>
      <c r="G28" s="47">
        <f>VLOOKUP(B28,OUTPUT_COUNTRY!$B$7:$N$26, 7, FALSE)</f>
        <v>23.799999999999997</v>
      </c>
      <c r="H28">
        <f>VLOOKUP(B28,OUTPUT_COUNTRY!$B$7:$N$26, 8, FALSE)</f>
        <v>68.100000000000009</v>
      </c>
      <c r="I28">
        <f>VLOOKUP(B28,OUTPUT_COUNTRY!$B$7:$N$26, 11, FALSE)</f>
        <v>68.100000000000009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4.0550737900884899</v>
      </c>
      <c r="O28" s="147" t="e">
        <f t="shared" si="4"/>
        <v>#N/A</v>
      </c>
      <c r="P28">
        <f t="shared" si="9"/>
        <v>4.0550737900884899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0.18062672722788725</v>
      </c>
      <c r="F29" s="13">
        <f ca="1">VLOOKUP(B29,OUTPUT_COUNTRY!$B$7:$N$26, 9, FALSE)</f>
        <v>50</v>
      </c>
      <c r="G29" s="149">
        <f>VLOOKUP(B29,OUTPUT_COUNTRY!$B$7:$N$26, 7, FALSE)</f>
        <v>47.599999999999994</v>
      </c>
      <c r="H29" s="13">
        <f>VLOOKUP(B29,OUTPUT_COUNTRY!$B$7:$N$26, 8, FALSE)</f>
        <v>13.600000000000001</v>
      </c>
      <c r="I29" s="13">
        <f>VLOOKUP(B29,OUTPUT_COUNTRY!$B$7:$N$26, 11, FALSE)</f>
        <v>81.8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5.536279239219966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-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</v>
      </c>
      <c r="G5" s="128" t="str">
        <f>IF(VLOOKUP(C5,OUTPUT_COUNTRY!$B$7:$N$26,5,FALSE)&gt;75,"++",(IF(VLOOKUP(C5,OUTPUT_COUNTRY!$B$7:$N$26,5,FALSE)&gt;50,"+",(IF(VLOOKUP(C5,OUTPUT_COUNTRY!$B$7:$N$26,5,FALSE)&gt;25,"-","--")))))</f>
        <v>+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</v>
      </c>
      <c r="I7" s="128" t="str">
        <f>IF(VLOOKUP(C7,OUTPUT_COUNTRY!$B$7:$N$26,8,FALSE)&gt;75,"++",(IF(VLOOKUP(C7,OUTPUT_COUNTRY!$B$7:$N$26,8,FALSE)&gt;50,"+",(IF(VLOOKUP(C7,OUTPUT_COUNTRY!$B$7:$N$26,8,FALSE)&gt;25,"-","--")))))</f>
        <v>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-</v>
      </c>
      <c r="K8" s="128" t="str">
        <f>IF(VLOOKUP(C8,OUTPUT_COUNTRY!$B$7:$N$26,11,FALSE)&gt;75,"++",(IF(VLOOKUP(C8,OUTPUT_COUNTRY!$B$7:$N$26,11,FALSE)&gt;50,"+",(IF(VLOOKUP(C8,OUTPUT_COUNTRY!$B$7:$N$26,11,FALSE)&gt;25,"-","--")))))</f>
        <v>-</v>
      </c>
      <c r="L8" s="126" t="str">
        <f ca="1">IF(VLOOKUP(C8,OUTPUT_COUNTRY!$B$7:$N$26,13,FALSE)&gt;75,"++",(IF(VLOOKUP(C8,OUTPUT_COUNTRY!$B$7:$N$26,13,FALSE)&gt;50,"+",(IF(VLOOKUP(C8,OUTPUT_COUNTRY!$B$7:$N$26,13,FALSE)&gt;25,"-","--")))))</f>
        <v>--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-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</v>
      </c>
      <c r="J10" s="128" t="str">
        <f ca="1">IF(VLOOKUP(C10,OUTPUT_COUNTRY!$B$7:$N$26,9,FALSE)&gt;75,"++",(IF(VLOOKUP(C10,OUTPUT_COUNTRY!$B$7:$N$26,9,FALSE)&gt;50,"+",(IF(VLOOKUP(C10,OUTPUT_COUNTRY!$B$7:$N$26,9,FALSE)&gt;25,"-","--")))))</f>
        <v>-</v>
      </c>
      <c r="K10" s="128" t="str">
        <f>IF(VLOOKUP(C10,OUTPUT_COUNTRY!$B$7:$N$26,11,FALSE)&gt;75,"++",(IF(VLOOKUP(C10,OUTPUT_COUNTRY!$B$7:$N$26,11,FALSE)&gt;50,"+",(IF(VLOOKUP(C10,OUTPUT_COUNTRY!$B$7:$N$26,11,FALSE)&gt;25,"-","--")))))</f>
        <v>+</v>
      </c>
      <c r="L10" s="126" t="str">
        <f ca="1">IF(VLOOKUP(C10,OUTPUT_COUNTRY!$B$7:$N$26,13,FALSE)&gt;75,"++",(IF(VLOOKUP(C10,OUTPUT_COUNTRY!$B$7:$N$26,13,FALSE)&gt;50,"+",(IF(VLOOKUP(C10,OUTPUT_COUNTRY!$B$7:$N$26,13,FALSE)&gt;25,"-","--")))))</f>
        <v>+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+</v>
      </c>
      <c r="L11" s="126" t="str">
        <f ca="1">IF(VLOOKUP(C11,OUTPUT_COUNTRY!$B$7:$N$26,13,FALSE)&gt;75,"++",(IF(VLOOKUP(C11,OUTPUT_COUNTRY!$B$7:$N$26,13,FALSE)&gt;50,"+",(IF(VLOOKUP(C11,OUTPUT_COUNTRY!$B$7:$N$26,13,FALSE)&gt;25,"-","--")))))</f>
        <v>+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+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</v>
      </c>
      <c r="J13" s="128" t="str">
        <f ca="1">IF(VLOOKUP(C13,OUTPUT_COUNTRY!$B$7:$N$26,9,FALSE)&gt;75,"++",(IF(VLOOKUP(C13,OUTPUT_COUNTRY!$B$7:$N$26,9,FALSE)&gt;50,"+",(IF(VLOOKUP(C13,OUTPUT_COUNTRY!$B$7:$N$26,9,FALSE)&gt;25,"-","--")))))</f>
        <v>-</v>
      </c>
      <c r="K13" s="128" t="str">
        <f>IF(VLOOKUP(C13,OUTPUT_COUNTRY!$B$7:$N$26,11,FALSE)&gt;75,"++",(IF(VLOOKUP(C13,OUTPUT_COUNTRY!$B$7:$N$26,11,FALSE)&gt;50,"+",(IF(VLOOKUP(C13,OUTPUT_COUNTRY!$B$7:$N$26,11,FALSE)&gt;25,"-","--")))))</f>
        <v>-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-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-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+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++</v>
      </c>
      <c r="I15" s="128" t="str">
        <f>IF(VLOOKUP(C15,OUTPUT_COUNTRY!$B$7:$N$26,8,FALSE)&gt;75,"++",(IF(VLOOKUP(C15,OUTPUT_COUNTRY!$B$7:$N$26,8,FALSE)&gt;50,"+",(IF(VLOOKUP(C15,OUTPUT_COUNTRY!$B$7:$N$26,8,FALSE)&gt;25,"-","--")))))</f>
        <v>+</v>
      </c>
      <c r="J15" s="128" t="str">
        <f ca="1">IF(VLOOKUP(C15,OUTPUT_COUNTRY!$B$7:$N$26,9,FALSE)&gt;75,"++",(IF(VLOOKUP(C15,OUTPUT_COUNTRY!$B$7:$N$26,9,FALSE)&gt;50,"+",(IF(VLOOKUP(C15,OUTPUT_COUNTRY!$B$7:$N$26,9,FALSE)&gt;25,"-","--")))))</f>
        <v>--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</v>
      </c>
      <c r="F16" s="126" t="str">
        <f>IF(VLOOKUP(C16,OUTPUT_COUNTRY!$B$7:$N$26,4,FALSE)&gt;75,"++",(IF(VLOOKUP(C16,OUTPUT_COUNTRY!$B$7:$N$26,4,FALSE)&gt;50,"+",(IF(VLOOKUP(C16,OUTPUT_COUNTRY!$B$7:$N$26,4,FALSE)&gt;25,"-","--")))))</f>
        <v>-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++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-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+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</v>
      </c>
      <c r="J18" s="128" t="str">
        <f ca="1">IF(VLOOKUP(C18,OUTPUT_COUNTRY!$B$7:$N$26,9,FALSE)&gt;75,"++",(IF(VLOOKUP(C18,OUTPUT_COUNTRY!$B$7:$N$26,9,FALSE)&gt;50,"+",(IF(VLOOKUP(C18,OUTPUT_COUNTRY!$B$7:$N$26,9,FALSE)&gt;25,"-","--")))))</f>
        <v>+</v>
      </c>
      <c r="K18" s="128" t="str">
        <f>IF(VLOOKUP(C18,OUTPUT_COUNTRY!$B$7:$N$26,11,FALSE)&gt;75,"++",(IF(VLOOKUP(C18,OUTPUT_COUNTRY!$B$7:$N$26,11,FALSE)&gt;50,"+",(IF(VLOOKUP(C18,OUTPUT_COUNTRY!$B$7:$N$26,11,FALSE)&gt;25,"-","--")))))</f>
        <v>++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+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+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+</v>
      </c>
      <c r="H21" s="128" t="str">
        <f>IF(VLOOKUP(C21,OUTPUT_COUNTRY!$B$7:$N$26,7,FALSE)&gt;75,"++",(IF(VLOOKUP(C21,OUTPUT_COUNTRY!$B$7:$N$26,7,FALSE)&gt;50,"+",(IF(VLOOKUP(C21,OUTPUT_COUNTRY!$B$7:$N$26,7,FALSE)&gt;25,"-","--")))))</f>
        <v>++</v>
      </c>
      <c r="I21" s="128" t="str">
        <f>IF(VLOOKUP(C21,OUTPUT_COUNTRY!$B$7:$N$26,8,FALSE)&gt;75,"++",(IF(VLOOKUP(C21,OUTPUT_COUNTRY!$B$7:$N$26,8,FALSE)&gt;50,"+",(IF(VLOOKUP(C21,OUTPUT_COUNTRY!$B$7:$N$26,8,FALSE)&gt;25,"-","--")))))</f>
        <v>--</v>
      </c>
      <c r="J21" s="128" t="str">
        <f ca="1">IF(VLOOKUP(C21,OUTPUT_COUNTRY!$B$7:$N$26,9,FALSE)&gt;75,"++",(IF(VLOOKUP(C21,OUTPUT_COUNTRY!$B$7:$N$26,9,FALSE)&gt;50,"+",(IF(VLOOKUP(C21,OUTPUT_COUNTRY!$B$7:$N$26,9,FALSE)&gt;25,"-","--")))))</f>
        <v>-</v>
      </c>
      <c r="K21" s="128" t="str">
        <f>IF(VLOOKUP(C21,OUTPUT_COUNTRY!$B$7:$N$26,11,FALSE)&gt;75,"++",(IF(VLOOKUP(C21,OUTPUT_COUNTRY!$B$7:$N$26,11,FALSE)&gt;50,"+",(IF(VLOOKUP(C21,OUTPUT_COUNTRY!$B$7:$N$26,11,FALSE)&gt;25,"-","--")))))</f>
        <v>--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--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-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+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-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45502</v>
      </c>
      <c r="G3" s="4" cm="1">
        <f t="array" ref="G3">_xll.FDS(D3,"FMA_PE(LTM,0,,,""PORTAGG"",""MEANR"")")</f>
        <v>13.7150759893422</v>
      </c>
      <c r="H3" s="4" cm="1">
        <f t="array" ref="H3">_xll.FDS(D3,"FMA_PE(NTMA,0,,,""PORTAGG"",""MEANR"")")</f>
        <v>11.522431562439801</v>
      </c>
      <c r="I3" cm="1">
        <f t="array" ref="I3">_xll.FDS(D3,"FMA_DIV_YLD(NTMA,NOW,NOW,M,""PORTAGG"",""MEANR"")")</f>
        <v>3.2161515556679698</v>
      </c>
      <c r="J3" s="55" cm="1">
        <f t="array" ref="J3">IFERROR(_xll.FDS(D3,"FG_FCF_YIELD_NTM(0)"),(1/G3*100))</f>
        <v>6.6583503188725297</v>
      </c>
      <c r="K3" s="3" cm="1">
        <f t="array" ref="K3">_xll.FDS(D3,"FMA_EVAL_EBITDA(NTMA,0,,,""PORTAGG"",""MEANR"")")</f>
        <v>9.2121933113436896</v>
      </c>
      <c r="L3" cm="1">
        <f t="array" ref="L3">_xll.FDS(D3,"FMA_EVAL_EBIT(LTMA,NOW,NOW,M,""PORTAGG"",""MEANR"")")</f>
        <v>15.791955298338801</v>
      </c>
      <c r="M3">
        <f>HLOOKUP(D3,'Index ROE'!$A$1:$V$25,25,FALSE)</f>
        <v>12.0221312532734</v>
      </c>
      <c r="N3">
        <f>VLOOKUP(A3,'LIQIDITY 2'!$A$3:$E$26,5,FALSE)</f>
        <v>2.1301999999999999</v>
      </c>
      <c r="O3" cm="1">
        <f t="array" ref="O3">IFERROR(IFERROR(IFERROR(IFERROR(_xll.FDS(B3,"IMF_IFS_RCPI_Q(0)"),_xll.FDS(B3,"IMF_IFS_RCPI_Q(-1AM)")),_xll.FDS(B3,"IMF_IFS_RCPI_Q(-2AM)")),_xll.FDS(B3,"IMF_IFS_RCPI_Q(-3AM)")),$D$31)</f>
        <v>0.226831</v>
      </c>
      <c r="P3">
        <f>VLOOKUP(E3,GDP_GROWTH!$B$10:$W$165,22,FALSE)</f>
        <v>5.6866931054303738</v>
      </c>
      <c r="Q3">
        <f t="shared" ref="Q3:Q23" si="0">I3-N3</f>
        <v>1.08595155566797</v>
      </c>
      <c r="R3" s="55">
        <f t="shared" ref="R3:R23" si="1">J3-N3</f>
        <v>4.5281503188725303</v>
      </c>
      <c r="S3">
        <f t="shared" ref="S3:S23" si="2">M3-N3</f>
        <v>9.8919312532734001</v>
      </c>
      <c r="T3">
        <f>M3-O3</f>
        <v>11.7953002532734</v>
      </c>
      <c r="U3" cm="1">
        <f t="array" ref="U3">_xlfn.PERCENTRANK.EXC(_xlfn._xlws.FILTER(Q$3:Q$23, ISNUMBER(Q$3:Q$23)),Q3)*100</f>
        <v>72.7</v>
      </c>
      <c r="V3" cm="1">
        <f t="array" ref="V3">_xlfn.PERCENTRANK.EXC(_xlfn._xlws.FILTER(R$3:R$23, ISNUMBER(R$3:R$23)),R3)*100</f>
        <v>72.7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86.3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59.545000000000009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45503</v>
      </c>
      <c r="G4" s="4" cm="1">
        <f t="array" ref="G4">_xll.FDS(D4,"FMA_PE(LTM,0,,,""PORTAGG"",""MEANR"")")</f>
        <v>12.6123786671969</v>
      </c>
      <c r="H4" s="4" cm="1">
        <f t="array" ref="H4">_xll.FDS(D4,"FMA_PE(NTMA,0,,,""PORTAGG"",""MEANR"")")</f>
        <v>9.2841394524311998</v>
      </c>
      <c r="I4" cm="1">
        <f t="array" ref="I4">_xll.FDS(D4,"FMA_DIV_YLD(NTMA,NOW,NOW,M,""PORTAGG"",""MEANR"")")</f>
        <v>10.2713262172058</v>
      </c>
      <c r="J4" s="55" cm="1">
        <f t="array" ref="J4">IFERROR(_xll.FDS(D4,"FG_FCF_YIELD_NTM(0)"),(1/G4*100))</f>
        <v>10.2420411624168</v>
      </c>
      <c r="K4" s="3" cm="1">
        <f t="array" ref="K4">_xll.FDS(D4,"FMA_EVAL_EBITDA(NTMA,0,,,""PORTAGG"",""MEANR"")")</f>
        <v>6.1296554428163503</v>
      </c>
      <c r="L4" cm="1">
        <f t="array" ref="L4">_xll.FDS(D4,"FMA_EVAL_EBIT(LTMA,NOW,NOW,M,""PORTAGG"",""MEANR"")")</f>
        <v>9.8464301227946596</v>
      </c>
      <c r="M4">
        <f>HLOOKUP(D4,'Index ROE'!$A$1:$V$25,25,FALSE)</f>
        <v>55.324638096971697</v>
      </c>
      <c r="N4">
        <f>VLOOKUP(A4,'LIQIDITY 2'!$A$3:$E$26,5,FALSE)</f>
        <v>2.6286930000000002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7.6426332172058</v>
      </c>
      <c r="R4" s="55">
        <f t="shared" si="1"/>
        <v>7.6133481624168002</v>
      </c>
      <c r="S4">
        <f t="shared" si="2"/>
        <v>52.695945096971698</v>
      </c>
      <c r="T4">
        <f t="shared" ref="T4:T23" si="3">M4-O4</f>
        <v>51.283343096971699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90.9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54.6</v>
      </c>
      <c r="Y4" cm="1">
        <f t="array" ref="Y4">(1-_xlfn.PERCENTRANK.EXC(_xlfn._xlws.FILTER(H$3:H$23, ISNUMBER(H$3:H$23)),H4))*100</f>
        <v>63.7</v>
      </c>
      <c r="Z4" cm="1">
        <f t="array" ref="Z4">_xlfn.PERCENTRANK.EXC(_xlfn._xlws.FILTER(T$3:T$23, ISNUMBER(T$3:T$23)),T4)*100</f>
        <v>95.399999999999991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76.150000000000006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45502</v>
      </c>
      <c r="G5" s="4" cm="1">
        <f t="array" ref="G5">_xll.FDS(D5,"FMA_PE(LTM,0,,,""PORTAGG"",""MEANR"")")</f>
        <v>15.8571383319912</v>
      </c>
      <c r="H5" s="4" cm="1">
        <f t="array" ref="H5">_xll.FDS(D5,"FMA_PE(NTMA,0,,,""PORTAGG"",""MEANR"")")</f>
        <v>12.4471911895091</v>
      </c>
      <c r="I5" cm="1">
        <f t="array" ref="I5">_xll.FDS(D5,"FMA_DIV_YLD(NTMA,NOW,NOW,M,""PORTAGG"",""MEANR"")")</f>
        <v>4.4026918122945098</v>
      </c>
      <c r="J5" s="55" cm="1">
        <f t="array" ref="J5">IFERROR(_xll.FDS(D5,"FG_FCF_YIELD_NTM(0)"),(1/G5*100))</f>
        <v>6.3063081059369734</v>
      </c>
      <c r="K5" s="3" cm="1">
        <f t="array" ref="K5">_xll.FDS(D5,"FMA_EVAL_EBITDA(NTMA,0,,,""PORTAGG"",""MEANR"")")</f>
        <v>6.2717322373940396</v>
      </c>
      <c r="L5" cm="1">
        <f t="array" ref="L5">_xll.FDS(D5,"FMA_EVAL_EBIT(LTMA,NOW,NOW,M,""PORTAGG"",""MEANR"")")</f>
        <v>9.2303430971996097</v>
      </c>
      <c r="M5">
        <f>HLOOKUP(D5,'Index ROE'!$A$1:$V$25,25,FALSE)</f>
        <v>14.02340332534</v>
      </c>
      <c r="N5">
        <f>VLOOKUP(A5,'LIQIDITY 2'!$A$3:$E$26,5,FALSE)</f>
        <v>6.860557</v>
      </c>
      <c r="O5" cm="1">
        <f t="array" ref="O5">IFERROR(IFERROR(IFERROR(IFERROR(_xll.FDS(B5,"IMF_IFS_RCPI_Q(0)"),_xll.FDS(B5,"IMF_IFS_RCPI_Q(-1AM)")),_xll.FDS(B5,"IMF_IFS_RCPI_Q(-2AM)")),_xll.FDS(B5,"IMF_IFS_RCPI_Q(-3AM)")),$D$31)</f>
        <v>3.19889</v>
      </c>
      <c r="P5">
        <f>VLOOKUP(E5,GDP_GROWTH!$B$10:$W$165,22,FALSE)</f>
        <v>3.8153657829076093</v>
      </c>
      <c r="Q5">
        <f t="shared" si="0"/>
        <v>-2.4578651877054902</v>
      </c>
      <c r="R5" s="55">
        <f t="shared" si="1"/>
        <v>-0.55424889406302658</v>
      </c>
      <c r="S5">
        <f t="shared" si="2"/>
        <v>7.1628463253400003</v>
      </c>
      <c r="T5">
        <f t="shared" si="3"/>
        <v>10.82451332534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27.200000000000003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72.7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39.56</v>
      </c>
      <c r="AC5" cm="1">
        <f t="array" ref="AC5">_xlfn.PERCENTRANK.EXC(_xlfn._xlws.FILTER(AB$3:AB$23, ISNUMBER(AB$3:AB$23)),AB5)*100</f>
        <v>36.299999999999997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45503</v>
      </c>
      <c r="G6" s="4" cm="1">
        <f t="array" ref="G6">_xll.FDS(D6,"FMA_PE(LTM,0,,,""PORTAGG"",""MEANR"")")</f>
        <v>10.360305818925299</v>
      </c>
      <c r="H6" s="4" cm="1">
        <f t="array" ref="H6">_xll.FDS(D6,"FMA_PE(NTMA,0,,,""PORTAGG"",""MEANR"")")</f>
        <v>9.2949118834101991</v>
      </c>
      <c r="I6" cm="1">
        <f t="array" ref="I6">_xll.FDS(D6,"FMA_DIV_YLD(NTMA,NOW,NOW,M,""PORTAGG"",""MEANR"")")</f>
        <v>3.3194139756676102</v>
      </c>
      <c r="J6" s="55" cm="1">
        <f t="array" ref="J6">IFERROR(_xll.FDS(D6,"FG_FCF_YIELD_NTM(0)"),(1/G6*100))</f>
        <v>6.8217982861635198</v>
      </c>
      <c r="K6" s="3" cm="1">
        <f t="array" ref="K6">_xll.FDS(D6,"FMA_EVAL_EBITDA(NTMA,0,,,""PORTAGG"",""MEANR"")")</f>
        <v>8.0393094744537201</v>
      </c>
      <c r="L6" cm="1">
        <f t="array" ref="L6">_xll.FDS(D6,"FMA_EVAL_EBIT(LTMA,NOW,NOW,M,""PORTAGG"",""MEANR"")")</f>
        <v>12.314366696250101</v>
      </c>
      <c r="M6">
        <f>HLOOKUP(D6,'Index ROE'!$A$1:$V$25,25,FALSE)</f>
        <v>11.9407094450378</v>
      </c>
      <c r="N6">
        <f>VLOOKUP(A6,'LIQIDITY 2'!$A$3:$E$26,5,FALSE)</f>
        <v>6.1064639999999999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-2.7870500243323897</v>
      </c>
      <c r="R6" s="55">
        <f t="shared" si="1"/>
        <v>0.71533428616351991</v>
      </c>
      <c r="S6">
        <f t="shared" si="2"/>
        <v>5.8342454450378005</v>
      </c>
      <c r="T6">
        <f t="shared" si="3"/>
        <v>8.6431036450378009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40.9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77.3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49.765000000000008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45503</v>
      </c>
      <c r="G7" s="4" cm="1">
        <f t="array" ref="G7">_xll.FDS(D7,"FMA_PE(LTM,0,,,""PORTAGG"",""MEANR"")")</f>
        <v>8.4544881902972495</v>
      </c>
      <c r="H7" s="4" cm="1">
        <f t="array" ref="H7">_xll.FDS(D7,"FMA_PE(NTMA,0,,,""PORTAGG"",""MEANR"")")</f>
        <v>8.2484948037628296</v>
      </c>
      <c r="I7" cm="1">
        <f t="array" ref="I7">_xll.FDS(D7,"FMA_DIV_YLD(NTMA,NOW,NOW,M,""PORTAGG"",""MEANR"")")</f>
        <v>5.4200355598438499</v>
      </c>
      <c r="J7" s="55" cm="1">
        <f t="array" ref="J7">IFERROR(_xll.FDS(D7,"FG_FCF_YIELD_NTM(0)"),(1/G7*100))</f>
        <v>11.8280371027976</v>
      </c>
      <c r="K7" s="3" cm="1">
        <f t="array" ref="K7">_xll.FDS(D7,"FMA_EVAL_EBITDA(NTMA,0,,,""PORTAGG"",""MEANR"")")</f>
        <v>4.5093961318511404</v>
      </c>
      <c r="L7" cm="1">
        <f t="array" ref="L7">_xll.FDS(D7,"FMA_EVAL_EBIT(LTMA,NOW,NOW,M,""PORTAGG"",""MEANR"")")</f>
        <v>8.5085491419156707</v>
      </c>
      <c r="M7">
        <f>HLOOKUP(D7,'Index ROE'!$A$1:$V$25,25,FALSE)</f>
        <v>12.394579327579899</v>
      </c>
      <c r="N7">
        <f>VLOOKUP(A7,'LIQIDITY 2'!$A$3:$E$26,5,FALSE)</f>
        <v>5.3209999999999997</v>
      </c>
      <c r="O7" cm="1">
        <f t="array" ref="O7">IFERROR(IFERROR(IFERROR(IFERROR(_xll.FDS(B7,"IMF_IFS_RCPI_Q(0)"),_xll.FDS(B7,"IMF_IFS_RCPI_Q(-1AM)")),_xll.FDS(B7,"IMF_IFS_RCPI_Q(-2AM)")),_xll.FDS(B7,"IMF_IFS_RCPI_Q(-3AM)")),$D$31)</f>
        <v>3.0462574999999998</v>
      </c>
      <c r="P7">
        <f>VLOOKUP(E7,GDP_GROWTH!$B$10:$W$165,22,FALSE)</f>
        <v>3.7030435940290873</v>
      </c>
      <c r="Q7">
        <f t="shared" si="0"/>
        <v>9.9035559843850152E-2</v>
      </c>
      <c r="R7" s="55">
        <f t="shared" si="1"/>
        <v>6.5070371027976002</v>
      </c>
      <c r="S7">
        <f t="shared" si="2"/>
        <v>7.0735793275798997</v>
      </c>
      <c r="T7">
        <f t="shared" si="3"/>
        <v>9.3483218275799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86.3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81.899999999999991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75.915000000000006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45502</v>
      </c>
      <c r="G8" s="4" cm="1">
        <f t="array" ref="G8">_xll.FDS(D8,"FMA_PE(LTM,0,,,""PORTAGG"",""MEANR"")")</f>
        <v>17.324421895766999</v>
      </c>
      <c r="H8" s="4" cm="1">
        <f t="array" ref="H8">_xll.FDS(D8,"FMA_PE(NTMA,0,,,""PORTAGG"",""MEANR"")")</f>
        <v>10.885778631774601</v>
      </c>
      <c r="I8" cm="1">
        <f t="array" ref="I8">_xll.FDS(D8,"FMA_DIV_YLD(NTMA,NOW,NOW,M,""PORTAGG"",""MEANR"")")</f>
        <v>4.1753504787537903</v>
      </c>
      <c r="J8" s="55" cm="1">
        <f t="array" ref="J8">IFERROR(_xll.FDS(D8,"FG_FCF_YIELD_NTM(0)"),(1/G8*100))</f>
        <v>8.8157835674033898</v>
      </c>
      <c r="K8" s="3" cm="1">
        <f t="array" ref="K8">_xll.FDS(D8,"FMA_EVAL_EBITDA(NTMA,0,,,""PORTAGG"",""MEANR"")")</f>
        <v>6.1859742332468999</v>
      </c>
      <c r="L8" cm="1">
        <f t="array" ref="L8">_xll.FDS(D8,"FMA_EVAL_EBIT(LTMA,NOW,NOW,M,""PORTAGG"",""MEANR"")")</f>
        <v>11.8206583485225</v>
      </c>
      <c r="M8">
        <f>HLOOKUP(D8,'Index ROE'!$A$1:$V$25,25,FALSE)</f>
        <v>12.932447426875701</v>
      </c>
      <c r="N8">
        <f>VLOOKUP(A8,'LIQIDITY 2'!$A$3:$E$26,5,FALSE)</f>
        <v>6.888655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-2.7133045212462097</v>
      </c>
      <c r="R8" s="55">
        <f t="shared" si="1"/>
        <v>1.9271285674033898</v>
      </c>
      <c r="S8">
        <f t="shared" si="2"/>
        <v>6.0437924268757008</v>
      </c>
      <c r="T8">
        <f t="shared" si="3"/>
        <v>10.082769826875701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50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27.3</v>
      </c>
      <c r="Y8" cm="1">
        <f t="array" ref="Y8">(1-_xlfn.PERCENTRANK.EXC(_xlfn._xlws.FILTER(H$3:H$23, ISNUMBER(H$3:H$23)),H8))*100</f>
        <v>45.499999999999993</v>
      </c>
      <c r="Z8" cm="1">
        <f t="array" ref="Z8">_xlfn.PERCENTRANK.EXC(_xlfn._xlws.FILTER(T$3:T$23, ISNUMBER(T$3:T$23)),T8)*100</f>
        <v>54.500000000000007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40.92</v>
      </c>
      <c r="AC8" cm="1">
        <f t="array" ref="AC8">_xlfn.PERCENTRANK.EXC(_xlfn._xlws.FILTER(AB$3:AB$23, ISNUMBER(AB$3:AB$23)),AB8)*100</f>
        <v>45.4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45503</v>
      </c>
      <c r="G9" s="4" cm="1">
        <f t="array" ref="G9">_xll.FDS(D9,"FMA_PE(LTM,0,,,""PORTAGG"",""MEANR"")")</f>
        <v>18.1673570936772</v>
      </c>
      <c r="H9" s="4" cm="1">
        <f t="array" ref="H9">_xll.FDS(D9,"FMA_PE(NTMA,0,,,""PORTAGG"",""MEANR"")")</f>
        <v>14.0657470739632</v>
      </c>
      <c r="I9" cm="1">
        <f t="array" ref="I9">_xll.FDS(D9,"FMA_DIV_YLD(NTMA,NOW,NOW,M,""PORTAGG"",""MEANR"")")</f>
        <v>4.1134944280378898</v>
      </c>
      <c r="J9" s="55" cm="1">
        <f t="array" ref="J9">IFERROR(_xll.FDS(D9,"FG_FCF_YIELD_NTM(0)"),(1/G9*100))</f>
        <v>5.9835050649074502</v>
      </c>
      <c r="K9" s="3" cm="1">
        <f t="array" ref="K9">_xll.FDS(D9,"FMA_EVAL_EBITDA(NTMA,0,,,""PORTAGG"",""MEANR"")")</f>
        <v>8.8078594928033294</v>
      </c>
      <c r="L9" cm="1">
        <f t="array" ref="L9">_xll.FDS(D9,"FMA_EVAL_EBIT(LTMA,NOW,NOW,M,""PORTAGG"",""MEANR"")")</f>
        <v>17.053264865124799</v>
      </c>
      <c r="M9">
        <f>HLOOKUP(D9,'Index ROE'!$A$1:$V$25,25,FALSE)</f>
        <v>9.5588573391121194</v>
      </c>
      <c r="N9">
        <f>VLOOKUP(A9,'LIQIDITY 2'!$A$3:$E$26,5,FALSE)</f>
        <v>3.6800510000000002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0.4334434280378896</v>
      </c>
      <c r="R9" s="55">
        <f t="shared" si="1"/>
        <v>2.30345406490745</v>
      </c>
      <c r="S9">
        <f t="shared" si="2"/>
        <v>5.8788063391121188</v>
      </c>
      <c r="T9">
        <f t="shared" si="3"/>
        <v>7.8887650391121191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54.500000000000007</v>
      </c>
      <c r="W9" cm="1">
        <f t="array" ref="W9">_xlfn.PERCENTRANK.EXC(_xlfn._xlws.FILTER(S$3:S$23, ISNUMBER(S$3:S$23)),S9)*100</f>
        <v>22.7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18.200000000000006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29.755000000000003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45502</v>
      </c>
      <c r="G10" s="4" cm="1">
        <f t="array" ref="G10">_xll.FDS(D10,"FMA_PE(LTM,0,,,""PORTAGG"",""MEANR"")")</f>
        <v>21.630228553086098</v>
      </c>
      <c r="H10" s="4" cm="1">
        <f t="array" ref="H10">_xll.FDS(D10,"FMA_PE(NTMA,0,,,""PORTAGG"",""MEANR"")")</f>
        <v>16.782304176</v>
      </c>
      <c r="I10" cm="1">
        <f t="array" ref="I10">_xll.FDS(D10,"FMA_DIV_YLD(NTMA,NOW,NOW,M,""PORTAGG"",""MEANR"")")</f>
        <v>3.1856781011939601</v>
      </c>
      <c r="J10" s="55" cm="1">
        <f t="array" ref="J10">IFERROR(_xll.FDS(D10,"FG_FCF_YIELD_NTM(0)"),(1/G10*100))</f>
        <v>4.09848716734487</v>
      </c>
      <c r="K10" s="3" cm="1">
        <f t="array" ref="K10">_xll.FDS(D10,"FMA_EVAL_EBITDA(NTMA,0,,,""PORTAGG"",""MEANR"")")</f>
        <v>9.8232577886994594</v>
      </c>
      <c r="L10" cm="1">
        <f t="array" ref="L10">_xll.FDS(D10,"FMA_EVAL_EBIT(LTMA,NOW,NOW,M,""PORTAGG"",""MEANR"")")</f>
        <v>19.331822557432499</v>
      </c>
      <c r="M10">
        <f>HLOOKUP(D10,'Index ROE'!$A$1:$V$25,25,FALSE)</f>
        <v>11.917014980521399</v>
      </c>
      <c r="N10">
        <f>VLOOKUP(A10,'LIQIDITY 2'!$A$3:$E$26,5,FALSE)</f>
        <v>1.6064000000000001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3.5195870793715778</v>
      </c>
      <c r="Q10">
        <f t="shared" si="0"/>
        <v>1.5792781011939601</v>
      </c>
      <c r="R10" s="55">
        <f t="shared" si="1"/>
        <v>2.4920871673448701</v>
      </c>
      <c r="S10">
        <f t="shared" si="2"/>
        <v>10.310614980521398</v>
      </c>
      <c r="T10">
        <f t="shared" si="3"/>
        <v>8.7181249805213987</v>
      </c>
      <c r="U10" cm="1">
        <f t="array" ref="U10">_xlfn.PERCENTRANK.EXC(_xlfn._xlws.FILTER(Q$3:Q$23, ISNUMBER(Q$3:Q$23)),Q10)*100</f>
        <v>86.3</v>
      </c>
      <c r="V10" cm="1">
        <f t="array" ref="V10">_xlfn.PERCENTRANK.EXC(_xlfn._xlws.FILTER(R$3:R$23, ISNUMBER(R$3:R$23)),R10)*100</f>
        <v>59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36.575000000000003</v>
      </c>
      <c r="AC10" cm="1">
        <f t="array" ref="AC10">_xlfn.PERCENTRANK.EXC(_xlfn._xlws.FILTER(AB$3:AB$23, ISNUMBER(AB$3:AB$23)),AB10)*100</f>
        <v>22.7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45502</v>
      </c>
      <c r="G11" s="4" cm="1">
        <f t="array" ref="G11">_xll.FDS(D11,"FMA_PE(LTM,0,,,""PORTAGG"",""MEANR"")")</f>
        <v>13.240443771911</v>
      </c>
      <c r="H11" s="4" cm="1">
        <f t="array" ref="H11">_xll.FDS(D11,"FMA_PE(NTMA,0,,,""PORTAGG"",""MEANR"")")</f>
        <v>10.934062217192601</v>
      </c>
      <c r="I11" cm="1">
        <f t="array" ref="I11">_xll.FDS(D11,"FMA_DIV_YLD(NTMA,NOW,NOW,M,""PORTAGG"",""MEANR"")")</f>
        <v>4.5786539885656001</v>
      </c>
      <c r="J11" s="55" cm="1">
        <f t="array" ref="J11">IFERROR(_xll.FDS(D11,"FG_FCF_YIELD_NTM(0)"),(1/G11*100))</f>
        <v>9.8631137684414796</v>
      </c>
      <c r="K11" s="3" cm="1">
        <f t="array" ref="K11">_xll.FDS(D11,"FMA_EVAL_EBITDA(NTMA,0,,,""PORTAGG"",""MEANR"")")</f>
        <v>5.8487488610208702</v>
      </c>
      <c r="L11" cm="1">
        <f t="array" ref="L11">_xll.FDS(D11,"FMA_EVAL_EBIT(LTMA,NOW,NOW,M,""PORTAGG"",""MEANR"")")</f>
        <v>10.046815932808199</v>
      </c>
      <c r="M11">
        <f>HLOOKUP(D11,'Index ROE'!$A$1:$V$25,25,FALSE)</f>
        <v>13.7129718327555</v>
      </c>
      <c r="N11">
        <f>VLOOKUP(A11,'LIQIDITY 2'!$A$3:$E$26,5,FALSE)</f>
        <v>9.8163999999999998</v>
      </c>
      <c r="O11" cm="1">
        <f t="array" ref="O11">IFERROR(IFERROR(IFERROR(IFERROR(_xll.FDS(B11,"IMF_IFS_RCPI_Q(0)"),_xll.FDS(B11,"IMF_IFS_RCPI_Q(-1AM)")),_xll.FDS(B11,"IMF_IFS_RCPI_Q(-2AM)")),_xll.FDS(B11,"IMF_IFS_RCPI_Q(-3AM)")),$D$31)</f>
        <v>4.7719990000000001</v>
      </c>
      <c r="P11">
        <f>VLOOKUP(E11,GDP_GROWTH!$B$10:$W$165,22,FALSE)</f>
        <v>0.75528355941661962</v>
      </c>
      <c r="Q11">
        <f t="shared" si="0"/>
        <v>-5.2377460114343997</v>
      </c>
      <c r="R11" s="55">
        <f t="shared" si="1"/>
        <v>4.6713768441479786E-2</v>
      </c>
      <c r="S11">
        <f t="shared" si="2"/>
        <v>3.8965718327554999</v>
      </c>
      <c r="T11">
        <f t="shared" si="3"/>
        <v>8.9409728327554987</v>
      </c>
      <c r="U11" cm="1">
        <f t="array" ref="U11">_xlfn.PERCENTRANK.EXC(_xlfn._xlws.FILTER(Q$3:Q$23, ISNUMBER(Q$3:Q$23)),Q11)*100</f>
        <v>22.7</v>
      </c>
      <c r="V11" cm="1">
        <f t="array" ref="V11">_xlfn.PERCENTRANK.EXC(_xlfn._xlws.FILTER(R$3:R$23, ISNUMBER(R$3:R$23)),R11)*100</f>
        <v>36.299999999999997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36.299999999999997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37.950000000000003</v>
      </c>
      <c r="AC11" cm="1">
        <f t="array" ref="AC11">_xlfn.PERCENTRANK.EXC(_xlfn._xlws.FILTER(AB$3:AB$23, ISNUMBER(AB$3:AB$23)),AB11)*100</f>
        <v>31.8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45502</v>
      </c>
      <c r="G12" s="4" cm="1">
        <f t="array" ref="G12">_xll.FDS(D12,"FMA_PE(LTM,0,,,""PORTAGG"",""MEANR"")")</f>
        <v>17.420143465342001</v>
      </c>
      <c r="H12" s="4" cm="1">
        <f t="array" ref="H12">_xll.FDS(D12,"FMA_PE(NTMA,0,,,""PORTAGG"",""MEANR"")")</f>
        <v>9.1540170346485592</v>
      </c>
      <c r="I12" cm="1">
        <f t="array" ref="I12">_xll.FDS(D12,"FMA_DIV_YLD(NTMA,NOW,NOW,M,""PORTAGG"",""MEANR"")")</f>
        <v>2.1401296977748299</v>
      </c>
      <c r="J12" s="55" cm="1">
        <f t="array" ref="J12">IFERROR(_xll.FDS(D12,"FG_FCF_YIELD_NTM(0)"),(1/G12*100))</f>
        <v>6.2136883063540198</v>
      </c>
      <c r="K12" s="3" cm="1">
        <f t="array" ref="K12">_xll.FDS(D12,"FMA_EVAL_EBITDA(NTMA,0,,,""PORTAGG"",""MEANR"")")</f>
        <v>5.9856070156080898</v>
      </c>
      <c r="L12" cm="1">
        <f t="array" ref="L12">_xll.FDS(D12,"FMA_EVAL_EBIT(LTMA,NOW,NOW,M,""PORTAGG"",""MEANR"")")</f>
        <v>16.333079368962601</v>
      </c>
      <c r="M12">
        <f>HLOOKUP(D12,'Index ROE'!$A$1:$V$25,25,FALSE)</f>
        <v>8.9059619439343294</v>
      </c>
      <c r="N12">
        <f>VLOOKUP(A12,'LIQIDITY 2'!$A$3:$E$26,5,FALSE)</f>
        <v>3.0122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-0.87207030222517012</v>
      </c>
      <c r="R12" s="55">
        <f t="shared" si="1"/>
        <v>3.2014883063540198</v>
      </c>
      <c r="S12">
        <f t="shared" si="2"/>
        <v>5.8937619439343294</v>
      </c>
      <c r="T12">
        <f t="shared" si="3"/>
        <v>6.2367786439343291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63.6</v>
      </c>
      <c r="W12" cm="1">
        <f t="array" ref="W12">_xlfn.PERCENTRANK.EXC(_xlfn._xlws.FILTER(S$3:S$23, ISNUMBER(S$3:S$23)),S12)*100</f>
        <v>27.200000000000003</v>
      </c>
      <c r="X12" cm="1">
        <f t="array" ref="X12">(1-_xlfn.PERCENTRANK.EXC(_xlfn._xlws.FILTER(G$3:G$23, ISNUMBER(G$3:G$23)),G12))*100</f>
        <v>22.799999999999997</v>
      </c>
      <c r="Y12" cm="1">
        <f t="array" ref="Y12">(1-_xlfn.PERCENTRANK.EXC(_xlfn._xlws.FILTER(H$3:H$23, ISNUMBER(H$3:H$23)),H12))*100</f>
        <v>72.8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45.69</v>
      </c>
      <c r="AC12" cm="1">
        <f t="array" ref="AC12">_xlfn.PERCENTRANK.EXC(_xlfn._xlws.FILTER(AB$3:AB$23, ISNUMBER(AB$3:AB$23)),AB12)*100</f>
        <v>50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45502</v>
      </c>
      <c r="G13" s="4" cm="1">
        <f t="array" ref="G13">_xll.FDS(D13,"FMA_PE(LTM,0,,,""PORTAGG"",""MEANR"")")</f>
        <v>6.9889331974924103</v>
      </c>
      <c r="H13" s="4" cm="1">
        <f t="array" ref="H13">_xll.FDS(D13,"FMA_PE(NTMA,0,,,""PORTAGG"",""MEANR"")")</f>
        <v>7.0900988097326003</v>
      </c>
      <c r="I13" cm="1">
        <f t="array" ref="I13">_xll.FDS(D13,"FMA_DIV_YLD(NTMA,NOW,NOW,M,""PORTAGG"",""MEANR"")")</f>
        <v>6.8126033199053602</v>
      </c>
      <c r="J13" s="55" cm="1">
        <f t="array" ref="J13">IFERROR(_xll.FDS(D13,"FG_FCF_YIELD_NTM(0)"),(1/G13*100))</f>
        <v>10.8841836929744</v>
      </c>
      <c r="K13" s="3" cm="1">
        <f t="array" ref="K13">_xll.FDS(D13,"FMA_EVAL_EBITDA(NTMA,0,,,""PORTAGG"",""MEANR"")")</f>
        <v>4.5168184775314204</v>
      </c>
      <c r="L13" cm="1">
        <f t="array" ref="L13">_xll.FDS(D13,"FMA_EVAL_EBIT(LTMA,NOW,NOW,M,""PORTAGG"",""MEANR"")")</f>
        <v>6.72640990852471</v>
      </c>
      <c r="M13">
        <f>HLOOKUP(D13,'Index ROE'!$A$1:$V$25,25,FALSE)</f>
        <v>18.608684275209001</v>
      </c>
      <c r="N13">
        <f>VLOOKUP(A13,'LIQIDITY 2'!$A$3:$E$26,5,FALSE)</f>
        <v>12.119218999999999</v>
      </c>
      <c r="O13" cm="1">
        <f t="array" ref="O13">IFERROR(IFERROR(IFERROR(IFERROR(_xll.FDS(B13,"IMF_IFS_RCPI_Q(0)"),_xll.FDS(B13,"IMF_IFS_RCPI_Q(-1AM)")),_xll.FDS(B13,"IMF_IFS_RCPI_Q(-2AM)")),_xll.FDS(B13,"IMF_IFS_RCPI_Q(-3AM)")),$D$31)</f>
        <v>3.9473410000000002</v>
      </c>
      <c r="P13">
        <f>VLOOKUP(E13,GDP_GROWTH!$B$10:$W$165,22,FALSE)</f>
        <v>0.86151944639016875</v>
      </c>
      <c r="Q13">
        <f t="shared" si="0"/>
        <v>-5.3066156800946391</v>
      </c>
      <c r="R13" s="55">
        <f t="shared" si="1"/>
        <v>-1.2350353070255995</v>
      </c>
      <c r="S13">
        <f t="shared" si="2"/>
        <v>6.4894652752090014</v>
      </c>
      <c r="T13">
        <f t="shared" si="3"/>
        <v>14.661343275209001</v>
      </c>
      <c r="U13" cm="1">
        <f t="array" ref="U13">_xlfn.PERCENTRANK.EXC(_xlfn._xlws.FILTER(Q$3:Q$23, ISNUMBER(Q$3:Q$23)),Q13)*100</f>
        <v>18.099999999999998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36.299999999999997</v>
      </c>
      <c r="X13" cm="1">
        <f t="array" ref="X13">(1-_xlfn.PERCENTRANK.EXC(_xlfn._xlws.FILTER(G$3:G$23, ISNUMBER(G$3:G$23)),G13))*100</f>
        <v>95.5</v>
      </c>
      <c r="Y13" cm="1">
        <f t="array" ref="Y13">(1-_xlfn.PERCENTRANK.EXC(_xlfn._xlws.FILTER(H$3:H$23, ISNUMBER(H$3:H$23)),H13))*100</f>
        <v>91</v>
      </c>
      <c r="Z13" cm="1">
        <f t="array" ref="Z13">_xlfn.PERCENTRANK.EXC(_xlfn._xlws.FILTER(T$3:T$23, ISNUMBER(T$3:T$23)),T13)*100</f>
        <v>90.9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65.924999999999997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45502</v>
      </c>
      <c r="G14" s="4" cm="1">
        <f t="array" ref="G14">_xll.FDS(D14,"FMA_PE(LTM,0,,,""PORTAGG"",""MEANR"")")</f>
        <v>12.4308560342447</v>
      </c>
      <c r="H14" s="4" cm="1">
        <f t="array" ref="H14">_xll.FDS(D14,"FMA_PE(NTMA,0,,,""PORTAGG"",""MEANR"")")</f>
        <v>9.7067162062207295</v>
      </c>
      <c r="I14" cm="1">
        <f t="array" ref="I14">_xll.FDS(D14,"FMA_DIV_YLD(NTMA,NOW,NOW,M,""PORTAGG"",""MEANR"")")</f>
        <v>3.9289063216360298</v>
      </c>
      <c r="J14" s="55" cm="1">
        <f t="array" ref="J14">IFERROR(_xll.FDS(D14,"FG_FCF_YIELD_NTM(0)"),(1/G14*100))</f>
        <v>8.6856833466130094</v>
      </c>
      <c r="K14" s="3" cm="1">
        <f t="array" ref="K14">_xll.FDS(D14,"FMA_EVAL_EBITDA(NTMA,0,,,""PORTAGG"",""MEANR"")")</f>
        <v>7.3510389957294597</v>
      </c>
      <c r="L14" cm="1">
        <f t="array" ref="L14">_xll.FDS(D14,"FMA_EVAL_EBIT(LTMA,NOW,NOW,M,""PORTAGG"",""MEANR"")")</f>
        <v>12.233573464072499</v>
      </c>
      <c r="M14">
        <f>HLOOKUP(D14,'Index ROE'!$A$1:$V$25,25,FALSE)</f>
        <v>14.5722752976358</v>
      </c>
      <c r="N14">
        <f>VLOOKUP(A14,'LIQIDITY 2'!$A$3:$E$26,5,FALSE)</f>
        <v>10.808353</v>
      </c>
      <c r="O14" cm="1">
        <f t="array" ref="O14">IFERROR(IFERROR(IFERROR(IFERROR(_xll.FDS(B14,"IMF_IFS_RCPI_Q(0)"),_xll.FDS(B14,"IMF_IFS_RCPI_Q(-1AM)")),_xll.FDS(B14,"IMF_IFS_RCPI_Q(-2AM)")),_xll.FDS(B14,"IMF_IFS_RCPI_Q(-3AM)")),$D$31)</f>
        <v>5.4170474999999998</v>
      </c>
      <c r="P14">
        <f>VLOOKUP(E14,GDP_GROWTH!$B$10:$W$165,22,FALSE)</f>
        <v>2.0053433544621524</v>
      </c>
      <c r="Q14">
        <f t="shared" si="0"/>
        <v>-6.8794466783639709</v>
      </c>
      <c r="R14" s="55">
        <f t="shared" si="1"/>
        <v>-2.1226696533869909</v>
      </c>
      <c r="S14">
        <f t="shared" si="2"/>
        <v>3.7639222976357996</v>
      </c>
      <c r="T14">
        <f t="shared" si="3"/>
        <v>9.1552277976357992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13.600000000000001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59.099999999999994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40.9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37.265000000000001</v>
      </c>
      <c r="AC14" cm="1">
        <f t="array" ref="AC14">_xlfn.PERCENTRANK.EXC(_xlfn._xlws.FILTER(AB$3:AB$23, ISNUMBER(AB$3:AB$23)),AB14)*100</f>
        <v>27.200000000000003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45503</v>
      </c>
      <c r="G15" s="4" cm="1">
        <f t="array" ref="G15">_xll.FDS(D15,"FMA_PE(LTM,0,,,""PORTAGG"",""MEANR"")")</f>
        <v>7.61365745026254</v>
      </c>
      <c r="H15" s="4" cm="1">
        <f t="array" ref="H15">_xll.FDS(D15,"FMA_PE(NTMA,0,,,""PORTAGG"",""MEANR"")")</f>
        <v>7.1580915685828099</v>
      </c>
      <c r="I15" cm="1">
        <f t="array" ref="I15">_xll.FDS(D15,"FMA_DIV_YLD(NTMA,NOW,NOW,M,""PORTAGG"",""MEANR"")")</f>
        <v>6.0259109546730798</v>
      </c>
      <c r="J15" s="55" cm="1">
        <f t="array" ref="J15">IFERROR(_xll.FDS(D15,"FG_FCF_YIELD_NTM(0)"),(1/G15*100))</f>
        <v>13.134291981648285</v>
      </c>
      <c r="K15" s="3" cm="1">
        <f t="array" ref="K15">_xll.FDS(D15,"FMA_EVAL_EBITDA(NTMA,0,,,""PORTAGG"",""MEANR"")")</f>
        <v>5.8169953490001101</v>
      </c>
      <c r="L15" cm="1">
        <f t="array" ref="L15">_xll.FDS(D15,"FMA_EVAL_EBIT(LTMA,NOW,NOW,M,""PORTAGG"",""MEANR"")")</f>
        <v>8.2251513270605301</v>
      </c>
      <c r="M15">
        <f>HLOOKUP(D15,'Index ROE'!$A$1:$V$25,25,FALSE)</f>
        <v>13.1253657894167</v>
      </c>
      <c r="N15">
        <f>VLOOKUP(A15,'LIQIDITY 2'!$A$3:$E$26,5,FALSE)</f>
        <v>3.3170000000000002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2.7089109546730796</v>
      </c>
      <c r="R15" s="55">
        <f t="shared" si="1"/>
        <v>9.8172919816482853</v>
      </c>
      <c r="S15">
        <f t="shared" si="2"/>
        <v>9.8083657894166993</v>
      </c>
      <c r="T15">
        <f t="shared" si="3"/>
        <v>10.5533897894167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86.4</v>
      </c>
      <c r="Z15" cm="1">
        <f t="array" ref="Z15">_xlfn.PERCENTRANK.EXC(_xlfn._xlws.FILTER(T$3:T$23, ISNUMBER(T$3:T$23)),T15)*100</f>
        <v>68.100000000000009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87.735000000000014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45502</v>
      </c>
      <c r="G16" s="4" cm="1">
        <f t="array" ref="G16">_xll.FDS(D16,"FMA_PE(LTM,0,,,""PORTAGG"",""MEANR"")")</f>
        <v>28.2851210041032</v>
      </c>
      <c r="H16" s="4" cm="1">
        <f t="array" ref="H16">_xll.FDS(D16,"FMA_PE(NTMA,0,,,""PORTAGG"",""MEANR"")")</f>
        <v>24.415114327047</v>
      </c>
      <c r="I16" cm="1">
        <f t="array" ref="I16">_xll.FDS(D16,"FMA_DIV_YLD(NTMA,NOW,NOW,M,""PORTAGG"",""MEANR"")")</f>
        <v>1.22484303214873</v>
      </c>
      <c r="J16" s="55" cm="1">
        <f t="array" ref="J16">IFERROR(_xll.FDS(D16,"FG_FCF_YIELD_NTM(0)"),(1/G16*100))</f>
        <v>2.6440316134628201</v>
      </c>
      <c r="K16" s="3" cm="1">
        <f t="array" ref="K16">_xll.FDS(D16,"FMA_EVAL_EBITDA(NTMA,0,,,""PORTAGG"",""MEANR"")")</f>
        <v>16.237744854315199</v>
      </c>
      <c r="L16" cm="1">
        <f t="array" ref="L16">_xll.FDS(D16,"FMA_EVAL_EBIT(LTMA,NOW,NOW,M,""PORTAGG"",""MEANR"")")</f>
        <v>23.6354135821109</v>
      </c>
      <c r="M16">
        <f>HLOOKUP(D16,'Index ROE'!$A$1:$V$25,25,FALSE)</f>
        <v>16.081381364142</v>
      </c>
      <c r="N16">
        <f>VLOOKUP(A16,'LIQIDITY 2'!$A$3:$E$26,5,FALSE)</f>
        <v>6.9160000000000004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-5.6911569678512706</v>
      </c>
      <c r="R16" s="55">
        <f t="shared" si="1"/>
        <v>-4.2719683865371803</v>
      </c>
      <c r="S16">
        <f t="shared" si="2"/>
        <v>9.1653813641420001</v>
      </c>
      <c r="T16">
        <f t="shared" si="3"/>
        <v>11.067240364142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20.220000000000006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45503</v>
      </c>
      <c r="G17" s="4" cm="1">
        <f t="array" ref="G17">_xll.FDS(D17,"FMA_PE(LTM,0,,,""PORTAGG"",""MEANR"")")</f>
        <v>12.2342326275199</v>
      </c>
      <c r="H17" s="4" cm="1">
        <f t="array" ref="H17">_xll.FDS(D17,"FMA_PE(NTMA,0,,,""PORTAGG"",""MEANR"")")</f>
        <v>9.0132029641813496</v>
      </c>
      <c r="I17" cm="1">
        <f t="array" ref="I17">_xll.FDS(D17,"FMA_DIV_YLD(NTMA,NOW,NOW,M,""PORTAGG"",""MEANR"")")</f>
        <v>3.0989949782422599</v>
      </c>
      <c r="J17" s="55" cm="1">
        <f t="array" ref="J17">IFERROR(_xll.FDS(D17,"FG_FCF_YIELD_NTM(0)"),(1/G17*100))</f>
        <v>8.1090047217057695</v>
      </c>
      <c r="K17" s="3" cm="1">
        <f t="array" ref="K17">_xll.FDS(D17,"FMA_EVAL_EBITDA(NTMA,0,,,""PORTAGG"",""MEANR"")")</f>
        <v>7.9696213065250996</v>
      </c>
      <c r="L17" cm="1">
        <f t="array" ref="L17">_xll.FDS(D17,"FMA_EVAL_EBIT(LTMA,NOW,NOW,M,""PORTAGG"",""MEANR"")")</f>
        <v>12.755403655865299</v>
      </c>
      <c r="M17">
        <f>HLOOKUP(D17,'Index ROE'!$A$1:$V$25,25,FALSE)</f>
        <v>11.563223442677099</v>
      </c>
      <c r="N17">
        <f>VLOOKUP(A17,'LIQIDITY 2'!$A$3:$E$26,5,FALSE)</f>
        <v>2.1301999999999999</v>
      </c>
      <c r="O17" cm="1">
        <f t="array" ref="O17">IFERROR(IFERROR(IFERROR(IFERROR(_xll.FDS(B17,"IMF_IFS_RCPI_Q(0)"),_xll.FDS(B17,"IMF_IFS_RCPI_Q(-1AM)")),_xll.FDS(B17,"IMF_IFS_RCPI_Q(-2AM)")),_xll.FDS(B17,"IMF_IFS_RCPI_Q(-3AM)")),$D$31)</f>
        <v>0.226831</v>
      </c>
      <c r="P17">
        <f>VLOOKUP(E17,GDP_GROWTH!$B$10:$W$165,22,FALSE)</f>
        <v>5.6866931054303738</v>
      </c>
      <c r="Q17">
        <f t="shared" si="0"/>
        <v>0.96879497824226002</v>
      </c>
      <c r="R17" s="55">
        <f t="shared" si="1"/>
        <v>5.9788047217057692</v>
      </c>
      <c r="S17">
        <f t="shared" si="2"/>
        <v>9.4330234426770989</v>
      </c>
      <c r="T17">
        <f t="shared" si="3"/>
        <v>11.336392442677099</v>
      </c>
      <c r="U17" cm="1">
        <f t="array" ref="U17">_xlfn.PERCENTRANK.EXC(_xlfn._xlws.FILTER(Q$3:Q$23, ISNUMBER(Q$3:Q$23)),Q17)*100</f>
        <v>68.100000000000009</v>
      </c>
      <c r="V17" cm="1">
        <f t="array" ref="V17">_xlfn.PERCENTRANK.EXC(_xlfn._xlws.FILTER(R$3:R$23, ISNUMBER(R$3:R$23)),R17)*100</f>
        <v>81.8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63.7</v>
      </c>
      <c r="Y17" cm="1">
        <f t="array" ref="Y17">(1-_xlfn.PERCENTRANK.EXC(_xlfn._xlws.FILTER(H$3:H$23, ISNUMBER(H$3:H$23)),H17))*100</f>
        <v>77.3</v>
      </c>
      <c r="Z17" cm="1">
        <f t="array" ref="Z17">_xlfn.PERCENTRANK.EXC(_xlfn._xlws.FILTER(T$3:T$23, ISNUMBER(T$3:T$23)),T17)*100</f>
        <v>81.8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75.004999999999995</v>
      </c>
      <c r="AC17" cm="1">
        <f t="array" ref="AC17">_xlfn.PERCENTRANK.EXC(_xlfn._xlws.FILTER(AB$3:AB$23, ISNUMBER(AB$3:AB$23)),AB17)*100</f>
        <v>81.8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45502</v>
      </c>
      <c r="G18" s="4" cm="1">
        <f t="array" ref="G18">_xll.FDS(D18,"FMA_PE(LTM,0,,,""PORTAGG"",""MEANR"")")</f>
        <v>11.3799394230938</v>
      </c>
      <c r="H18" s="4" cm="1">
        <f t="array" ref="H18">_xll.FDS(D18,"FMA_PE(NTMA,0,,,""PORTAGG"",""MEANR"")")</f>
        <v>10.4631338255786</v>
      </c>
      <c r="I18" cm="1">
        <f t="array" ref="I18">_xll.FDS(D18,"FMA_DIV_YLD(NTMA,NOW,NOW,M,""PORTAGG"",""MEANR"")")</f>
        <v>5.4766010669674197</v>
      </c>
      <c r="J18" s="55" cm="1">
        <f t="array" ref="J18">IFERROR(_xll.FDS(D18,"FG_FCF_YIELD_NTM(0)"),(1/G18*100))</f>
        <v>8.7873929976345657</v>
      </c>
      <c r="K18" s="3" cm="1">
        <f t="array" ref="K18">_xll.FDS(D18,"FMA_EVAL_EBITDA(NTMA,0,,,""PORTAGG"",""MEANR"")")</f>
        <v>8.7184865307602504</v>
      </c>
      <c r="L18" cm="1">
        <f t="array" ref="L18">_xll.FDS(D18,"FMA_EVAL_EBIT(LTMA,NOW,NOW,M,""PORTAGG"",""MEANR"")")</f>
        <v>15.180911361563799</v>
      </c>
      <c r="M18">
        <f>HLOOKUP(D18,'Index ROE'!$A$1:$V$25,25,FALSE)</f>
        <v>12.1192289718939</v>
      </c>
      <c r="N18">
        <f>VLOOKUP(A18,'LIQIDITY 2'!$A$3:$E$26,5,FALSE)</f>
        <v>3.9864999999999999</v>
      </c>
      <c r="O18" cm="1">
        <f t="array" ref="O18">IFERROR(IFERROR(IFERROR(IFERROR(_xll.FDS(B18,"IMF_IFS_RCPI_Q(0)"),_xll.FDS(B18,"IMF_IFS_RCPI_Q(-1AM)")),_xll.FDS(B18,"IMF_IFS_RCPI_Q(-2AM)")),_xll.FDS(B18,"IMF_IFS_RCPI_Q(-3AM)")),$D$31)</f>
        <v>3.19889</v>
      </c>
      <c r="P18">
        <f>VLOOKUP(E18,GDP_GROWTH!$B$10:$W$165,22,FALSE)</f>
        <v>1.453731693851934</v>
      </c>
      <c r="Q18">
        <f t="shared" si="0"/>
        <v>1.4901010669674197</v>
      </c>
      <c r="R18" s="55">
        <f t="shared" si="1"/>
        <v>4.8008929976345662</v>
      </c>
      <c r="S18">
        <f t="shared" si="2"/>
        <v>8.1327289718939006</v>
      </c>
      <c r="T18">
        <f t="shared" si="3"/>
        <v>8.9203389718938997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63.6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62.48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45504</v>
      </c>
      <c r="G19" s="4" cm="1">
        <f t="array" ref="G19">_xll.FDS(D19,"FMA_PE(LTM,0,,,""PORTAGG"",""MEANR"")")</f>
        <v>16.562125720114199</v>
      </c>
      <c r="H19" s="4" cm="1">
        <f t="array" ref="H19">_xll.FDS(D19,"FMA_PE(NTMA,0,,,""PORTAGG"",""MEANR"")")</f>
        <v>13.5881356393622</v>
      </c>
      <c r="I19" cm="1">
        <f t="array" ref="I19">_xll.FDS(D19,"FMA_DIV_YLD(NTMA,NOW,NOW,M,""PORTAGG"",""MEANR"")")</f>
        <v>3.7925741166672502</v>
      </c>
      <c r="J19" s="55" cm="1">
        <f t="array" ref="J19">IFERROR(_xll.FDS(D19,"FG_FCF_YIELD_NTM(0)"),(1/G19*100))</f>
        <v>4.4482517950691296</v>
      </c>
      <c r="K19" s="3" cm="1">
        <f t="array" ref="K19">_xll.FDS(D19,"FMA_EVAL_EBITDA(NTMA,0,,,""PORTAGG"",""MEANR"")")</f>
        <v>9.2241799559554103</v>
      </c>
      <c r="L19" cm="1">
        <f t="array" ref="L19">_xll.FDS(D19,"FMA_EVAL_EBIT(LTMA,NOW,NOW,M,""PORTAGG"",""MEANR"")")</f>
        <v>18.028912173805001</v>
      </c>
      <c r="M19">
        <f>HLOOKUP(D19,'Index ROE'!$A$1:$V$25,25,FALSE)</f>
        <v>9.3487744217702193</v>
      </c>
      <c r="N19">
        <f>VLOOKUP(A19,'LIQIDITY 2'!$A$3:$E$26,5,FALSE)</f>
        <v>2.5676960000000002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1.22487811666725</v>
      </c>
      <c r="R19" s="55">
        <f t="shared" si="1"/>
        <v>1.8805557950691294</v>
      </c>
      <c r="S19">
        <f t="shared" si="2"/>
        <v>6.7810784217702196</v>
      </c>
      <c r="T19">
        <f t="shared" si="3"/>
        <v>10.132750861770219</v>
      </c>
      <c r="U19" cm="1">
        <f t="array" ref="U19">_xlfn.PERCENTRANK.EXC(_xlfn._xlws.FILTER(Q$3:Q$23, ISNUMBER(Q$3:Q$23)),Q19)*100</f>
        <v>77.2</v>
      </c>
      <c r="V19" cm="1">
        <f t="array" ref="V19">_xlfn.PERCENTRANK.EXC(_xlfn._xlws.FILTER(R$3:R$23, ISNUMBER(R$3:R$23)),R19)*100</f>
        <v>45.4</v>
      </c>
      <c r="W19" cm="1">
        <f t="array" ref="W19">_xlfn.PERCENTRANK.EXC(_xlfn._xlws.FILTER(S$3:S$23, ISNUMBER(S$3:S$23)),S19)*100</f>
        <v>45.4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63.6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40.909999999999997</v>
      </c>
      <c r="AC19" cm="1">
        <f t="array" ref="AC19">_xlfn.PERCENTRANK.EXC(_xlfn._xlws.FILTER(AB$3:AB$23, ISNUMBER(AB$3:AB$23)),AB19)*100</f>
        <v>40.9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45502</v>
      </c>
      <c r="G20" s="4" cm="1">
        <f t="array" ref="G20">_xll.FDS(D20,"FMA_PE(LTM,0,,,""PORTAGG"",""MEANR"")")</f>
        <v>9.1268517824500606</v>
      </c>
      <c r="H20" s="4" cm="1">
        <f t="array" ref="H20">_xll.FDS(D20,"FMA_PE(NTMA,0,,,""PORTAGG"",""MEANR"")")</f>
        <v>6.1210687847194896</v>
      </c>
      <c r="I20" cm="1">
        <f t="array" ref="I20">_xll.FDS(D20,"FMA_DIV_YLD(NTMA,NOW,NOW,M,""PORTAGG"",""MEANR"")")</f>
        <v>4.0309220764615503</v>
      </c>
      <c r="J20" s="55" cm="1">
        <f t="array" ref="J20">IFERROR(_xll.FDS(D20,"FG_FCF_YIELD_NTM(0)"),(1/G20*100))</f>
        <v>6.9880707862977598</v>
      </c>
      <c r="K20" s="3" cm="1">
        <f t="array" ref="K20">_xll.FDS(D20,"FMA_EVAL_EBITDA(NTMA,0,,,""PORTAGG"",""MEANR"")")</f>
        <v>5.1542821813417996</v>
      </c>
      <c r="L20" cm="1">
        <f t="array" ref="L20">_xll.FDS(D20,"FMA_EVAL_EBIT(LTMA,NOW,NOW,M,""PORTAGG"",""MEANR"")")</f>
        <v>8.4613922481106698</v>
      </c>
      <c r="M20">
        <f>HLOOKUP(D20,'Index ROE'!$A$1:$V$25,25,FALSE)</f>
        <v>25.846008849302699</v>
      </c>
      <c r="N20">
        <f>VLOOKUP(A20,'LIQIDITY 2'!$A$3:$E$26,5,FALSE)</f>
        <v>24.189893999999999</v>
      </c>
      <c r="O20" cm="1">
        <f t="array" ref="O20">IFERROR(IFERROR(IFERROR(IFERROR(_xll.FDS(B20,"IMF_IFS_RCPI_Q(0)"),_xll.FDS(B20,"IMF_IFS_RCPI_Q(-1AM)")),_xll.FDS(B20,"IMF_IFS_RCPI_Q(-2AM)")),_xll.FDS(B20,"IMF_IFS_RCPI_Q(-3AM)")),$D$31)</f>
        <v>72.273380000000003</v>
      </c>
      <c r="P20">
        <f>VLOOKUP(E20,GDP_GROWTH!$B$10:$W$165,22,FALSE)</f>
        <v>4.8494927539907469</v>
      </c>
      <c r="Q20">
        <f t="shared" si="0"/>
        <v>-20.158971923538449</v>
      </c>
      <c r="R20" s="55">
        <f t="shared" si="1"/>
        <v>-17.201823213702241</v>
      </c>
      <c r="S20">
        <f t="shared" si="2"/>
        <v>1.6561148493026998</v>
      </c>
      <c r="T20">
        <f t="shared" si="3"/>
        <v>-46.427371150697304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81.899999999999991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46.600000000000009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45502</v>
      </c>
      <c r="G21" s="4" cm="1">
        <f t="array" ref="G21">_xll.FDS(D21,"FMA_PE(LTM,0,,,""PORTAGG"",""MEANR"")")</f>
        <v>10.764610217974701</v>
      </c>
      <c r="H21" s="4" cm="1">
        <f t="array" ref="H21">_xll.FDS(D21,"FMA_PE(NTMA,0,,,""PORTAGG"",""MEANR"")")</f>
        <v>9.2416272384274105</v>
      </c>
      <c r="I21" cm="1">
        <f t="array" ref="I21">_xll.FDS(D21,"FMA_DIV_YLD(NTMA,NOW,NOW,M,""PORTAGG"",""MEANR"")")</f>
        <v>5.32766078902318</v>
      </c>
      <c r="J21" s="55" cm="1">
        <f t="array" ref="J21">IFERROR(_xll.FDS(D21,"FG_FCF_YIELD_NTM(0)"),(1/G21*100))</f>
        <v>8.0350322988768799</v>
      </c>
      <c r="K21" s="3" cm="1">
        <f t="array" ref="K21">_xll.FDS(D21,"FMA_EVAL_EBITDA(NTMA,0,,,""PORTAGG"",""MEANR"")")</f>
        <v>6.2549952776576996</v>
      </c>
      <c r="L21" cm="1">
        <f t="array" ref="L21">_xll.FDS(D21,"FMA_EVAL_EBIT(LTMA,NOW,NOW,M,""PORTAGG"",""MEANR"")")</f>
        <v>9.3131054640951092</v>
      </c>
      <c r="M21">
        <f>HLOOKUP(D21,'Index ROE'!$A$1:$V$25,25,FALSE)</f>
        <v>13.2251182354264</v>
      </c>
      <c r="N21">
        <f>VLOOKUP(A21,'LIQIDITY 2'!$A$3:$E$26,5,FALSE)</f>
        <v>4.5945735000000001</v>
      </c>
      <c r="O21" cm="1">
        <f t="array" ref="O21">IFERROR(IFERROR(IFERROR(IFERROR(_xll.FDS(B21,"IMF_IFS_RCPI_Q(0)"),_xll.FDS(B21,"IMF_IFS_RCPI_Q(-1AM)")),_xll.FDS(B21,"IMF_IFS_RCPI_Q(-2AM)")),_xll.FDS(B21,"IMF_IFS_RCPI_Q(-3AM)")),$D$31)</f>
        <v>3.19889</v>
      </c>
      <c r="P21">
        <f>VLOOKUP(E21,GDP_GROWTH!$B$10:$W$165,22,FALSE)</f>
        <v>2.4407957064008778</v>
      </c>
      <c r="Q21">
        <f t="shared" si="0"/>
        <v>0.73308728902317988</v>
      </c>
      <c r="R21" s="55">
        <f t="shared" si="1"/>
        <v>3.4404587988768798</v>
      </c>
      <c r="S21">
        <f t="shared" si="2"/>
        <v>8.6305447354264011</v>
      </c>
      <c r="T21">
        <f t="shared" si="3"/>
        <v>10.0262282354264</v>
      </c>
      <c r="U21" cm="1">
        <f t="array" ref="U21">_xlfn.PERCENTRANK.EXC(_xlfn._xlws.FILTER(Q$3:Q$23, ISNUMBER(Q$3:Q$23)),Q21)*100</f>
        <v>63.6</v>
      </c>
      <c r="V21" cm="1">
        <f t="array" ref="V21">_xlfn.PERCENTRANK.EXC(_xlfn._xlws.FILTER(R$3:R$23, ISNUMBER(R$3:R$23)),R21)*100</f>
        <v>68.100000000000009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72.8</v>
      </c>
      <c r="Y21" cm="1">
        <f t="array" ref="Y21">(1-_xlfn.PERCENTRANK.EXC(_xlfn._xlws.FILTER(H$3:H$23, ISNUMBER(H$3:H$23)),H21))*100</f>
        <v>68.199999999999989</v>
      </c>
      <c r="Z21" cm="1">
        <f t="array" ref="Z21">_xlfn.PERCENTRANK.EXC(_xlfn._xlws.FILTER(T$3:T$23, ISNUMBER(T$3:T$23)),T21)*100</f>
        <v>50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67.265000000000001</v>
      </c>
      <c r="AC21" cm="1">
        <f t="array" ref="AC21">_xlfn.PERCENTRANK.EXC(_xlfn._xlws.FILTER(AB$3:AB$23, ISNUMBER(AB$3:AB$23)),AB21)*100</f>
        <v>77.2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45503</v>
      </c>
      <c r="G22" s="4" cm="1">
        <f t="array" ref="G22">_xll.FDS(D22,"FMA_PE(LTM,0,,,""PORTAGG"",""MEANR"")")</f>
        <v>16.468088139949302</v>
      </c>
      <c r="H22" s="4" cm="1">
        <f t="array" ref="H22">_xll.FDS(D22,"FMA_PE(NTMA,0,,,""PORTAGG"",""MEANR"")")</f>
        <v>13.9250218041943</v>
      </c>
      <c r="I22" cm="1">
        <f t="array" ref="I22">_xll.FDS(D22,"FMA_DIV_YLD(NTMA,NOW,NOW,M,""PORTAGG"",""MEANR"")")</f>
        <v>2.0404056660239598</v>
      </c>
      <c r="J22" s="55" cm="1">
        <f t="array" ref="J22">IFERROR(_xll.FDS(D22,"FG_FCF_YIELD_NTM(0)"),(1/G22*100))</f>
        <v>1.5062325422263401</v>
      </c>
      <c r="K22" s="3" cm="1">
        <f t="array" ref="K22">_xll.FDS(D22,"FMA_EVAL_EBITDA(NTMA,0,,,""PORTAGG"",""MEANR"")")</f>
        <v>9.8992026609408796</v>
      </c>
      <c r="L22" cm="1">
        <f t="array" ref="L22">_xll.FDS(D22,"FMA_EVAL_EBIT(LTMA,NOW,NOW,M,""PORTAGG"",""MEANR"")")</f>
        <v>17.2286345364362</v>
      </c>
      <c r="M22">
        <f>HLOOKUP(D22,'Index ROE'!$A$1:$V$25,25,FALSE)</f>
        <v>10.732551316765701</v>
      </c>
      <c r="N22">
        <f>VLOOKUP(A22,'LIQIDITY 2'!$A$3:$E$26,5,FALSE)</f>
        <v>2.7459927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-0.70558703397604017</v>
      </c>
      <c r="R22" s="55">
        <f t="shared" si="1"/>
        <v>-1.2397601577736599</v>
      </c>
      <c r="S22">
        <f t="shared" si="2"/>
        <v>7.9865586167657003</v>
      </c>
      <c r="T22">
        <f t="shared" si="3"/>
        <v>6.3376186167657007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18.099999999999998</v>
      </c>
      <c r="W22" cm="1">
        <f t="array" ref="W22">_xlfn.PERCENTRANK.EXC(_xlfn._xlws.FILTER(S$3:S$23, ISNUMBER(S$3:S$23)),S22)*100</f>
        <v>59</v>
      </c>
      <c r="X22" cm="1">
        <f t="array" ref="X22">(1-_xlfn.PERCENTRANK.EXC(_xlfn._xlws.FILTER(G$3:G$23, ISNUMBER(G$3:G$23)),G22))*100</f>
        <v>36.4</v>
      </c>
      <c r="Y22" cm="1">
        <f t="array" ref="Y22">(1-_xlfn.PERCENTRANK.EXC(_xlfn._xlws.FILTER(H$3:H$23, ISNUMBER(H$3:H$23)),H22))*100</f>
        <v>22.799999999999997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29.085000000000001</v>
      </c>
      <c r="AC22" cm="1">
        <f t="array" ref="AC22">_xlfn.PERCENTRANK.EXC(_xlfn._xlws.FILTER(AB$3:AB$23, ISNUMBER(AB$3:AB$23)),AB22)*100</f>
        <v>13.600000000000001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45502</v>
      </c>
      <c r="G23" s="4" cm="1">
        <f t="array" ref="G23">_xll.FDS(D23,"FMA_PE(LTM,0,,,""PORTAGG"",""MEANR"")")</f>
        <v>21.358780853975901</v>
      </c>
      <c r="H23" s="4" cm="1">
        <f t="array" ref="H23">_xll.FDS(D23,"FMA_PE(NTMA,0,,,""PORTAGG"",""MEANR"")")</f>
        <v>17.2132008150923</v>
      </c>
      <c r="I23" cm="1">
        <f t="array" ref="I23">_xll.FDS(D23,"FMA_DIV_YLD(NTMA,NOW,NOW,M,""PORTAGG"",""MEANR"")")</f>
        <v>3.5550891419151398</v>
      </c>
      <c r="J23" s="55" cm="1">
        <f t="array" ref="J23">IFERROR(_xll.FDS(D23,"FG_FCF_YIELD_NTM(0)"),(1/G23*100))</f>
        <v>4.6819151656488467</v>
      </c>
      <c r="K23" s="3" cm="1">
        <f t="array" ref="K23">_xll.FDS(D23,"FMA_EVAL_EBITDA(NTMA,0,,,""PORTAGG"",""MEANR"")")</f>
        <v>10.9605624951857</v>
      </c>
      <c r="L23" cm="1">
        <f t="array" ref="L23">_xll.FDS(D23,"FMA_EVAL_EBIT(LTMA,NOW,NOW,M,""PORTAGG"",""MEANR"")")</f>
        <v>21.0393872104971</v>
      </c>
      <c r="M23">
        <f>HLOOKUP(D23,'Index ROE'!$A$1:$V$25,25,FALSE)</f>
        <v>11.758331061377</v>
      </c>
      <c r="N23">
        <f>VLOOKUP(A23,'LIQIDITY 2'!$A$3:$E$26,5,FALSE)</f>
        <v>5.0014476999999999</v>
      </c>
      <c r="O23" cm="1">
        <f t="array" ref="O23">IFERROR(IFERROR(IFERROR(IFERROR(_xll.FDS(B23,"IMF_IFS_RCPI_Q(0)"),_xll.FDS(B23,"IMF_IFS_RCPI_Q(-1AM)")),_xll.FDS(B23,"IMF_IFS_RCPI_Q(-2AM)")),_xll.FDS(B23,"IMF_IFS_RCPI_Q(-3AM)")),$D$31)</f>
        <v>1.6709556999999999</v>
      </c>
      <c r="P23">
        <f>VLOOKUP(E23,GDP_GROWTH!$B$10:$W$165,22,FALSE)</f>
        <v>2.105673262075014</v>
      </c>
      <c r="Q23">
        <f t="shared" si="0"/>
        <v>-1.4463585580848601</v>
      </c>
      <c r="R23" s="55">
        <f t="shared" si="1"/>
        <v>-0.31953253435115325</v>
      </c>
      <c r="S23">
        <f t="shared" si="2"/>
        <v>6.7568833613769996</v>
      </c>
      <c r="T23">
        <f t="shared" si="3"/>
        <v>10.087375361376999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31.8</v>
      </c>
      <c r="W23" cm="1">
        <f t="array" ref="W23">_xlfn.PERCENTRANK.EXC(_xlfn._xlws.FILTER(S$3:S$23, ISNUMBER(S$3:S$23)),S23)*100</f>
        <v>40.9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59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25.685000000000002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45471</v>
      </c>
      <c r="G27" s="4" cm="1">
        <f t="array" ref="G27">_xll.FDS(D27,"FG_PE(0)")</f>
        <v>14.2037753337727</v>
      </c>
      <c r="H27" s="4" cm="1">
        <f t="array" ref="H27">_xll.FDS(D27,"FG_PE_NTM(0,,,90,0)")</f>
        <v>13.0888032913833</v>
      </c>
      <c r="I27" cm="1">
        <f t="array" ref="I27">_xll.FDS(D27,"FMA_DIV_YLD(NTMA,NOW,NOW,M,""PORTAGG"",""MEANR"")")</f>
        <v>3.5219110914347902</v>
      </c>
      <c r="J27" s="55" cm="1">
        <f t="array" ref="J27">_xll.FDS(D27,"FG_FCF_YIELD_NTM(0)")</f>
        <v>5.31233478244949</v>
      </c>
      <c r="K27" s="3" cm="1">
        <f t="array" ref="K27">_xll.FDS(D27,"FMA_EVAL_EBITDA(NTMA,0,,,""PORTAGG"",""MEANR"")")</f>
        <v>8.8069944086463501</v>
      </c>
      <c r="L27" cm="1">
        <f t="array" ref="L27">_xll.FDS(D27,"FMA_EVAL_EBIT(LTMA,NOW,NOW,M,""PORTAGG"",""MEANR"")")</f>
        <v>13.223533363684201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45471</v>
      </c>
      <c r="G28" s="4" cm="1">
        <f t="array" ref="G28">_xll.FDS(D28,"FG_PE(0)")</f>
        <v>15.051322156925901</v>
      </c>
      <c r="H28" s="4" cm="1">
        <f t="array" ref="H28">_xll.FDS(D28,"FG_PE_NTM(0,,,90,0)")</f>
        <v>10.5196011178852</v>
      </c>
      <c r="I28" cm="1">
        <f t="array" ref="I28">_xll.FDS(D28,"FMA_DIV_YLD(NTMA,NOW,NOW,M,""PORTAGG"",""MEANR"")")</f>
        <v>2.9733185372245199</v>
      </c>
      <c r="J28" s="55" cm="1">
        <f t="array" ref="J28">_xll.FDS(D28,"FG_FCF_YIELD_NTM(0)")</f>
        <v>5.3552982879373596</v>
      </c>
      <c r="K28" s="3" cm="1">
        <f t="array" ref="K28">_xll.FDS(D28,"FMA_EVAL_EBITDA(NTMA,0,,,""PORTAGG"",""MEANR"")")</f>
        <v>9.0740041774881206</v>
      </c>
      <c r="L28" cm="1">
        <f t="array" ref="L28">_xll.FDS(D28,"FMA_EVAL_EBIT(LTMA,NOW,NOW,M,""PORTAGG"",""MEANR"")")</f>
        <v>14.412849987466601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3.19889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2.1301999999999999</v>
      </c>
      <c r="G3" s="26" cm="1">
        <f t="array" ref="G3">_xll.FDSB(C3,"PCTCHG(FG_YIELD(0,,,,""YTM""),FG_YIELD(-1AM,,,,""YTM""))")</f>
        <v>-5.7600493000000004</v>
      </c>
      <c r="H3" s="26" cm="1">
        <f t="array" ref="H3">_xll.FDSB(C3,"PCTCHG(FG_YIELD(0,,,,""YTM""),FG_YIELD(-3AM,,,,""YTM""))")</f>
        <v>-7.9150986999999997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68.100000000000009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2.6286930000000002</v>
      </c>
      <c r="G4" s="26" cm="1">
        <f t="array" ref="G4">_xll.FDSB(C4,"PCTCHG(FG_YIELD(0,,,,""YTM""),FG_YIELD(-1AM,,,,""YTM""))")</f>
        <v>-11.734793</v>
      </c>
      <c r="H4" s="26" cm="1">
        <f t="array" ref="H4">_xll.FDSB(C4,"PCTCHG(FG_YIELD(0,,,,""YTM""),FG_YIELD(-3AM,,,,""YTM""))")</f>
        <v>-0.76567359999999995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5.75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1</v>
      </c>
      <c r="V4" s="47">
        <f t="shared" ref="V4:V23" si="6">SUMPRODUCT($S$1:$U$1,S4:U4)</f>
        <v>1</v>
      </c>
      <c r="X4">
        <f t="shared" si="2"/>
        <v>68.100000000000009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6.860557</v>
      </c>
      <c r="G5" s="26" cm="1">
        <f t="array" ref="G5">_xll.FDSB(C5,"PCTCHG(FG_YIELD(0,,,,""YTM""),FG_YIELD(-1AM,,,,""YTM""))")</f>
        <v>-2.9944850000000001</v>
      </c>
      <c r="H5" s="26" cm="1">
        <f t="array" ref="H5">_xll.FDSB(C5,"PCTCHG(FG_YIELD(0,,,,""YTM""),FG_YIELD(-3AM,,,,""YTM""))")</f>
        <v>-5.1175269999999999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1</v>
      </c>
      <c r="V5" s="47">
        <f t="shared" si="6"/>
        <v>0.5</v>
      </c>
      <c r="X5">
        <f t="shared" si="2"/>
        <v>13.600000000000001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6.1064639999999999</v>
      </c>
      <c r="G6" s="26" cm="1">
        <f t="array" ref="G6">_xll.FDSB(C6,"PCTCHG(FG_YIELD(0,,,,""YTM""),FG_YIELD(-1AM,,,,""YTM""))")</f>
        <v>-7.2354180000000001</v>
      </c>
      <c r="H6" s="26" cm="1">
        <f t="array" ref="H6">_xll.FDSB(C6,"PCTCHG(FG_YIELD(0,,,,""YTM""),FG_YIELD(-3AM,,,,""YTM""))")</f>
        <v>-13.28978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1</v>
      </c>
      <c r="V6" s="47">
        <f t="shared" si="6"/>
        <v>0.5</v>
      </c>
      <c r="X6">
        <f t="shared" si="2"/>
        <v>13.600000000000001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5.3209999999999997</v>
      </c>
      <c r="G7" s="26" cm="1">
        <f t="array" ref="G7">_xll.FDSB(C7,"PCTCHG(FG_YIELD(0,,,,""YTM""),FG_YIELD(-1AM,,,,""YTM""))")</f>
        <v>-8.0207390000000007</v>
      </c>
      <c r="H7" s="26" cm="1">
        <f t="array" ref="H7">_xll.FDSB(C7,"PCTCHG(FG_YIELD(0,,,,""YTM""),FG_YIELD(-3AM,,,,""YTM""))")</f>
        <v>-6.7113170000000002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1</v>
      </c>
      <c r="V7" s="47">
        <f t="shared" si="6"/>
        <v>1</v>
      </c>
      <c r="X7">
        <f t="shared" si="2"/>
        <v>68.100000000000009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6.888655</v>
      </c>
      <c r="G8" s="26" cm="1">
        <f t="array" ref="G8">_xll.FDSB(C8,"PCTCHG(FG_YIELD(0,,,,""YTM""),FG_YIELD(-1AM,,,,""YTM""))")</f>
        <v>-2.7064295</v>
      </c>
      <c r="H8" s="26" cm="1">
        <f t="array" ref="H8">_xll.FDSB(C8,"PCTCHG(FG_YIELD(0,,,,""YTM""),FG_YIELD(-3AM,,,,""YTM""))")</f>
        <v>-5.1482314999999996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68.100000000000009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3.6800510000000002</v>
      </c>
      <c r="G9" s="26" cm="1">
        <f t="array" ref="G9">_xll.FDSB(C9,"PCTCHG(FG_YIELD(0,,,,""YTM""),FG_YIELD(-1AM,,,,""YTM""))")</f>
        <v>-4.7091665000000003</v>
      </c>
      <c r="H9" s="26" cm="1">
        <f t="array" ref="H9">_xll.FDSB(C9,"PCTCHG(FG_YIELD(0,,,,""YTM""),FG_YIELD(-3AM,,,,""YTM""))")</f>
        <v>-7.0986704999999999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1</v>
      </c>
      <c r="V9" s="47">
        <f t="shared" si="6"/>
        <v>0.5</v>
      </c>
      <c r="X9">
        <f t="shared" si="2"/>
        <v>13.600000000000001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1.6064000000000001</v>
      </c>
      <c r="G10" s="26" cm="1">
        <f t="array" ref="G10">_xll.FDSB(C10,"PCTCHG(FG_YIELD(0,,,,""YTM""),FG_YIELD(-1AM,,,,""YTM""))")</f>
        <v>-5.4391312999999997</v>
      </c>
      <c r="H10" s="26" cm="1">
        <f t="array" ref="H10">_xll.FDSB(C10,"PCTCHG(FG_YIELD(0,,,,""YTM""),FG_YIELD(-3AM,,,,""YTM""))")</f>
        <v>-3.6930437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1</v>
      </c>
      <c r="V10" s="47">
        <f t="shared" si="6"/>
        <v>0.5</v>
      </c>
      <c r="X10">
        <f t="shared" si="2"/>
        <v>13.600000000000001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9.8163999999999998</v>
      </c>
      <c r="G11" s="26" cm="1">
        <f t="array" ref="G11">_xll.FDSB(C11,"PCTCHG(FG_YIELD(0,,,,""YTM""),FG_YIELD(-1AM,,,,""YTM""))")</f>
        <v>-1.4615571000000001</v>
      </c>
      <c r="H11" s="26" cm="1">
        <f t="array" ref="H11">_xll.FDSB(C11,"PCTCHG(FG_YIELD(0,,,,""YTM""),FG_YIELD(-3AM,,,,""YTM""))")</f>
        <v>-1.3893025000000001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1</v>
      </c>
      <c r="V11" s="47">
        <f t="shared" si="6"/>
        <v>1</v>
      </c>
      <c r="X11">
        <f t="shared" si="2"/>
        <v>68.100000000000009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3.0122</v>
      </c>
      <c r="G12" s="26" cm="1">
        <f t="array" ref="G12">_xll.FDSB(C12,"PCTCHG(FG_YIELD(0,,,,""YTM""),FG_YIELD(-1AM,,,,""YTM""))")</f>
        <v>-8.9171759999999995</v>
      </c>
      <c r="H12" s="26" cm="1">
        <f t="array" ref="H12">_xll.FDSB(C12,"PCTCHG(FG_YIELD(0,,,,""YTM""),FG_YIELD(-3AM,,,,""YTM""))")</f>
        <v>-17.478487000000001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13.600000000000001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12.119218999999999</v>
      </c>
      <c r="G13" s="26" cm="1">
        <f t="array" ref="G13">_xll.FDSB(C13,"PCTCHG(FG_YIELD(0,,,,""YTM""),FG_YIELD(-1AM,,,,""YTM""))")</f>
        <v>-2.4823415</v>
      </c>
      <c r="H13" s="26" cm="1">
        <f t="array" ref="H13">_xll.FDSB(C13,"PCTCHG(FG_YIELD(0,,,,""YTM""),FG_YIELD(-3AM,,,,""YTM""))")</f>
        <v>1.1088948000000001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1</v>
      </c>
      <c r="U13">
        <f t="shared" si="5"/>
        <v>0</v>
      </c>
      <c r="V13" s="47">
        <f t="shared" si="6"/>
        <v>0.75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10.808353</v>
      </c>
      <c r="G14" s="26" cm="1">
        <f t="array" ref="G14">_xll.FDSB(C14,"PCTCHG(FG_YIELD(0,,,,""YTM""),FG_YIELD(-1AM,,,,""YTM""))")</f>
        <v>-4.2969184</v>
      </c>
      <c r="H14" s="26" cm="1">
        <f t="array" ref="H14">_xll.FDSB(C14,"PCTCHG(FG_YIELD(0,,,,""YTM""),FG_YIELD(-3AM,,,,""YTM""))")</f>
        <v>-11.001887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13.600000000000001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3.3170000000000002</v>
      </c>
      <c r="G15" s="26" cm="1">
        <f t="array" ref="G15">_xll.FDSB(C15,"PCTCHG(FG_YIELD(0,,,,""YTM""),FG_YIELD(-1AM,,,,""YTM""))")</f>
        <v>-11.16765</v>
      </c>
      <c r="H15" s="26" cm="1">
        <f t="array" ref="H15">_xll.FDSB(C15,"PCTCHG(FG_YIELD(0,,,,""YTM""),FG_YIELD(-3AM,,,,""YTM""))")</f>
        <v>-6.7472589999999997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13.600000000000001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6.9160000000000004</v>
      </c>
      <c r="G16" s="26" cm="1">
        <f t="array" ref="G16">_xll.FDSB(C16,"PCTCHG(FG_YIELD(0,,,,""YTM""),FG_YIELD(-1AM,,,,""YTM""))")</f>
        <v>-2.0604713000000001</v>
      </c>
      <c r="H16" s="26" cm="1">
        <f t="array" ref="H16">_xll.FDSB(C16,"PCTCHG(FG_YIELD(0,,,,""YTM""),FG_YIELD(-3AM,,,,""YTM""))")</f>
        <v>-3.9511159999999999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13.600000000000001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2.1301999999999999</v>
      </c>
      <c r="G17" s="26" cm="1">
        <f t="array" ref="G17">_xll.FDSB(C17,"PCTCHG(FG_YIELD(0,,,,""YTM""),FG_YIELD(-1AM,,,,""YTM""))")</f>
        <v>-5.7600493000000004</v>
      </c>
      <c r="H17" s="26" cm="1">
        <f t="array" ref="H17">_xll.FDSB(C17,"PCTCHG(FG_YIELD(0,,,,""YTM""),FG_YIELD(-3AM,,,,""YTM""))")</f>
        <v>-7.9150986999999997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68.100000000000009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3.9864999999999999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2.5676960000000002</v>
      </c>
      <c r="G19" s="26" cm="1">
        <f t="array" ref="G19">_xll.FDSB(C19,"PCTCHG(FG_YIELD(0,,,,""YTM""),FG_YIELD(-1AM,,,,""YTM""))")</f>
        <v>-3.3613339999999998</v>
      </c>
      <c r="H19" s="26" cm="1">
        <f t="array" ref="H19">_xll.FDSB(C19,"PCTCHG(FG_YIELD(0,,,,""YTM""),FG_YIELD(-3AM,,,,""YTM""))")</f>
        <v>-7.5264579999999999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13.600000000000001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24.189893999999999</v>
      </c>
      <c r="G20" s="26" cm="1">
        <f t="array" ref="G20">_xll.FDSB(C20,"PCTCHG(FG_YIELD(0,,,,""YTM""),FG_YIELD(-1AM,,,,""YTM""))")</f>
        <v>2.8693829000000002</v>
      </c>
      <c r="H20" s="26" cm="1">
        <f t="array" ref="H20">_xll.FDSB(C20,"PCTCHG(FG_YIELD(0,,,,""YTM""),FG_YIELD(-3AM,,,,""YTM""))")</f>
        <v>-8.9067265000000007E-2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1</v>
      </c>
      <c r="V20" s="47">
        <f t="shared" si="6"/>
        <v>0.25</v>
      </c>
      <c r="X20">
        <f t="shared" si="2"/>
        <v>9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4.5945735000000001</v>
      </c>
      <c r="G21" s="26" cm="1">
        <f t="array" ref="G21">_xll.FDSB(C21,"PCTCHG(FG_YIELD(0,,,,""YTM""),FG_YIELD(-1AM,,,,""YTM""))")</f>
        <v>-7.1890650000000003</v>
      </c>
      <c r="H21" s="26" cm="1">
        <f t="array" ref="H21">_xll.FDSB(C21,"PCTCHG(FG_YIELD(0,,,,""YTM""),FG_YIELD(-3AM,,,,""YTM""))")</f>
        <v>-11.142203</v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1</v>
      </c>
      <c r="U21">
        <f t="shared" si="5"/>
        <v>1</v>
      </c>
      <c r="V21" s="47">
        <f t="shared" si="6"/>
        <v>0.5</v>
      </c>
      <c r="X21">
        <f t="shared" si="2"/>
        <v>13.600000000000001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2.7459927</v>
      </c>
      <c r="G22" s="26" cm="1">
        <f t="array" ref="G22">_xll.FDSB(C22,"PCTCHG(FG_YIELD(0,,,,""YTM""),FG_YIELD(-1AM,,,,""YTM""))")</f>
        <v>-6.6489834999999999</v>
      </c>
      <c r="H22" s="26" cm="1">
        <f t="array" ref="H22">_xll.FDSB(C22,"PCTCHG(FG_YIELD(0,,,,""YTM""),FG_YIELD(-3AM,,,,""YTM""))")</f>
        <v>-7.1792293000000003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1</v>
      </c>
      <c r="V22" s="47">
        <f t="shared" si="6"/>
        <v>1</v>
      </c>
      <c r="X22">
        <f t="shared" si="2"/>
        <v>68.100000000000009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5.0014476999999999</v>
      </c>
      <c r="G23" s="26" cm="1">
        <f t="array" ref="G23">_xll.FDSB(C23,"PCTCHG(FG_YIELD(0,,,,""YTM""),FG_YIELD(-1AM,,,,""YTM""))")</f>
        <v>-6.2709520000000003</v>
      </c>
      <c r="H23" s="26" cm="1">
        <f t="array" ref="H23">_xll.FDSB(C23,"PCTCHG(FG_YIELD(0,,,,""YTM""),FG_YIELD(-3AM,,,,""YTM""))")</f>
        <v>-9.4005360000000007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13.600000000000001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3.9864999999999999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2.1301999999999999</v>
      </c>
      <c r="H2" cm="1">
        <f t="array" ref="H2">_xll.FDS(B2,"FG_ROE(0)")</f>
        <v>10.008669903800801</v>
      </c>
      <c r="I2">
        <f>HLOOKUP(B2,'Index ROE'!$B$1:$V$25,24,FALSE)</f>
        <v>13.110180176648051</v>
      </c>
      <c r="J2" cm="1">
        <f t="array" ref="J2">_xll.FDS(B2, "FMA_RBICS_REV_CURRENT(30, LOC, ""PORTAGG"")")</f>
        <v>20.828273971964901</v>
      </c>
      <c r="K2" s="77">
        <f>HLOOKUP(B2,'Index earnings'!$A$1:$V$26,26,FALSE)</f>
        <v>7.2167515336339916E-2</v>
      </c>
      <c r="L2">
        <f>HLOOKUP(B2,'Yearly returns'!$B$1:$V$128,126,FALSE)</f>
        <v>-33.268706999999999</v>
      </c>
      <c r="M2">
        <f>I2-G2</f>
        <v>10.97998017664805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81.8</v>
      </c>
      <c r="Q2" cm="1">
        <f t="array" ref="Q2">_xlfn.PERCENTRANK.EXC(_xlfn._xlws.FILTER(L$2:L$22, ISNUMBER(L$2:L$22)),L2)*100</f>
        <v>77.2</v>
      </c>
      <c r="R2">
        <f>N2*Assumption!$F$64 + O2*Assumption!$F$61 + P2*Assumption!$F$62 + Q2*Assumption!$F$63</f>
        <v>84.075000000000003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2.6286930000000002</v>
      </c>
      <c r="H3" cm="1">
        <f t="array" ref="H3">_xll.FDS(B3,"FG_ROE(0)")</f>
        <v>8.0415847981270296</v>
      </c>
      <c r="I3">
        <f>HLOOKUP(B3,'Index ROE'!$B$1:$V$25,24,FALSE)</f>
        <v>10.8480668279512</v>
      </c>
      <c r="J3" cm="1">
        <f t="array" ref="J3">_xll.FDS(B3, "FMA_RBICS_REV_CURRENT(30, LOC, ""PORTAGG"")")</f>
        <v>33.031985437669697</v>
      </c>
      <c r="K3" s="77">
        <f>HLOOKUP(B3,'Index earnings'!$A$1:$V$26,26,FALSE)</f>
        <v>0.2078783362494887</v>
      </c>
      <c r="L3">
        <f>HLOOKUP(B3,'Yearly returns'!$B$1:$V$128,126,FALSE)</f>
        <v>-51.278767000000002</v>
      </c>
      <c r="M3">
        <f t="shared" ref="M3:M22" si="0">I3-G3</f>
        <v>8.2193738279512001</v>
      </c>
      <c r="N3" cm="1">
        <f t="array" ref="N3">_xlfn.PERCENTRANK.EXC(_xlfn._xlws.FILTER(M$2:M$22, ISNUMBER(M$2:M$22)),M3)*100</f>
        <v>54.500000000000007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95.399999999999991</v>
      </c>
      <c r="Q3" cm="1">
        <f t="array" ref="Q3">_xlfn.PERCENTRANK.EXC(_xlfn._xlws.FILTER(L$2:L$22, ISNUMBER(L$2:L$22)),L3)*100</f>
        <v>18.099999999999998</v>
      </c>
      <c r="R3">
        <f>N3*Assumption!$F$64 + O3*Assumption!$F$61 + P3*Assumption!$F$62 + Q3*Assumption!$F$63</f>
        <v>54.499999999999993</v>
      </c>
      <c r="S3" cm="1">
        <f t="array" ref="S3">_xlfn.PERCENTRANK.EXC(_xlfn._xlws.FILTER(R$2:R$22, ISNUMBER(R$2:R$22)),R3)*100</f>
        <v>63.6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6.860557</v>
      </c>
      <c r="H4" cm="1">
        <f t="array" ref="H4">_xll.FDS(B4,"FG_ROE(0)")</f>
        <v>12.8358047242089</v>
      </c>
      <c r="I4">
        <f>HLOOKUP(B4,'Index ROE'!$B$1:$V$25,24,FALSE)</f>
        <v>15.657517511443299</v>
      </c>
      <c r="J4" cm="1">
        <f t="array" ref="J4">_xll.FDS(B4, "FMA_RBICS_REV_CURRENT(30, LOC, ""PORTAGG"")")</f>
        <v>54.307261249485002</v>
      </c>
      <c r="K4" s="77">
        <f>HLOOKUP(B4,'Index earnings'!$A$1:$V$26,26,FALSE)</f>
        <v>4.2935760209013241E-2</v>
      </c>
      <c r="L4">
        <f>HLOOKUP(B4,'Yearly returns'!$B$1:$V$128,126,FALSE)</f>
        <v>-46.418278000000001</v>
      </c>
      <c r="M4">
        <f t="shared" si="0"/>
        <v>8.7969605114432987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63.6</v>
      </c>
      <c r="Q4" cm="1">
        <f t="array" ref="Q4">_xlfn.PERCENTRANK.EXC(_xlfn._xlws.FILTER(L$2:L$22, ISNUMBER(L$2:L$22)),L4)*100</f>
        <v>31.8</v>
      </c>
      <c r="R4">
        <f>N4*Assumption!$F$64 + O4*Assumption!$F$61 + P4*Assumption!$F$62 + Q4*Assumption!$F$63</f>
        <v>46.575000000000003</v>
      </c>
      <c r="S4" cm="1">
        <f t="array" ref="S4">_xlfn.PERCENTRANK.EXC(_xlfn._xlws.FILTER(R$2:R$22, ISNUMBER(R$2:R$22)),R4)*100</f>
        <v>40.9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6.1064639999999999</v>
      </c>
      <c r="H5" cm="1">
        <f t="array" ref="H5">_xll.FDS(B5,"FG_ROE(0)")</f>
        <v>12.462837339502</v>
      </c>
      <c r="I5">
        <f>HLOOKUP(B5,'Index ROE'!$B$1:$V$25,24,FALSE)</f>
        <v>12.530824852807651</v>
      </c>
      <c r="J5" cm="1">
        <f t="array" ref="J5">_xll.FDS(B5, "FMA_RBICS_REV_CURRENT(30, LOC, ""PORTAGG"")")</f>
        <v>41.245807550166901</v>
      </c>
      <c r="K5" s="77">
        <f>HLOOKUP(B5,'Index earnings'!$A$1:$V$26,26,FALSE)</f>
        <v>6.5968962435704714E-2</v>
      </c>
      <c r="L5">
        <f>HLOOKUP(B5,'Yearly returns'!$B$1:$V$128,126,FALSE)</f>
        <v>-34.818089999999998</v>
      </c>
      <c r="M5">
        <f t="shared" si="0"/>
        <v>6.4243608528076512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77.2</v>
      </c>
      <c r="Q5" cm="1">
        <f t="array" ref="Q5">_xlfn.PERCENTRANK.EXC(_xlfn._xlws.FILTER(L$2:L$22, ISNUMBER(L$2:L$22)),L5)*100</f>
        <v>72.7</v>
      </c>
      <c r="R5">
        <f>N5*Assumption!$F$64 + O5*Assumption!$F$61 + P5*Assumption!$F$62 + Q5*Assumption!$F$63</f>
        <v>56.8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5.3209999999999997</v>
      </c>
      <c r="H6" cm="1">
        <f t="array" ref="H6">_xll.FDS(B6,"FG_ROE(0)")</f>
        <v>13.3010841255711</v>
      </c>
      <c r="I6">
        <f>HLOOKUP(B6,'Index ROE'!$B$1:$V$25,24,FALSE)</f>
        <v>10.013481596831115</v>
      </c>
      <c r="J6" cm="1">
        <f t="array" ref="J6">_xll.FDS(B6, "FMA_RBICS_REV_CURRENT(30, LOC, ""PORTAGG"")")</f>
        <v>48.6443878282371</v>
      </c>
      <c r="K6" s="77">
        <f>HLOOKUP(B6,'Index earnings'!$A$1:$V$26,26,FALSE)</f>
        <v>3.6620331475524681E-2</v>
      </c>
      <c r="L6">
        <f>HLOOKUP(B6,'Yearly returns'!$B$1:$V$128,126,FALSE)</f>
        <v>-49.887009999999997</v>
      </c>
      <c r="M6">
        <f t="shared" si="0"/>
        <v>4.6924815968311151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22.7</v>
      </c>
      <c r="R6">
        <f>N6*Assumption!$F$64 + O6*Assumption!$F$61 + P6*Assumption!$F$62 + Q6*Assumption!$F$63</f>
        <v>30.675000000000001</v>
      </c>
      <c r="S6" cm="1">
        <f t="array" ref="S6">_xlfn.PERCENTRANK.EXC(_xlfn._xlws.FILTER(R$2:R$22, ISNUMBER(R$2:R$22)),R6)*100</f>
        <v>13.600000000000001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6.888655</v>
      </c>
      <c r="H7" cm="1">
        <f t="array" ref="H7">_xll.FDS(B7,"FG_ROE(0)")</f>
        <v>9.8657700375226103</v>
      </c>
      <c r="I7">
        <f>HLOOKUP(B7,'Index ROE'!$B$1:$V$25,24,FALSE)</f>
        <v>12.932447426875701</v>
      </c>
      <c r="J7" cm="1">
        <f t="array" ref="J7">_xll.FDS(B7, "FMA_RBICS_REV_CURRENT(30, LOC, ""PORTAGG"")")</f>
        <v>30.8413445335127</v>
      </c>
      <c r="K7" s="77">
        <f>HLOOKUP(B7,'Index earnings'!$A$1:$V$26,26,FALSE)</f>
        <v>1.6222354296116848E-2</v>
      </c>
      <c r="L7">
        <f>HLOOKUP(B7,'Yearly returns'!$B$1:$V$128,126,FALSE)</f>
        <v>-41.851394999999997</v>
      </c>
      <c r="M7">
        <f t="shared" si="0"/>
        <v>6.0437924268757008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45.4</v>
      </c>
      <c r="R7">
        <f>N7*Assumption!$F$64 + O7*Assumption!$F$61 + P7*Assumption!$F$62 + Q7*Assumption!$F$63</f>
        <v>40.9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3.6800510000000002</v>
      </c>
      <c r="H8" cm="1">
        <f t="array" ref="H8">_xll.FDS(B8,"FG_ROE(0)")</f>
        <v>8.1959743872253998</v>
      </c>
      <c r="I8">
        <f>HLOOKUP(B8,'Index ROE'!$B$1:$V$25,24,FALSE)</f>
        <v>11.93920849991995</v>
      </c>
      <c r="J8" cm="1">
        <f t="array" ref="J8">_xll.FDS(B8, "FMA_RBICS_REV_CURRENT(30, LOC, ""PORTAGG"")")</f>
        <v>40.274268250227301</v>
      </c>
      <c r="K8" s="77">
        <f>HLOOKUP(B8,'Index earnings'!$A$1:$V$26,26,FALSE)</f>
        <v>2.3804408873769667E-2</v>
      </c>
      <c r="L8">
        <f>HLOOKUP(B8,'Yearly returns'!$B$1:$V$128,126,FALSE)</f>
        <v>-35.545940000000002</v>
      </c>
      <c r="M8">
        <f t="shared" si="0"/>
        <v>8.2591574999199491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40.9</v>
      </c>
      <c r="Q8" cm="1">
        <f t="array" ref="Q8">_xlfn.PERCENTRANK.EXC(_xlfn._xlws.FILTER(L$2:L$22, ISNUMBER(L$2:L$22)),L8)*100</f>
        <v>68.100000000000009</v>
      </c>
      <c r="R8">
        <f>N8*Assumption!$F$64 + O8*Assumption!$F$61 + P8*Assumption!$F$62 + Q8*Assumption!$F$63</f>
        <v>53.375</v>
      </c>
      <c r="S8" cm="1">
        <f t="array" ref="S8">_xlfn.PERCENTRANK.EXC(_xlfn._xlws.FILTER(R$2:R$22, ISNUMBER(R$2:R$22)),R8)*100</f>
        <v>59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1.6064000000000001</v>
      </c>
      <c r="H9" cm="1">
        <f t="array" ref="H9">_xll.FDS(B9,"FG_ROE(0)")</f>
        <v>10.378993864313101</v>
      </c>
      <c r="I9">
        <f>HLOOKUP(B9,'Index ROE'!$B$1:$V$25,24,FALSE)</f>
        <v>12.149919777203451</v>
      </c>
      <c r="J9" cm="1">
        <f t="array" ref="J9">_xll.FDS(B9, "FMA_RBICS_REV_CURRENT(30, LOC, ""PORTAGG"")")</f>
        <v>17.1261918631904</v>
      </c>
      <c r="K9" s="77">
        <f>HLOOKUP(B9,'Index earnings'!$A$1:$V$26,26,FALSE)</f>
        <v>3.7576835993787361E-2</v>
      </c>
      <c r="L9">
        <f>HLOOKUP(B9,'Yearly returns'!$B$1:$V$128,126,FALSE)</f>
        <v>-31.778896</v>
      </c>
      <c r="M9">
        <f t="shared" si="0"/>
        <v>10.54351977720345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86.3</v>
      </c>
      <c r="R9">
        <f>N9*Assumption!$F$64 + O9*Assumption!$F$61 + P9*Assumption!$F$62 + Q9*Assumption!$F$63</f>
        <v>79.525000000000006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9.8163999999999998</v>
      </c>
      <c r="H10" cm="1">
        <f t="array" ref="H10">_xll.FDS(B10,"FG_ROE(0)")</f>
        <v>10.7324781958836</v>
      </c>
      <c r="I10">
        <f>HLOOKUP(B10,'Index ROE'!$B$1:$V$25,24,FALSE)</f>
        <v>12.78064669069385</v>
      </c>
      <c r="J10" cm="1">
        <f t="array" ref="J10">_xll.FDS(B10, "FMA_RBICS_REV_CURRENT(30, LOC, ""PORTAGG"")")</f>
        <v>27.3718727943522</v>
      </c>
      <c r="K10" s="77">
        <f>HLOOKUP(B10,'Index earnings'!$A$1:$V$26,26,FALSE)</f>
        <v>5.8038772053721877E-2</v>
      </c>
      <c r="L10">
        <f>HLOOKUP(B10,'Yearly returns'!$B$1:$V$128,126,FALSE)</f>
        <v>-38.352584999999998</v>
      </c>
      <c r="M10">
        <f t="shared" si="0"/>
        <v>2.9642466906938498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63.7</v>
      </c>
      <c r="P10" cm="1">
        <f t="array" ref="P10">_xlfn.PERCENTRANK.EXC(_xlfn._xlws.FILTER(K$2:K$22, ISNUMBER(K$2:K$22)),K10)*100</f>
        <v>68.100000000000009</v>
      </c>
      <c r="Q10" cm="1">
        <f t="array" ref="Q10">_xlfn.PERCENTRANK.EXC(_xlfn._xlws.FILTER(L$2:L$22, ISNUMBER(L$2:L$22)),L10)*100</f>
        <v>54.500000000000007</v>
      </c>
      <c r="R10">
        <f>N10*Assumption!$F$64 + O10*Assumption!$F$61 + P10*Assumption!$F$62 + Q10*Assumption!$F$63</f>
        <v>51.1</v>
      </c>
      <c r="S10" cm="1">
        <f t="array" ref="S10">_xlfn.PERCENTRANK.EXC(_xlfn._xlws.FILTER(R$2:R$22, ISNUMBER(R$2:R$22)),R10)*100</f>
        <v>54.500000000000007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3.0122</v>
      </c>
      <c r="H11" cm="1">
        <f t="array" ref="H11">_xll.FDS(B11,"FG_ROE(0)")</f>
        <v>6.2497745632872803</v>
      </c>
      <c r="I11">
        <f>HLOOKUP(B11,'Index ROE'!$B$1:$V$25,24,FALSE)</f>
        <v>10.67142731585205</v>
      </c>
      <c r="J11" cm="1">
        <f t="array" ref="J11">_xll.FDS(B11, "FMA_RBICS_REV_CURRENT(30, LOC, ""PORTAGG"")")</f>
        <v>14.410771974419699</v>
      </c>
      <c r="K11" s="77">
        <f>HLOOKUP(B11,'Index earnings'!$A$1:$V$26,26,FALSE)</f>
        <v>2.4555712429471077E-2</v>
      </c>
      <c r="L11">
        <f>HLOOKUP(B11,'Yearly returns'!$B$1:$V$128,126,FALSE)</f>
        <v>-40.021366</v>
      </c>
      <c r="M11">
        <f t="shared" si="0"/>
        <v>7.6592273158520499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50</v>
      </c>
      <c r="Q11" cm="1">
        <f t="array" ref="Q11">_xlfn.PERCENTRANK.EXC(_xlfn._xlws.FILTER(L$2:L$22, ISNUMBER(L$2:L$22)),L11)*100</f>
        <v>50</v>
      </c>
      <c r="R11">
        <f>N11*Assumption!$F$64 + O11*Assumption!$F$61 + P11*Assumption!$F$62 + Q11*Assumption!$F$63</f>
        <v>61.375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12.119218999999999</v>
      </c>
      <c r="H12" cm="1">
        <f t="array" ref="H12">_xll.FDS(B12,"FG_ROE(0)")</f>
        <v>19.675009167608199</v>
      </c>
      <c r="I12">
        <f>HLOOKUP(B12,'Index ROE'!$B$1:$V$25,24,FALSE)</f>
        <v>14.789114389820401</v>
      </c>
      <c r="J12" cm="1">
        <f t="array" ref="J12">_xll.FDS(B12, "FMA_RBICS_REV_CURRENT(30, LOC, ""PORTAGG"")")</f>
        <v>26.132781240692001</v>
      </c>
      <c r="K12" s="77">
        <f>HLOOKUP(B12,'Index earnings'!$A$1:$V$26,26,FALSE)</f>
        <v>2.0697121747616176E-2</v>
      </c>
      <c r="L12">
        <f>HLOOKUP(B12,'Yearly returns'!$B$1:$V$128,126,FALSE)</f>
        <v>-54.443939999999998</v>
      </c>
      <c r="M12">
        <f t="shared" si="0"/>
        <v>2.6698953898204021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32.924999999999997</v>
      </c>
      <c r="S12" cm="1">
        <f t="array" ref="S12">_xlfn.PERCENTRANK.EXC(_xlfn._xlws.FILTER(R$2:R$22, ISNUMBER(R$2:R$22)),R12)*100</f>
        <v>18.099999999999998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10.808353</v>
      </c>
      <c r="H13" cm="1">
        <f t="array" ref="H13">_xll.FDS(B13,"FG_ROE(0)")</f>
        <v>14.077457840497299</v>
      </c>
      <c r="I13">
        <f>HLOOKUP(B13,'Index ROE'!$B$1:$V$25,24,FALSE)</f>
        <v>16.7616860731518</v>
      </c>
      <c r="J13" cm="1">
        <f t="array" ref="J13">_xll.FDS(B13, "FMA_RBICS_REV_CURRENT(30, LOC, ""PORTAGG"")")</f>
        <v>44.010071557475698</v>
      </c>
      <c r="K13" s="77">
        <f>HLOOKUP(B13,'Index earnings'!$A$1:$V$26,26,FALSE)</f>
        <v>2.3841978693851074E-2</v>
      </c>
      <c r="L13">
        <f>HLOOKUP(B13,'Yearly returns'!$B$1:$V$128,126,FALSE)</f>
        <v>-43.468899999999998</v>
      </c>
      <c r="M13">
        <f t="shared" si="0"/>
        <v>5.9533330731517999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45.4</v>
      </c>
      <c r="Q13" cm="1">
        <f t="array" ref="Q13">_xlfn.PERCENTRANK.EXC(_xlfn._xlws.FILTER(L$2:L$22, ISNUMBER(L$2:L$22)),L13)*100</f>
        <v>40.9</v>
      </c>
      <c r="R13">
        <f>N13*Assumption!$F$64 + O13*Assumption!$F$61 + P13*Assumption!$F$62 + Q13*Assumption!$F$63</f>
        <v>35.200000000000003</v>
      </c>
      <c r="S13" cm="1">
        <f t="array" ref="S13">_xlfn.PERCENTRANK.EXC(_xlfn._xlws.FILTER(R$2:R$22, ISNUMBER(R$2:R$22)),R13)*100</f>
        <v>22.7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3.3170000000000002</v>
      </c>
      <c r="H14" cm="1">
        <f t="array" ref="H14">_xll.FDS(B14,"FG_ROE(0)")</f>
        <v>14.5562068437068</v>
      </c>
      <c r="I14">
        <f>HLOOKUP(B14,'Index ROE'!$B$1:$V$25,24,FALSE)</f>
        <v>5.4192242708958744</v>
      </c>
      <c r="J14" cm="1">
        <f t="array" ref="J14">_xll.FDS(B14, "FMA_RBICS_REV_CURRENT(30, LOC, ""PORTAGG"")")</f>
        <v>41.910778951958498</v>
      </c>
      <c r="K14" s="77">
        <f>HLOOKUP(B14,'Index earnings'!$A$1:$V$26,26,FALSE)</f>
        <v>-9.9977006807554725E-2</v>
      </c>
      <c r="L14">
        <f>HLOOKUP(B14,'Yearly returns'!$B$1:$V$128,126,FALSE)</f>
        <v>-57.325831999999998</v>
      </c>
      <c r="M14">
        <f t="shared" si="0"/>
        <v>2.1022242708958743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6.9160000000000004</v>
      </c>
      <c r="H15" cm="1">
        <f t="array" ref="H15">_xll.FDS(B15,"FG_ROE(0)")</f>
        <v>15.333297907892</v>
      </c>
      <c r="I15">
        <f>HLOOKUP(B15,'Index ROE'!$B$1:$V$25,24,FALSE)</f>
        <v>15.463136340534799</v>
      </c>
      <c r="J15" cm="1">
        <f t="array" ref="J15">_xll.FDS(B15, "FMA_RBICS_REV_CURRENT(30, LOC, ""PORTAGG"")")</f>
        <v>29.5919232588796</v>
      </c>
      <c r="K15" s="77">
        <f>HLOOKUP(B15,'Index earnings'!$A$1:$V$26,26,FALSE)</f>
        <v>6.0140248816783259E-2</v>
      </c>
      <c r="L15">
        <f>HLOOKUP(B15,'Yearly returns'!$B$1:$V$128,126,FALSE)</f>
        <v>-36.660809999999998</v>
      </c>
      <c r="M15">
        <f t="shared" si="0"/>
        <v>8.5471363405347986</v>
      </c>
      <c r="N15" cm="1">
        <f t="array" ref="N15">_xlfn.PERCENTRANK.EXC(_xlfn._xlws.FILTER(M$2:M$22, ISNUMBER(M$2:M$22)),M15)*100</f>
        <v>68.100000000000009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72.7</v>
      </c>
      <c r="Q15" cm="1">
        <f t="array" ref="Q15">_xlfn.PERCENTRANK.EXC(_xlfn._xlws.FILTER(L$2:L$22, ISNUMBER(L$2:L$22)),L15)*100</f>
        <v>63.6</v>
      </c>
      <c r="R15">
        <f>N15*Assumption!$F$64 + O15*Assumption!$F$61 + P15*Assumption!$F$62 + Q15*Assumption!$F$63</f>
        <v>65.875</v>
      </c>
      <c r="S15" cm="1">
        <f t="array" ref="S15">_xlfn.PERCENTRANK.EXC(_xlfn._xlws.FILTER(R$2:R$22, ISNUMBER(R$2:R$22)),R15)*100</f>
        <v>77.2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2.1301999999999999</v>
      </c>
      <c r="H16" cm="1">
        <f t="array" ref="H16">_xll.FDS(B16,"FG_ROE(0)")</f>
        <v>10.7402151891841</v>
      </c>
      <c r="I16">
        <f>HLOOKUP(B16,'Index ROE'!$B$1:$V$25,24,FALSE)</f>
        <v>12.8854511835079</v>
      </c>
      <c r="J16" cm="1">
        <f t="array" ref="J16">_xll.FDS(B16, "FMA_RBICS_REV_CURRENT(30, LOC, ""PORTAGG"")")</f>
        <v>25.149505194542499</v>
      </c>
      <c r="K16" s="77">
        <f>HLOOKUP(B16,'Index earnings'!$A$1:$V$26,26,FALSE)</f>
        <v>7.2167515336339916E-2</v>
      </c>
      <c r="L16">
        <f>HLOOKUP(B16,'Yearly returns'!$B$1:$V$128,126,FALSE)</f>
        <v>-46.509889999999999</v>
      </c>
      <c r="M16">
        <f t="shared" si="0"/>
        <v>10.7552511835079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81.8</v>
      </c>
      <c r="Q16" cm="1">
        <f t="array" ref="Q16">_xlfn.PERCENTRANK.EXC(_xlfn._xlws.FILTER(L$2:L$22, ISNUMBER(L$2:L$22)),L16)*100</f>
        <v>27.200000000000003</v>
      </c>
      <c r="R16">
        <f>N16*Assumption!$F$64 + O16*Assumption!$F$61 + P16*Assumption!$F$62 + Q16*Assumption!$F$63</f>
        <v>67.024999999999991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3.9864999999999999</v>
      </c>
      <c r="H17" cm="1">
        <f t="array" ref="H17">_xll.FDS(B17,"FG_ROE(0)")</f>
        <v>11.1838575419295</v>
      </c>
      <c r="I17">
        <f>HLOOKUP(B17,'Index ROE'!$B$1:$V$25,24,FALSE)</f>
        <v>12.269166041116101</v>
      </c>
      <c r="J17" cm="1">
        <f t="array" ref="J17">_xll.FDS(B17, "FMA_RBICS_REV_CURRENT(30, LOC, ""PORTAGG"")")</f>
        <v>60.191004934348101</v>
      </c>
      <c r="K17" s="77">
        <f>HLOOKUP(B17,'Index earnings'!$A$1:$V$26,26,FALSE)</f>
        <v>8.8740466700483189E-3</v>
      </c>
      <c r="L17">
        <f>HLOOKUP(B17,'Yearly returns'!$B$1:$V$128,126,FALSE)</f>
        <v>-21.87227</v>
      </c>
      <c r="M17">
        <f t="shared" si="0"/>
        <v>8.2826660411161015</v>
      </c>
      <c r="N17" cm="1">
        <f t="array" ref="N17">_xlfn.PERCENTRANK.EXC(_xlfn._xlws.FILTER(M$2:M$22, ISNUMBER(M$2:M$22)),M17)*100</f>
        <v>63.6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47.7</v>
      </c>
      <c r="S17" cm="1">
        <f t="array" ref="S17">_xlfn.PERCENTRANK.EXC(_xlfn._xlws.FILTER(R$2:R$22, ISNUMBER(R$2:R$22)),R17)*100</f>
        <v>50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2.5676960000000002</v>
      </c>
      <c r="H18" cm="1">
        <f t="array" ref="H18">_xll.FDS(B18,"FG_ROE(0)")</f>
        <v>7.5397356127333399</v>
      </c>
      <c r="I18">
        <f>HLOOKUP(B18,'Index ROE'!$B$1:$V$25,24,FALSE)</f>
        <v>13.0025654489041</v>
      </c>
      <c r="J18" cm="1">
        <f t="array" ref="J18">_xll.FDS(B18, "FMA_RBICS_REV_CURRENT(30, LOC, ""PORTAGG"")")</f>
        <v>23.100295136536602</v>
      </c>
      <c r="K18" s="77">
        <f>HLOOKUP(B18,'Index earnings'!$A$1:$V$26,26,FALSE)</f>
        <v>1.2617045604024435E-2</v>
      </c>
      <c r="L18">
        <f>HLOOKUP(B18,'Yearly returns'!$B$1:$V$128,126,FALSE)</f>
        <v>-32.781036</v>
      </c>
      <c r="M18">
        <f t="shared" si="0"/>
        <v>10.434869448904101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81.8</v>
      </c>
      <c r="R18">
        <f>N18*Assumption!$F$64 + O18*Assumption!$F$61 + P18*Assumption!$F$62 + Q18*Assumption!$F$63</f>
        <v>65.875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24.189893999999999</v>
      </c>
      <c r="H19" cm="1">
        <f t="array" ref="H19">_xll.FDS(B19,"FG_ROE(0)")</f>
        <v>17.747268939382501</v>
      </c>
      <c r="I19">
        <f>HLOOKUP(B19,'Index ROE'!$B$1:$V$25,24,FALSE)</f>
        <v>14.774119846351301</v>
      </c>
      <c r="J19" cm="1">
        <f t="array" ref="J19">_xll.FDS(B19, "FMA_RBICS_REV_CURRENT(30, LOC, ""PORTAGG"")")</f>
        <v>22.490733200575502</v>
      </c>
      <c r="K19" s="77">
        <f>HLOOKUP(B19,'Index earnings'!$A$1:$V$26,26,FALSE)</f>
        <v>8.2005715561249914E-2</v>
      </c>
      <c r="L19">
        <f>HLOOKUP(B19,'Yearly returns'!$B$1:$V$128,126,FALSE)</f>
        <v>-54.765459999999997</v>
      </c>
      <c r="M19">
        <f t="shared" si="0"/>
        <v>-9.4157741536486981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90.9</v>
      </c>
      <c r="Q19" cm="1">
        <f t="array" ref="Q19">_xlfn.PERCENTRANK.EXC(_xlfn._xlws.FILTER(L$2:L$22, ISNUMBER(L$2:L$22)),L19)*100</f>
        <v>9</v>
      </c>
      <c r="R19">
        <f>N19*Assumption!$F$64 + O19*Assumption!$F$61 + P19*Assumption!$F$62 + Q19*Assumption!$F$63</f>
        <v>46.575000000000003</v>
      </c>
      <c r="S19" cm="1">
        <f t="array" ref="S19">_xlfn.PERCENTRANK.EXC(_xlfn._xlws.FILTER(R$2:R$22, ISNUMBER(R$2:R$22)),R19)*100</f>
        <v>40.9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4.5945735000000001</v>
      </c>
      <c r="H20" cm="1">
        <f t="array" ref="H20">_xll.FDS(B20,"FG_ROE(0)")</f>
        <v>13.203263636834899</v>
      </c>
      <c r="I20">
        <f>HLOOKUP(B20,'Index ROE'!$B$1:$V$25,24,FALSE)</f>
        <v>11.156370494280349</v>
      </c>
      <c r="J20" cm="1">
        <f t="array" ref="J20">_xll.FDS(B20, "FMA_RBICS_REV_CURRENT(30, LOC, ""PORTAGG"")")</f>
        <v>60.644653504758097</v>
      </c>
      <c r="K20" s="77">
        <f>HLOOKUP(B20,'Index earnings'!$A$1:$V$26,26,FALSE)</f>
        <v>8.3481705833627906E-3</v>
      </c>
      <c r="L20">
        <f>HLOOKUP(B20,'Yearly returns'!$B$1:$V$128,126,FALSE)</f>
        <v>-36.6905</v>
      </c>
      <c r="M20">
        <f t="shared" si="0"/>
        <v>6.5617969942803489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59</v>
      </c>
      <c r="R20">
        <f>N20*Assumption!$F$64 + O20*Assumption!$F$61 + P20*Assumption!$F$62 + Q20*Assumption!$F$63</f>
        <v>30.65</v>
      </c>
      <c r="S20" cm="1">
        <f t="array" ref="S20">_xlfn.PERCENTRANK.EXC(_xlfn._xlws.FILTER(R$2:R$22, ISNUMBER(R$2:R$22)),R20)*100</f>
        <v>9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2.7459927</v>
      </c>
      <c r="H21" cm="1">
        <f t="array" ref="H21">_xll.FDS(B21,"FG_ROE(0)")</f>
        <v>9.5770530464861601</v>
      </c>
      <c r="I21">
        <f>HLOOKUP(B21,'Index ROE'!$B$1:$V$25,24,FALSE)</f>
        <v>15.109726785561501</v>
      </c>
      <c r="J21" cm="1">
        <f t="array" ref="J21">_xll.FDS(B21, "FMA_RBICS_REV_CURRENT(30, LOC, ""PORTAGG"")")</f>
        <v>54.505453976541602</v>
      </c>
      <c r="K21" s="77">
        <f>HLOOKUP(B21,'Index earnings'!$A$1:$V$26,26,FALSE)</f>
        <v>-4.4922818595630631E-2</v>
      </c>
      <c r="L21">
        <f>HLOOKUP(B21,'Yearly returns'!$B$1:$V$128,126,FALSE)</f>
        <v>-43.785477</v>
      </c>
      <c r="M21">
        <f t="shared" si="0"/>
        <v>12.3637340855615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36.299999999999997</v>
      </c>
      <c r="R21">
        <f>N21*Assumption!$F$64 + O21*Assumption!$F$61 + P21*Assumption!$F$62 + Q21*Assumption!$F$63</f>
        <v>38.599999999999994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5.0014476999999999</v>
      </c>
      <c r="H22" cm="1">
        <f t="array" ref="H22">_xll.FDS(B22,"FG_ROE(0)")</f>
        <v>11.0117381982054</v>
      </c>
      <c r="I22">
        <f>HLOOKUP(B22,'Index ROE'!$B$1:$V$25,24,FALSE)</f>
        <v>11.9967853551854</v>
      </c>
      <c r="J22" cm="1">
        <f t="array" ref="J22">_xll.FDS(B22, "FMA_RBICS_REV_CURRENT(30, LOC, ""PORTAGG"")")</f>
        <v>42.6850262517085</v>
      </c>
      <c r="K22" s="77">
        <f>HLOOKUP(B22,'Index earnings'!$A$1:$V$26,26,FALSE)</f>
        <v>-1.6026351247784176E-2</v>
      </c>
      <c r="L22">
        <f>HLOOKUP(B22,'Yearly returns'!$B$1:$V$128,126,FALSE)</f>
        <v>-27.628988</v>
      </c>
      <c r="M22">
        <f t="shared" si="0"/>
        <v>6.9953376551854003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31.899999999999995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90.9</v>
      </c>
      <c r="R22">
        <f>N22*Assumption!$F$64 + O22*Assumption!$F$61 + P22*Assumption!$F$62 + Q22*Assumption!$F$63</f>
        <v>45.45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7010887.5</v>
      </c>
      <c r="E3" cm="1">
        <f t="array" ref="E3">_xll.FDS(C3,"FMA_COS_UP(""EPS"",""1M"",+1,NOW,,,""PORTAGG"",""MEANR"")")</f>
        <v>124</v>
      </c>
      <c r="F3" cm="1">
        <f t="array" ref="F3">_xll.FDS(C3,"FMA_COS_DOWN(""EPS"",""1M"",+1,NOW,,,""PORTAGG"",""MEANR"")")</f>
        <v>160</v>
      </c>
      <c r="G3" cm="1">
        <f t="array" ref="G3">_xll.FDS(A3,"SIZE(FG_CONSTITUENTS)")</f>
        <v>485</v>
      </c>
      <c r="H3" s="9">
        <f t="shared" ref="H3:H23" si="0">E3/$G3</f>
        <v>0.25567010309278349</v>
      </c>
      <c r="I3" s="9">
        <f t="shared" ref="I3:I23" si="1">F3/$G3</f>
        <v>0.32989690721649484</v>
      </c>
      <c r="J3" s="9">
        <f t="shared" ref="J3:J23" si="2">H3-I3</f>
        <v>-7.4226804123711354E-2</v>
      </c>
      <c r="K3" s="5" cm="1">
        <f t="array" ref="K3">_xll.FDS(A3,"FMA_PCT_ABOVE_MAVG(200,0,,,,""PORTAGG"")")/100</f>
        <v>0.31134020618556701</v>
      </c>
      <c r="L3" s="41" cm="1">
        <f t="array" ref="L3">_xll.FDSB(A3,"PERCENT_CHANGE(FMA_EPS(+1,0,,,,""PORTAGG"",""MEAN""),FMA_EPS(+1,-1AM,,,,""PORTAGG"",""MEAN""))")</f>
        <v>0.92319683309446499</v>
      </c>
      <c r="M3" s="41" cm="1">
        <f t="array" ref="M3">_xll.FDSB(A3,"PERCENT_CHANGE(FMA_EPS(+1,0,,,,""PORTAGG"",""MEAN""),FMA_EPS(+1,-3AM,,,,""PORTAGG"",""MEAN""))")</f>
        <v>-0.33378150279442198</v>
      </c>
      <c r="N3" s="3" cm="1">
        <f t="array" ref="N3">_xll.FDS(C3,"FG_TOTAL_RETURNC(0,-1AM)")</f>
        <v>-1.4901936</v>
      </c>
      <c r="O3" s="3" cm="1">
        <f t="array" ref="O3">_xll.FDS(C3,"FG_TOTAL_RETURNC(0,-3AM)")</f>
        <v>-5.2653369999999997</v>
      </c>
      <c r="P3" s="3" cm="1">
        <f t="array" ref="P3">_xll.FDS(C3,"FG_TOTAL_RETURNC(0,-6AM)")</f>
        <v>6.6215872999999998</v>
      </c>
      <c r="Q3" s="9" cm="1">
        <f t="array" ref="Q3">_xll.FDS(C3,"P_PRICE(0)/P_PRICE_HIGH_PR(0,,,,,,""PRICE"",""INTRA"",""52W"")")</f>
        <v>0.80693870000000001</v>
      </c>
      <c r="R3" s="9" cm="1">
        <f t="array" ref="R3">_xll.FDS(C3,"P_PRICE(0)/P_PRICE_low_PR(0,,,,,,""PRICE"",""INTRA"",""52W"")-1")</f>
        <v>9.0751170000000006E-2</v>
      </c>
      <c r="S3" s="3" cm="1">
        <f t="array" ref="S3">_xll.FDS(C3,"FG_TOTAL_RETURNC(0,-12AM)")</f>
        <v>-14.679360000000001</v>
      </c>
      <c r="T3" s="4" cm="1">
        <f t="array" ref="T3">_xlfn.PERCENTRANK.EXC(_xlfn._xlws.FILTER($R$3:$R$23, ISNUMBER($R$3:$R$23)),R3)*100</f>
        <v>31.8</v>
      </c>
      <c r="U3" s="4">
        <f t="shared" ref="U3:U23" si="3">100-T3</f>
        <v>68.2</v>
      </c>
      <c r="V3" s="4" cm="1">
        <f t="array" ref="V3">_xlfn.PERCENTRANK.EXC(_xlfn._xlws.FILTER($Q$3:$Q$23, ISNUMBER($Q$3:$Q$23)),Q3)*100</f>
        <v>18.099999999999998</v>
      </c>
      <c r="W3" s="4" cm="1">
        <f t="array" ref="W3">_xlfn.PERCENTRANK.EXC(_xlfn._xlws.FILTER($O$3:$O$23, ISNUMBER($O$3:$O$23)),O3)*100</f>
        <v>13.600000000000001</v>
      </c>
      <c r="X3" s="4" cm="1">
        <f t="array" ref="X3">_xlfn.PERCENTRANK.EXC(_xlfn._xlws.FILTER($P$3:$P$23, ISNUMBER($P$3:$P$23)),P3)*100</f>
        <v>59</v>
      </c>
      <c r="Y3" s="200" cm="1">
        <f t="array" ref="Y3">_xlfn.PERCENTRANK.EXC(_xlfn._xlws.FILTER($S$3:$S$23, ISNUMBER($S$3:$S$23)),S3)*100</f>
        <v>18.099999999999998</v>
      </c>
      <c r="Z3" s="4" cm="1">
        <f t="array" ref="Z3">_xlfn.PERCENTRANK.EXC(_xlfn._xlws.FILTER($K$3:$K$23, ISNUMBER($K$3:$K$23)),K3)*100</f>
        <v>13.600000000000001</v>
      </c>
      <c r="AA3" s="4" cm="1">
        <f t="array" ref="AA3">_xlfn.PERCENTRANK.EXC(_xlfn._xlws.FILTER($H$3:$H$23, ISNUMBER($H$3:$H$23)),H3)*100</f>
        <v>36.299999999999997</v>
      </c>
      <c r="AB3" s="4" cm="1">
        <f t="array" ref="AB3">_xlfn.PERCENTRANK.EXC(_xlfn._xlws.FILTER($J$3:$J$23, ISNUMBER($J$3:$J$23)),J3)*100</f>
        <v>45.4</v>
      </c>
      <c r="AC3" s="4">
        <f t="shared" ref="AC3:AC23" si="4">_xlfn.PERCENTRANK.EXC($L$3:$L$23,L3)*100</f>
        <v>50</v>
      </c>
      <c r="AD3" s="4">
        <f t="shared" ref="AD3:AD23" si="5">_xlfn.PERCENTRANK.EXC($M$3:$M$23,M3)*100</f>
        <v>63.6</v>
      </c>
      <c r="AE3" s="4">
        <f t="shared" ref="AE3:AE23" si="6">_xlfn.PERCENTRANK.EXC($D$3:$D$23,D3)*100</f>
        <v>90.9</v>
      </c>
      <c r="AF3" s="4">
        <f>'Economic Momentum'!Q4</f>
        <v>27.200000000000003</v>
      </c>
      <c r="AG3" s="4">
        <f ca="1">'Economic Momentum'!R4</f>
        <v>59</v>
      </c>
      <c r="AH3" s="4">
        <f t="shared" ref="AH3:AH23" ca="1" si="7">SUMPRODUCT($U$2:$AG$2,U3:AG3)</f>
        <v>29.02</v>
      </c>
      <c r="AJ3" s="3" cm="1">
        <f t="array" aca="1" ref="AJ3" ca="1">_xlfn.PERCENTRANK.EXC(_xlfn._xlws.FILTER($AH$3:$AH$23, ISNUMBER($AH$3:$AH$23)),AH3)*100</f>
        <v>27.200000000000003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142206.14000000001</v>
      </c>
      <c r="E4" cm="1">
        <f t="array" ref="E4">_xll.FDS(C4,"FMA_COS_UP(""EPS"",""1M"",+1,NOW,,,""PORTAGG"",""MEANR"")")</f>
        <v>13</v>
      </c>
      <c r="F4" cm="1">
        <f t="array" ref="F4">_xll.FDS(C4,"FMA_COS_DOWN(""EPS"",""1M"",+1,NOW,,,""PORTAGG"",""MEANR"")")</f>
        <v>9</v>
      </c>
      <c r="G4" cm="1">
        <f t="array" ref="G4">_xll.FDS(A4,"SIZE(FG_CONSTITUENTS)")</f>
        <v>29</v>
      </c>
      <c r="H4" s="9">
        <f t="shared" si="0"/>
        <v>0.44827586206896552</v>
      </c>
      <c r="I4" s="9">
        <f t="shared" si="1"/>
        <v>0.31034482758620691</v>
      </c>
      <c r="J4" s="9">
        <f t="shared" si="2"/>
        <v>0.13793103448275862</v>
      </c>
      <c r="K4" s="5" cm="1">
        <f t="array" ref="K4">_xll.FDS(A4,"FMA_PCT_ABOVE_MAVG(200,0,,,,""PORTAGG"")")/100</f>
        <v>0.58620689655172398</v>
      </c>
      <c r="L4" s="41" cm="1">
        <f t="array" ref="L4">_xll.FDSB(A4,"PERCENT_CHANGE(FMA_EPS(+1,0,,,,""PORTAGG"",""MEAN""),FMA_EPS(+1,-1AM,,,,""PORTAGG"",""MEAN""))")</f>
        <v>-96.305035173509793</v>
      </c>
      <c r="M4" s="41" cm="1">
        <f t="array" ref="M4">_xll.FDSB(A4,"PERCENT_CHANGE(FMA_EPS(+1,0,,,,""PORTAGG"",""MEAN""),FMA_EPS(+1,-3AM,,,,""PORTAGG"",""MEAN""))")</f>
        <v>-94.428023300090402</v>
      </c>
      <c r="N4" s="3" cm="1">
        <f t="array" ref="N4">_xll.FDS(C4,"FG_TOTAL_RETURNC(0,-1AM)")</f>
        <v>-1.290071</v>
      </c>
      <c r="O4" s="3" cm="1">
        <f t="array" ref="O4">_xll.FDS(C4,"FG_TOTAL_RETURNC(0,-3AM)")</f>
        <v>-2.5040209999999998</v>
      </c>
      <c r="P4" s="3" cm="1">
        <f t="array" ref="P4">_xll.FDS(C4,"FG_TOTAL_RETURNC(0,-6AM)")</f>
        <v>1.1111617</v>
      </c>
      <c r="Q4" s="9" cm="1">
        <f t="array" ref="Q4">_xll.FDS(C4,"P_PRICE(0)/P_PRICE_HIGH_PR(0,,,,,,""PRICE"",""INTRA"",""52W"")")</f>
        <v>0.81980520000000001</v>
      </c>
      <c r="R4" s="9" cm="1">
        <f t="array" ref="R4">_xll.FDS(C4,"P_PRICE(0)/P_PRICE_low_PR(0,,,,,,""PRICE"",""INTRA"",""52W"")-1")</f>
        <v>6.6751119999999997E-2</v>
      </c>
      <c r="S4" s="3" cm="1">
        <f t="array" ref="S4">_xll.FDS(C4,"FG_TOTAL_RETURNC(0,-12AM)")</f>
        <v>-15.681314</v>
      </c>
      <c r="T4" s="4" cm="1">
        <f t="array" ref="T4">_xlfn.PERCENTRANK.EXC(_xlfn._xlws.FILTER($R$3:$R$23, ISNUMBER($R$3:$R$23)),R4)*100</f>
        <v>22.7</v>
      </c>
      <c r="U4" s="4">
        <f t="shared" si="3"/>
        <v>77.3</v>
      </c>
      <c r="V4" s="4" cm="1">
        <f t="array" ref="V4">_xlfn.PERCENTRANK.EXC(_xlfn._xlws.FILTER($Q$3:$Q$23, ISNUMBER($Q$3:$Q$23)),Q4)*100</f>
        <v>22.7</v>
      </c>
      <c r="W4" s="4" cm="1">
        <f t="array" ref="W4">_xlfn.PERCENTRANK.EXC(_xlfn._xlws.FILTER($O$3:$O$23, ISNUMBER($O$3:$O$23)),O4)*100</f>
        <v>27.200000000000003</v>
      </c>
      <c r="X4" s="4" cm="1">
        <f t="array" ref="X4">_xlfn.PERCENTRANK.EXC(_xlfn._xlws.FILTER($P$3:$P$23, ISNUMBER($P$3:$P$23)),P4)*100</f>
        <v>36.299999999999997</v>
      </c>
      <c r="Y4" s="200" cm="1">
        <f t="array" ref="Y4">_xlfn.PERCENTRANK.EXC(_xlfn._xlws.FILTER($S$3:$S$23, ISNUMBER($S$3:$S$23)),S4)*100</f>
        <v>9</v>
      </c>
      <c r="Z4" s="4" cm="1">
        <f t="array" ref="Z4">_xlfn.PERCENTRANK.EXC(_xlfn._xlws.FILTER($K$3:$K$23, ISNUMBER($K$3:$K$23)),K4)*100</f>
        <v>68.100000000000009</v>
      </c>
      <c r="AA4" s="4" cm="1">
        <f t="array" ref="AA4">_xlfn.PERCENTRANK.EXC(_xlfn._xlws.FILTER($H$3:$H$23, ISNUMBER($H$3:$H$23)),H4)*100</f>
        <v>77.2</v>
      </c>
      <c r="AB4" s="4" cm="1">
        <f t="array" ref="AB4">_xlfn.PERCENTRANK.EXC(_xlfn._xlws.FILTER($J$3:$J$23, ISNUMBER($J$3:$J$23)),J4)*100</f>
        <v>81.8</v>
      </c>
      <c r="AC4" s="4">
        <f t="shared" si="4"/>
        <v>4.5</v>
      </c>
      <c r="AD4" s="4">
        <f t="shared" si="5"/>
        <v>4.5</v>
      </c>
      <c r="AE4" s="4">
        <f t="shared" si="6"/>
        <v>18.099999999999998</v>
      </c>
      <c r="AF4" s="4">
        <f>'Economic Momentum'!Q5</f>
        <v>36.299999999999997</v>
      </c>
      <c r="AG4" s="4">
        <f ca="1">'Economic Momentum'!R5</f>
        <v>40.9</v>
      </c>
      <c r="AH4" s="4">
        <f t="shared" ca="1" si="7"/>
        <v>28.130000000000003</v>
      </c>
      <c r="AJ4" s="3" cm="1">
        <f t="array" aca="1" ref="AJ4" ca="1">_xlfn.PERCENTRANK.EXC(_xlfn._xlws.FILTER($AH$3:$AH$23, ISNUMBER($AH$3:$AH$23)),AH4)*100</f>
        <v>22.7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677528.7</v>
      </c>
      <c r="E5" cm="1">
        <f t="array" ref="E5">_xll.FDS(C5,"FMA_COS_UP(""EPS"",""1M"",+1,NOW,,,""PORTAGG"",""MEANR"")")</f>
        <v>17</v>
      </c>
      <c r="F5" cm="1">
        <f t="array" ref="F5">_xll.FDS(C5,"FMA_COS_DOWN(""EPS"",""1M"",+1,NOW,,,""PORTAGG"",""MEANR"")")</f>
        <v>24</v>
      </c>
      <c r="G5" cm="1">
        <f t="array" ref="G5">_xll.FDS(A5,"SIZE(FG_CONSTITUENTS)")</f>
        <v>72</v>
      </c>
      <c r="H5" s="9">
        <f t="shared" si="0"/>
        <v>0.2361111111111111</v>
      </c>
      <c r="I5" s="9">
        <f t="shared" si="1"/>
        <v>0.33333333333333331</v>
      </c>
      <c r="J5" s="9">
        <f t="shared" si="2"/>
        <v>-9.722222222222221E-2</v>
      </c>
      <c r="K5" s="5" cm="1">
        <f t="array" ref="K5">_xll.FDS(A5,"FMA_PCT_ABOVE_MAVG(200,0,,,,""PORTAGG"")")/100</f>
        <v>0.46478873239436602</v>
      </c>
      <c r="L5" s="41" cm="1">
        <f t="array" ref="L5">_xll.FDSB(A5,"PERCENT_CHANGE(FMA_EPS(+1,0,,,,""PORTAGG"",""MEAN""),FMA_EPS(+1,-1AM,,,,""PORTAGG"",""MEAN""))")</f>
        <v>0.96007536071270505</v>
      </c>
      <c r="M5" s="41" cm="1">
        <f t="array" ref="M5">_xll.FDSB(A5,"PERCENT_CHANGE(FMA_EPS(+1,0,,,,""PORTAGG"",""MEAN""),FMA_EPS(+1,-3AM,,,,""PORTAGG"",""MEAN""))")</f>
        <v>-7.4419965456450203</v>
      </c>
      <c r="N5" s="3" cm="1">
        <f t="array" ref="N5">_xll.FDS(C5,"FG_TOTAL_RETURNC(0,-1AM)")</f>
        <v>3.8580298000000002</v>
      </c>
      <c r="O5" s="3" cm="1">
        <f t="array" ref="O5">_xll.FDS(C5,"FG_TOTAL_RETURNC(0,-3AM)")</f>
        <v>0.33551455000000002</v>
      </c>
      <c r="P5" s="3" cm="1">
        <f t="array" ref="P5">_xll.FDS(C5,"FG_TOTAL_RETURNC(0,-6AM)")</f>
        <v>-5.1298857</v>
      </c>
      <c r="Q5" s="9" cm="1">
        <f t="array" ref="Q5">_xll.FDS(C5,"P_PRICE(0)/P_PRICE_HIGH_PR(0,,,,,,""PRICE"",""INTRA"",""52W"")")</f>
        <v>0.86061390000000004</v>
      </c>
      <c r="R5" s="9" cm="1">
        <f t="array" ref="R5">_xll.FDS(C5,"P_PRICE(0)/P_PRICE_low_PR(0,,,,,,""PRICE"",""INTRA"",""52W"")-1")</f>
        <v>0.116086245</v>
      </c>
      <c r="S5" s="3" cm="1">
        <f t="array" ref="S5">_xll.FDS(C5,"FG_TOTAL_RETURNC(0,-12AM)")</f>
        <v>-9.3032780000000006</v>
      </c>
      <c r="T5" s="4" cm="1">
        <f t="array" ref="T5">_xlfn.PERCENTRANK.EXC(_xlfn._xlws.FILTER($R$3:$R$23, ISNUMBER($R$3:$R$23)),R5)*100</f>
        <v>45.4</v>
      </c>
      <c r="U5" s="4">
        <f t="shared" si="3"/>
        <v>54.6</v>
      </c>
      <c r="V5" s="4" cm="1">
        <f t="array" ref="V5">_xlfn.PERCENTRANK.EXC(_xlfn._xlws.FILTER($Q$3:$Q$23, ISNUMBER($Q$3:$Q$23)),Q5)*100</f>
        <v>36.299999999999997</v>
      </c>
      <c r="W5" s="4" cm="1">
        <f t="array" ref="W5">_xlfn.PERCENTRANK.EXC(_xlfn._xlws.FILTER($O$3:$O$23, ISNUMBER($O$3:$O$23)),O5)*100</f>
        <v>50</v>
      </c>
      <c r="X5" s="4" cm="1">
        <f t="array" ref="X5">_xlfn.PERCENTRANK.EXC(_xlfn._xlws.FILTER($P$3:$P$23, ISNUMBER($P$3:$P$23)),P5)*100</f>
        <v>18.099999999999998</v>
      </c>
      <c r="Y5" s="200" cm="1">
        <f t="array" ref="Y5">_xlfn.PERCENTRANK.EXC(_xlfn._xlws.FILTER($S$3:$S$23, ISNUMBER($S$3:$S$23)),S5)*100</f>
        <v>36.299999999999997</v>
      </c>
      <c r="Z5" s="4" cm="1">
        <f t="array" ref="Z5">_xlfn.PERCENTRANK.EXC(_xlfn._xlws.FILTER($K$3:$K$23, ISNUMBER($K$3:$K$23)),K5)*100</f>
        <v>45.4</v>
      </c>
      <c r="AA5" s="4" cm="1">
        <f t="array" ref="AA5">_xlfn.PERCENTRANK.EXC(_xlfn._xlws.FILTER($H$3:$H$23, ISNUMBER($H$3:$H$23)),H5)*100</f>
        <v>27.200000000000003</v>
      </c>
      <c r="AB5" s="4" cm="1">
        <f t="array" ref="AB5">_xlfn.PERCENTRANK.EXC(_xlfn._xlws.FILTER($J$3:$J$23, ISNUMBER($J$3:$J$23)),J5)*100</f>
        <v>22.7</v>
      </c>
      <c r="AC5" s="4">
        <f t="shared" si="4"/>
        <v>54.500000000000007</v>
      </c>
      <c r="AD5" s="4">
        <f t="shared" si="5"/>
        <v>18.099999999999998</v>
      </c>
      <c r="AE5" s="4">
        <f t="shared" si="6"/>
        <v>63.6</v>
      </c>
      <c r="AF5" s="4">
        <f>'Economic Momentum'!Q6</f>
        <v>13.600000000000001</v>
      </c>
      <c r="AG5" s="4">
        <f ca="1">'Economic Momentum'!R6</f>
        <v>9</v>
      </c>
      <c r="AH5" s="4">
        <f t="shared" ca="1" si="7"/>
        <v>34.949999999999996</v>
      </c>
      <c r="AJ5" s="3" cm="1">
        <f t="array" aca="1" ref="AJ5" ca="1">_xlfn.PERCENTRANK.EXC(_xlfn._xlws.FILTER($AH$3:$AH$23, ISNUMBER($AH$3:$AH$23)),AH5)*100</f>
        <v>31.8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213485.16</v>
      </c>
      <c r="E6" cm="1">
        <f t="array" ref="E6">_xll.FDS(C6,"FMA_COS_UP(""EPS"",""1M"",+1,NOW,,,""PORTAGG"",""MEANR"")")</f>
        <v>10</v>
      </c>
      <c r="F6" cm="1">
        <f t="array" ref="F6">_xll.FDS(C6,"FMA_COS_DOWN(""EPS"",""1M"",+1,NOW,,,""PORTAGG"",""MEANR"")")</f>
        <v>13</v>
      </c>
      <c r="G6" cm="1">
        <f t="array" ref="G6">_xll.FDS(A6,"SIZE(FG_CONSTITUENTS)")</f>
        <v>33</v>
      </c>
      <c r="H6" s="9">
        <f t="shared" si="0"/>
        <v>0.30303030303030304</v>
      </c>
      <c r="I6" s="9">
        <f t="shared" si="1"/>
        <v>0.39393939393939392</v>
      </c>
      <c r="J6" s="9">
        <f t="shared" si="2"/>
        <v>-9.0909090909090884E-2</v>
      </c>
      <c r="K6" s="5" cm="1">
        <f t="array" ref="K6">_xll.FDS(A6,"FMA_PCT_ABOVE_MAVG(200,0,,,,""PORTAGG"")")/100</f>
        <v>0.48484848484848497</v>
      </c>
      <c r="L6" s="41" cm="1">
        <f t="array" ref="L6">_xll.FDSB(A6,"PERCENT_CHANGE(FMA_EPS(+1,0,,,,""PORTAGG"",""MEAN""),FMA_EPS(+1,-1AM,,,,""PORTAGG"",""MEAN""))")</f>
        <v>0.78605406870291805</v>
      </c>
      <c r="M6" s="41" cm="1">
        <f t="array" ref="M6">_xll.FDSB(A6,"PERCENT_CHANGE(FMA_EPS(+1,0,,,,""PORTAGG"",""MEAN""),FMA_EPS(+1,-3AM,,,,""PORTAGG"",""MEAN""))")</f>
        <v>-3.41101691377551</v>
      </c>
      <c r="N6" s="3" cm="1">
        <f t="array" ref="N6">_xll.FDS(C6,"FG_TOTAL_RETURNC(0,-1AM)")</f>
        <v>4.3928741999999996</v>
      </c>
      <c r="O6" s="3" cm="1">
        <f t="array" ref="O6">_xll.FDS(C6,"FG_TOTAL_RETURNC(0,-3AM)")</f>
        <v>-0.69661139999999999</v>
      </c>
      <c r="P6" s="3" cm="1">
        <f t="array" ref="P6">_xll.FDS(C6,"FG_TOTAL_RETURNC(0,-6AM)")</f>
        <v>-3.5434782999999999</v>
      </c>
      <c r="Q6" s="9" cm="1">
        <f t="array" ref="Q6">_xll.FDS(C6,"P_PRICE(0)/P_PRICE_HIGH_PR(0,,,,,,""PRICE"",""INTRA"",""52W"")")</f>
        <v>0.89739937000000003</v>
      </c>
      <c r="R6" s="9" cm="1">
        <f t="array" ref="R6">_xll.FDS(C6,"P_PRICE(0)/P_PRICE_low_PR(0,,,,,,""PRICE"",""INTRA"",""52W"")-1")</f>
        <v>8.9532849999999997E-2</v>
      </c>
      <c r="S6" s="3" cm="1">
        <f t="array" ref="S6">_xll.FDS(C6,"FG_TOTAL_RETURNC(0,-12AM)")</f>
        <v>-3.8754523000000001</v>
      </c>
      <c r="T6" s="4" cm="1">
        <f t="array" ref="T6">_xlfn.PERCENTRANK.EXC(_xlfn._xlws.FILTER($R$3:$R$23, ISNUMBER($R$3:$R$23)),R6)*100</f>
        <v>27.200000000000003</v>
      </c>
      <c r="U6" s="4">
        <f t="shared" si="3"/>
        <v>72.8</v>
      </c>
      <c r="V6" s="4" cm="1">
        <f t="array" ref="V6">_xlfn.PERCENTRANK.EXC(_xlfn._xlws.FILTER($Q$3:$Q$23, ISNUMBER($Q$3:$Q$23)),Q6)*100</f>
        <v>59</v>
      </c>
      <c r="W6" s="4" cm="1">
        <f t="array" ref="W6">_xlfn.PERCENTRANK.EXC(_xlfn._xlws.FILTER($O$3:$O$23, ISNUMBER($O$3:$O$23)),O6)*100</f>
        <v>40.9</v>
      </c>
      <c r="X6" s="4" cm="1">
        <f t="array" ref="X6">_xlfn.PERCENTRANK.EXC(_xlfn._xlws.FILTER($P$3:$P$23, ISNUMBER($P$3:$P$23)),P6)*100</f>
        <v>22.7</v>
      </c>
      <c r="Y6" s="200" cm="1">
        <f t="array" ref="Y6">_xlfn.PERCENTRANK.EXC(_xlfn._xlws.FILTER($S$3:$S$23, ISNUMBER($S$3:$S$23)),S6)*100</f>
        <v>45.4</v>
      </c>
      <c r="Z6" s="4" cm="1">
        <f t="array" ref="Z6">_xlfn.PERCENTRANK.EXC(_xlfn._xlws.FILTER($K$3:$K$23, ISNUMBER($K$3:$K$23)),K6)*100</f>
        <v>50</v>
      </c>
      <c r="AA6" s="4" cm="1">
        <f t="array" ref="AA6">_xlfn.PERCENTRANK.EXC(_xlfn._xlws.FILTER($H$3:$H$23, ISNUMBER($H$3:$H$23)),H6)*100</f>
        <v>50</v>
      </c>
      <c r="AB6" s="4" cm="1">
        <f t="array" ref="AB6">_xlfn.PERCENTRANK.EXC(_xlfn._xlws.FILTER($J$3:$J$23, ISNUMBER($J$3:$J$23)),J6)*100</f>
        <v>40.9</v>
      </c>
      <c r="AC6" s="4">
        <f t="shared" si="4"/>
        <v>45.4</v>
      </c>
      <c r="AD6" s="4">
        <f t="shared" si="5"/>
        <v>36.299999999999997</v>
      </c>
      <c r="AE6" s="4">
        <f t="shared" si="6"/>
        <v>31.8</v>
      </c>
      <c r="AF6" s="4">
        <f>'Economic Momentum'!Q7</f>
        <v>63.6</v>
      </c>
      <c r="AG6" s="4">
        <f ca="1">'Economic Momentum'!R7</f>
        <v>77.2</v>
      </c>
      <c r="AH6" s="4">
        <f t="shared" ca="1" si="7"/>
        <v>42.680000000000007</v>
      </c>
      <c r="AJ6" s="3" cm="1">
        <f t="array" aca="1" ref="AJ6" ca="1">_xlfn.PERCENTRANK.EXC(_xlfn._xlws.FILTER($AH$3:$AH$23, ISNUMBER($AH$3:$AH$23)),AH6)*100</f>
        <v>36.299999999999997</v>
      </c>
      <c r="AK6">
        <f t="shared" si="8"/>
        <v>0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198595.4</v>
      </c>
      <c r="E7" cm="1">
        <f t="array" ref="E7">_xll.FDS(C7,"FMA_COS_UP(""EPS"",""1M"",+1,NOW,,,""PORTAGG"",""MEANR"")")</f>
        <v>10</v>
      </c>
      <c r="F7" cm="1">
        <f t="array" ref="F7">_xll.FDS(C7,"FMA_COS_DOWN(""EPS"",""1M"",+1,NOW,,,""PORTAGG"",""MEANR"")")</f>
        <v>8</v>
      </c>
      <c r="G7" cm="1">
        <f t="array" ref="G7">_xll.FDS(A7,"SIZE(FG_CONSTITUENTS)")</f>
        <v>34</v>
      </c>
      <c r="H7" s="9">
        <f t="shared" si="0"/>
        <v>0.29411764705882354</v>
      </c>
      <c r="I7" s="9">
        <f t="shared" si="1"/>
        <v>0.23529411764705882</v>
      </c>
      <c r="J7" s="9">
        <f t="shared" si="2"/>
        <v>5.8823529411764719E-2</v>
      </c>
      <c r="K7" s="5" cm="1">
        <f t="array" ref="K7">_xll.FDS(A7,"FMA_PCT_ABOVE_MAVG(200,0,,,,""PORTAGG"")")/100</f>
        <v>0.45454545454545503</v>
      </c>
      <c r="L7" s="41" cm="1">
        <f t="array" ref="L7">_xll.FDSB(A7,"PERCENT_CHANGE(FMA_EPS(+1,0,,,,""PORTAGG"",""MEAN""),FMA_EPS(+1,-1AM,,,,""PORTAGG"",""MEAN""))")</f>
        <v>-0.83960358808660196</v>
      </c>
      <c r="M7" s="41" cm="1">
        <f t="array" ref="M7">_xll.FDSB(A7,"PERCENT_CHANGE(FMA_EPS(+1,0,,,,""PORTAGG"",""MEAN""),FMA_EPS(+1,-3AM,,,,""PORTAGG"",""MEAN""))")</f>
        <v>-0.35116656070719598</v>
      </c>
      <c r="N7" s="3" cm="1">
        <f t="array" ref="N7">_xll.FDS(C7,"FG_TOTAL_RETURNC(0,-1AM)")</f>
        <v>-5.575901</v>
      </c>
      <c r="O7" s="3" cm="1">
        <f t="array" ref="O7">_xll.FDS(C7,"FG_TOTAL_RETURNC(0,-3AM)")</f>
        <v>0.2354145</v>
      </c>
      <c r="P7" s="3" cm="1">
        <f t="array" ref="P7">_xll.FDS(C7,"FG_TOTAL_RETURNC(0,-6AM)")</f>
        <v>5.0934315000000003</v>
      </c>
      <c r="Q7" s="9" cm="1">
        <f t="array" ref="Q7">_xll.FDS(C7,"P_PRICE(0)/P_PRICE_HIGH_PR(0,,,,,,""PRICE"",""INTRA"",""52W"")")</f>
        <v>0.88922959999999995</v>
      </c>
      <c r="R7" s="9" cm="1">
        <f t="array" ref="R7">_xll.FDS(C7,"P_PRICE(0)/P_PRICE_low_PR(0,,,,,,""PRICE"",""INTRA"",""52W"")-1")</f>
        <v>0.41291117999999999</v>
      </c>
      <c r="S7" s="3" cm="1">
        <f t="array" ref="S7">_xll.FDS(C7,"FG_TOTAL_RETURNC(0,-12AM)")</f>
        <v>17.40551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40.9</v>
      </c>
      <c r="W7" s="4" cm="1">
        <f t="array" ref="W7">_xlfn.PERCENTRANK.EXC(_xlfn._xlws.FILTER($O$3:$O$23, ISNUMBER($O$3:$O$23)),O7)*100</f>
        <v>45.4</v>
      </c>
      <c r="X7" s="4" cm="1">
        <f t="array" ref="X7">_xlfn.PERCENTRANK.EXC(_xlfn._xlws.FILTER($P$3:$P$23, ISNUMBER($P$3:$P$23)),P7)*100</f>
        <v>50</v>
      </c>
      <c r="Y7" s="200" cm="1">
        <f t="array" ref="Y7">_xlfn.PERCENTRANK.EXC(_xlfn._xlws.FILTER($S$3:$S$23, ISNUMBER($S$3:$S$23)),S7)*100</f>
        <v>77.2</v>
      </c>
      <c r="Z7" s="4" cm="1">
        <f t="array" ref="Z7">_xlfn.PERCENTRANK.EXC(_xlfn._xlws.FILTER($K$3:$K$23, ISNUMBER($K$3:$K$23)),K7)*100</f>
        <v>40.9</v>
      </c>
      <c r="AA7" s="4" cm="1">
        <f t="array" ref="AA7">_xlfn.PERCENTRANK.EXC(_xlfn._xlws.FILTER($H$3:$H$23, ISNUMBER($H$3:$H$23)),H7)*100</f>
        <v>45.4</v>
      </c>
      <c r="AB7" s="4" cm="1">
        <f t="array" ref="AB7">_xlfn.PERCENTRANK.EXC(_xlfn._xlws.FILTER($J$3:$J$23, ISNUMBER($J$3:$J$23)),J7)*100</f>
        <v>68.100000000000009</v>
      </c>
      <c r="AC7" s="4">
        <f t="shared" si="4"/>
        <v>36.299999999999997</v>
      </c>
      <c r="AD7" s="4">
        <f t="shared" si="5"/>
        <v>59</v>
      </c>
      <c r="AE7" s="4">
        <f t="shared" si="6"/>
        <v>27.200000000000003</v>
      </c>
      <c r="AF7" s="4">
        <f>'Economic Momentum'!Q8</f>
        <v>9</v>
      </c>
      <c r="AG7" s="4">
        <f ca="1">'Economic Momentum'!R8</f>
        <v>4.5</v>
      </c>
      <c r="AH7" s="4">
        <f t="shared" ca="1" si="7"/>
        <v>44.98</v>
      </c>
      <c r="AJ7" s="3" cm="1">
        <f t="array" aca="1" ref="AJ7" ca="1">_xlfn.PERCENTRANK.EXC(_xlfn._xlws.FILTER($AH$3:$AH$23, ISNUMBER($AH$3:$AH$23)),AH7)*100</f>
        <v>45.4</v>
      </c>
      <c r="AK7">
        <f t="shared" si="8"/>
        <v>1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37695.163999999997</v>
      </c>
      <c r="E8" cm="1">
        <f t="array" ref="E8">_xll.FDS(C8,"FMA_COS_UP(""EPS"",""1M"",+1,NOW,,,""PORTAGG"",""MEANR"")")</f>
        <v>14</v>
      </c>
      <c r="F8" cm="1">
        <f t="array" ref="F8">_xll.FDS(C8,"FMA_COS_DOWN(""EPS"",""1M"",+1,NOW,,,""PORTAGG"",""MEANR"")")</f>
        <v>4</v>
      </c>
      <c r="G8" cm="1">
        <f t="array" ref="G8">_xll.FDS(A8,"SIZE(FG_CONSTITUENTS)")</f>
        <v>26</v>
      </c>
      <c r="H8" s="9">
        <f t="shared" si="0"/>
        <v>0.53846153846153844</v>
      </c>
      <c r="I8" s="9">
        <f t="shared" si="1"/>
        <v>0.15384615384615385</v>
      </c>
      <c r="J8" s="9">
        <f t="shared" si="2"/>
        <v>0.38461538461538458</v>
      </c>
      <c r="K8" s="5" cm="1">
        <f t="array" ref="K8">_xll.FDS(A8,"FMA_PCT_ABOVE_MAVG(200,0,,,,""PORTAGG"")")/100</f>
        <v>0.76923076923076905</v>
      </c>
      <c r="L8" s="41" cm="1">
        <f t="array" ref="L8">_xll.FDSB(A8,"PERCENT_CHANGE(FMA_EPS(+1,0,,,,""PORTAGG"",""MEAN""),FMA_EPS(+1,-1AM,,,,""PORTAGG"",""MEAN""))")</f>
        <v>5.8866096237005499</v>
      </c>
      <c r="M8" s="41" cm="1">
        <f t="array" ref="M8">_xll.FDSB(A8,"PERCENT_CHANGE(FMA_EPS(+1,0,,,,""PORTAGG"",""MEAN""),FMA_EPS(+1,-3AM,,,,""PORTAGG"",""MEAN""))")</f>
        <v>14.978938766880299</v>
      </c>
      <c r="N8" s="3" cm="1">
        <f t="array" ref="N8">_xll.FDS(C8,"FG_TOTAL_RETURNC(0,-1AM)")</f>
        <v>9.9754330000000002E-2</v>
      </c>
      <c r="O8" s="3" cm="1">
        <f t="array" ref="O8">_xll.FDS(C8,"FG_TOTAL_RETURNC(0,-3AM)")</f>
        <v>1.3220190999999999</v>
      </c>
      <c r="P8" s="3" cm="1">
        <f t="array" ref="P8">_xll.FDS(C8,"FG_TOTAL_RETURNC(0,-6AM)")</f>
        <v>20.429302</v>
      </c>
      <c r="Q8" s="9" cm="1">
        <f t="array" ref="Q8">_xll.FDS(C8,"P_PRICE(0)/P_PRICE_HIGH_PR(0,,,,,,""PRICE"",""INTRA"",""52W"")")</f>
        <v>0.89259504999999995</v>
      </c>
      <c r="R8" s="9" cm="1">
        <f t="array" ref="R8">_xll.FDS(C8,"P_PRICE(0)/P_PRICE_low_PR(0,,,,,,""PRICE"",""INTRA"",""52W"")-1")</f>
        <v>0.40595448000000001</v>
      </c>
      <c r="S8" s="3" cm="1">
        <f t="array" ref="S8">_xll.FDS(C8,"FG_TOTAL_RETURNC(0,-12AM)")</f>
        <v>25.152397000000001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45.4</v>
      </c>
      <c r="W8" s="4" cm="1">
        <f t="array" ref="W8">_xlfn.PERCENTRANK.EXC(_xlfn._xlws.FILTER($O$3:$O$23, ISNUMBER($O$3:$O$23)),O8)*100</f>
        <v>54.500000000000007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86.3</v>
      </c>
      <c r="Z8" s="4" cm="1">
        <f t="array" ref="Z8">_xlfn.PERCENTRANK.EXC(_xlfn._xlws.FILTER($K$3:$K$23, ISNUMBER($K$3:$K$23)),K8)*100</f>
        <v>90.9</v>
      </c>
      <c r="AA8" s="4" cm="1">
        <f t="array" ref="AA8">_xlfn.PERCENTRANK.EXC(_xlfn._xlws.FILTER($H$3:$H$23, ISNUMBER($H$3:$H$23)),H8)*100</f>
        <v>86.3</v>
      </c>
      <c r="AB8" s="4" cm="1">
        <f t="array" ref="AB8">_xlfn.PERCENTRANK.EXC(_xlfn._xlws.FILTER($J$3:$J$23, ISNUMBER($J$3:$J$23)),J8)*100</f>
        <v>95.399999999999991</v>
      </c>
      <c r="AC8" s="4">
        <f t="shared" si="4"/>
        <v>90.9</v>
      </c>
      <c r="AD8" s="4">
        <f t="shared" si="5"/>
        <v>95.399999999999991</v>
      </c>
      <c r="AE8" s="4">
        <f t="shared" si="6"/>
        <v>9</v>
      </c>
      <c r="AF8" s="4">
        <f>'Economic Momentum'!Q9</f>
        <v>36.299999999999997</v>
      </c>
      <c r="AG8" s="4">
        <f ca="1">'Economic Momentum'!R9</f>
        <v>40.9</v>
      </c>
      <c r="AH8" s="4">
        <f t="shared" ca="1" si="7"/>
        <v>63.13</v>
      </c>
      <c r="AJ8" s="3" cm="1">
        <f t="array" aca="1" ref="AJ8" ca="1">_xlfn.PERCENTRANK.EXC(_xlfn._xlws.FILTER($AH$3:$AH$23, ISNUMBER($AH$3:$AH$23)),AH8)*100</f>
        <v>63.6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416885.94</v>
      </c>
      <c r="E9" cm="1">
        <f t="array" ref="E9">_xll.FDS(C9,"FMA_COS_UP(""EPS"",""1M"",+1,NOW,,,""PORTAGG"",""MEANR"")")</f>
        <v>10</v>
      </c>
      <c r="F9" cm="1">
        <f t="array" ref="F9">_xll.FDS(C9,"FMA_COS_DOWN(""EPS"",""1M"",+1,NOW,,,""PORTAGG"",""MEANR"")")</f>
        <v>8</v>
      </c>
      <c r="G9" cm="1">
        <f t="array" ref="G9">_xll.FDS(A9,"SIZE(FG_CONSTITUENTS)")</f>
        <v>33</v>
      </c>
      <c r="H9" s="9">
        <f t="shared" si="0"/>
        <v>0.30303030303030304</v>
      </c>
      <c r="I9" s="9">
        <f t="shared" si="1"/>
        <v>0.24242424242424243</v>
      </c>
      <c r="J9" s="9">
        <f t="shared" si="2"/>
        <v>6.0606060606060608E-2</v>
      </c>
      <c r="K9" s="5" cm="1">
        <f t="array" ref="K9">_xll.FDS(A9,"FMA_PCT_ABOVE_MAVG(200,0,,,,""PORTAGG"")")/100</f>
        <v>0.60606060606060597</v>
      </c>
      <c r="L9" s="41" cm="1">
        <f t="array" ref="L9">_xll.FDSB(A9,"PERCENT_CHANGE(FMA_EPS(+1,0,,,,""PORTAGG"",""MEAN""),FMA_EPS(+1,-1AM,,,,""PORTAGG"",""MEAN""))")</f>
        <v>1.83728296549225</v>
      </c>
      <c r="M9" s="41" cm="1">
        <f t="array" ref="M9">_xll.FDSB(A9,"PERCENT_CHANGE(FMA_EPS(+1,0,,,,""PORTAGG"",""MEAN""),FMA_EPS(+1,-3AM,,,,""PORTAGG"",""MEAN""))")</f>
        <v>3.6293580276814299</v>
      </c>
      <c r="N9" s="3" cm="1">
        <f t="array" ref="N9">_xll.FDS(C9,"FG_TOTAL_RETURNC(0,-1AM)")</f>
        <v>5.197692</v>
      </c>
      <c r="O9" s="3" cm="1">
        <f t="array" ref="O9">_xll.FDS(C9,"FG_TOTAL_RETURNC(0,-3AM)")</f>
        <v>8.7179900000000004</v>
      </c>
      <c r="P9" s="3" cm="1">
        <f t="array" ref="P9">_xll.FDS(C9,"FG_TOTAL_RETURNC(0,-6AM)")</f>
        <v>13.113726</v>
      </c>
      <c r="Q9" s="9" cm="1">
        <f t="array" ref="Q9">_xll.FDS(C9,"P_PRICE(0)/P_PRICE_HIGH_PR(0,,,,,,""PRICE"",""INTRA"",""52W"")")</f>
        <v>0.99516709999999997</v>
      </c>
      <c r="R9" s="9" cm="1">
        <f t="array" ref="R9">_xll.FDS(C9,"P_PRICE(0)/P_PRICE_low_PR(0,,,,,,""PRICE"",""INTRA"",""52W"")-1")</f>
        <v>0.16707730000000001</v>
      </c>
      <c r="S9" s="3" cm="1">
        <f t="array" ref="S9">_xll.FDS(C9,"FG_TOTAL_RETURNC(0,-12AM)")</f>
        <v>13.301873000000001</v>
      </c>
      <c r="T9" s="4" cm="1">
        <f t="array" ref="T9">_xlfn.PERCENTRANK.EXC(_xlfn._xlws.FILTER($R$3:$R$23, ISNUMBER($R$3:$R$23)),R9)*100</f>
        <v>59</v>
      </c>
      <c r="U9" s="4">
        <f t="shared" si="3"/>
        <v>41</v>
      </c>
      <c r="V9" s="4" cm="1">
        <f t="array" ref="V9">_xlfn.PERCENTRANK.EXC(_xlfn._xlws.FILTER($Q$3:$Q$23, ISNUMBER($Q$3:$Q$23)),Q9)*100</f>
        <v>95.399999999999991</v>
      </c>
      <c r="W9" s="4" cm="1">
        <f t="array" ref="W9">_xlfn.PERCENTRANK.EXC(_xlfn._xlws.FILTER($O$3:$O$23, ISNUMBER($O$3:$O$23)),O9)*100</f>
        <v>86.3</v>
      </c>
      <c r="X9" s="4" cm="1">
        <f t="array" ref="X9">_xlfn.PERCENTRANK.EXC(_xlfn._xlws.FILTER($P$3:$P$23, ISNUMBER($P$3:$P$23)),P9)*100</f>
        <v>77.2</v>
      </c>
      <c r="Y9" s="200" cm="1">
        <f t="array" ref="Y9">_xlfn.PERCENTRANK.EXC(_xlfn._xlws.FILTER($S$3:$S$23, ISNUMBER($S$3:$S$23)),S9)*100</f>
        <v>72.7</v>
      </c>
      <c r="Z9" s="4" cm="1">
        <f t="array" ref="Z9">_xlfn.PERCENTRANK.EXC(_xlfn._xlws.FILTER($K$3:$K$23, ISNUMBER($K$3:$K$23)),K9)*100</f>
        <v>72.7</v>
      </c>
      <c r="AA9" s="4" cm="1">
        <f t="array" ref="AA9">_xlfn.PERCENTRANK.EXC(_xlfn._xlws.FILTER($H$3:$H$23, ISNUMBER($H$3:$H$23)),H9)*100</f>
        <v>50</v>
      </c>
      <c r="AB9" s="4" cm="1">
        <f t="array" ref="AB9">_xlfn.PERCENTRANK.EXC(_xlfn._xlws.FILTER($J$3:$J$23, ISNUMBER($J$3:$J$23)),J9)*100</f>
        <v>72.7</v>
      </c>
      <c r="AC9" s="4">
        <f t="shared" si="4"/>
        <v>72.7</v>
      </c>
      <c r="AD9" s="4">
        <f t="shared" si="5"/>
        <v>77.2</v>
      </c>
      <c r="AE9" s="4">
        <f t="shared" si="6"/>
        <v>45.4</v>
      </c>
      <c r="AF9" s="4">
        <f>'Economic Momentum'!Q10</f>
        <v>22.7</v>
      </c>
      <c r="AG9" s="4">
        <f ca="1">'Economic Momentum'!R10</f>
        <v>68.100000000000009</v>
      </c>
      <c r="AH9" s="4">
        <f t="shared" ca="1" si="7"/>
        <v>87.21</v>
      </c>
      <c r="AJ9" s="3" cm="1">
        <f t="array" aca="1" ref="AJ9" ca="1">_xlfn.PERCENTRANK.EXC(_xlfn._xlws.FILTER($AH$3:$AH$23, ISNUMBER($AH$3:$AH$23)),AH9)*100</f>
        <v>90.9</v>
      </c>
      <c r="AK9">
        <f t="shared" si="8"/>
        <v>6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2399008.2999999998</v>
      </c>
      <c r="E10" cm="1">
        <f t="array" ref="E10">_xll.FDS(C10,"FMA_COS_UP(""EPS"",""1M"",+1,NOW,,,""PORTAGG"",""MEANR"")")</f>
        <v>44</v>
      </c>
      <c r="F10" cm="1">
        <f t="array" ref="F10">_xll.FDS(C10,"FMA_COS_DOWN(""EPS"",""1M"",+1,NOW,,,""PORTAGG"",""MEANR"")")</f>
        <v>21</v>
      </c>
      <c r="G10" cm="1">
        <f t="array" ref="G10">_xll.FDS(A10,"SIZE(FG_CONSTITUENTS)")</f>
        <v>90</v>
      </c>
      <c r="H10" s="9">
        <f t="shared" si="0"/>
        <v>0.48888888888888887</v>
      </c>
      <c r="I10" s="9">
        <f t="shared" si="1"/>
        <v>0.23333333333333334</v>
      </c>
      <c r="J10" s="9">
        <f t="shared" si="2"/>
        <v>0.25555555555555554</v>
      </c>
      <c r="K10" s="5" cm="1">
        <f t="array" ref="K10">_xll.FDS(A10,"FMA_PCT_ABOVE_MAVG(200,0,,,,""PORTAGG"")")/100</f>
        <v>0.58426966292134797</v>
      </c>
      <c r="L10" s="41" cm="1">
        <f t="array" ref="L10">_xll.FDSB(A10,"PERCENT_CHANGE(FMA_EPS(+1,0,,,,""PORTAGG"",""MEAN""),FMA_EPS(+1,-1AM,,,,""PORTAGG"",""MEAN""))")</f>
        <v>3.0112175347802901</v>
      </c>
      <c r="M10" s="41" cm="1">
        <f t="array" ref="M10">_xll.FDSB(A10,"PERCENT_CHANGE(FMA_EPS(+1,0,,,,""PORTAGG"",""MEAN""),FMA_EPS(+1,-3AM,,,,""PORTAGG"",""MEAN""))")</f>
        <v>8.7756451233213593</v>
      </c>
      <c r="N10" s="3" cm="1">
        <f t="array" ref="N10">_xll.FDS(C10,"FG_TOTAL_RETURNC(0,-1AM)")</f>
        <v>-4.2738139999999998</v>
      </c>
      <c r="O10" s="3" cm="1">
        <f t="array" ref="O10">_xll.FDS(C10,"FG_TOTAL_RETURNC(0,-3AM)")</f>
        <v>10.296321000000001</v>
      </c>
      <c r="P10" s="3" cm="1">
        <f t="array" ref="P10">_xll.FDS(C10,"FG_TOTAL_RETURNC(0,-6AM)")</f>
        <v>15.080082000000001</v>
      </c>
      <c r="Q10" s="9" cm="1">
        <f t="array" ref="Q10">_xll.FDS(C10,"P_PRICE(0)/P_PRICE_HIGH_PR(0,,,,,,""PRICE"",""INTRA"",""52W"")")</f>
        <v>0.89686257000000003</v>
      </c>
      <c r="R10" s="9" cm="1">
        <f t="array" ref="R10">_xll.FDS(C10,"P_PRICE(0)/P_PRICE_low_PR(0,,,,,,""PRICE"",""INTRA"",""52W"")-1")</f>
        <v>0.22824931000000001</v>
      </c>
      <c r="S10" s="3" cm="1">
        <f t="array" ref="S10">_xll.FDS(C10,"FG_TOTAL_RETURNC(0,-12AM)")</f>
        <v>22.222376000000001</v>
      </c>
      <c r="T10" s="4" cm="1">
        <f t="array" ref="T10">_xlfn.PERCENTRANK.EXC(_xlfn._xlws.FILTER($R$3:$R$23, ISNUMBER($R$3:$R$23)),R10)*100</f>
        <v>68.100000000000009</v>
      </c>
      <c r="U10" s="4">
        <f t="shared" si="3"/>
        <v>31.899999999999991</v>
      </c>
      <c r="V10" s="4" cm="1">
        <f t="array" ref="V10">_xlfn.PERCENTRANK.EXC(_xlfn._xlws.FILTER($Q$3:$Q$23, ISNUMBER($Q$3:$Q$23)),Q10)*100</f>
        <v>54.500000000000007</v>
      </c>
      <c r="W10" s="4" cm="1">
        <f t="array" ref="W10">_xlfn.PERCENTRANK.EXC(_xlfn._xlws.FILTER($O$3:$O$23, ISNUMBER($O$3:$O$23)),O10)*100</f>
        <v>90.9</v>
      </c>
      <c r="X10" s="4" cm="1">
        <f t="array" ref="X10">_xlfn.PERCENTRANK.EXC(_xlfn._xlws.FILTER($P$3:$P$23, ISNUMBER($P$3:$P$23)),P10)*100</f>
        <v>86.3</v>
      </c>
      <c r="Y10" s="200" cm="1">
        <f t="array" ref="Y10">_xlfn.PERCENTRANK.EXC(_xlfn._xlws.FILTER($S$3:$S$23, ISNUMBER($S$3:$S$23)),S10)*100</f>
        <v>81.8</v>
      </c>
      <c r="Z10" s="4" cm="1">
        <f t="array" ref="Z10">_xlfn.PERCENTRANK.EXC(_xlfn._xlws.FILTER($K$3:$K$23, ISNUMBER($K$3:$K$23)),K10)*100</f>
        <v>63.6</v>
      </c>
      <c r="AA10" s="4" cm="1">
        <f t="array" ref="AA10">_xlfn.PERCENTRANK.EXC(_xlfn._xlws.FILTER($H$3:$H$23, ISNUMBER($H$3:$H$23)),H10)*100</f>
        <v>81.8</v>
      </c>
      <c r="AB10" s="4" cm="1">
        <f t="array" ref="AB10">_xlfn.PERCENTRANK.EXC(_xlfn._xlws.FILTER($J$3:$J$23, ISNUMBER($J$3:$J$23)),J10)*100</f>
        <v>90.9</v>
      </c>
      <c r="AC10" s="4">
        <f t="shared" si="4"/>
        <v>86.3</v>
      </c>
      <c r="AD10" s="4">
        <f t="shared" si="5"/>
        <v>90.9</v>
      </c>
      <c r="AE10" s="4">
        <f t="shared" si="6"/>
        <v>77.2</v>
      </c>
      <c r="AF10" s="4">
        <f>'Economic Momentum'!Q11</f>
        <v>77.2</v>
      </c>
      <c r="AG10" s="4">
        <f ca="1">'Economic Momentum'!R11</f>
        <v>86.3</v>
      </c>
      <c r="AH10" s="4">
        <f t="shared" ca="1" si="7"/>
        <v>74.960000000000008</v>
      </c>
      <c r="AJ10" s="3" cm="1">
        <f t="array" aca="1" ref="AJ10" ca="1">_xlfn.PERCENTRANK.EXC(_xlfn._xlws.FILTER($AH$3:$AH$23, ISNUMBER($AH$3:$AH$23)),AH10)*100</f>
        <v>77.2</v>
      </c>
      <c r="AK10">
        <f t="shared" si="8"/>
        <v>5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442690.66</v>
      </c>
      <c r="E11" cm="1">
        <f t="array" ref="E11">_xll.FDS(C11,"FMA_COS_UP(""EPS"",""1M"",+1,NOW,,,""PORTAGG"",""MEANR"")")</f>
        <v>24</v>
      </c>
      <c r="F11" cm="1">
        <f t="array" ref="F11">_xll.FDS(C11,"FMA_COS_DOWN(""EPS"",""1M"",+1,NOW,,,""PORTAGG"",""MEANR"")")</f>
        <v>17</v>
      </c>
      <c r="G11" cm="1">
        <f t="array" ref="G11">_xll.FDS(A11,"SIZE(FG_CONSTITUENTS)")</f>
        <v>44</v>
      </c>
      <c r="H11" s="9">
        <f t="shared" si="0"/>
        <v>0.54545454545454541</v>
      </c>
      <c r="I11" s="9">
        <f t="shared" si="1"/>
        <v>0.38636363636363635</v>
      </c>
      <c r="J11" s="9">
        <f t="shared" si="2"/>
        <v>0.15909090909090906</v>
      </c>
      <c r="K11" s="5" cm="1">
        <f t="array" ref="K11">_xll.FDS(A11,"FMA_PCT_ABOVE_MAVG(200,0,,,,""PORTAGG"")")/100</f>
        <v>0.22727272727272702</v>
      </c>
      <c r="L11" s="41" cm="1">
        <f t="array" ref="L11">_xll.FDSB(A11,"PERCENT_CHANGE(FMA_EPS(+1,0,,,,""PORTAGG"",""MEAN""),FMA_EPS(+1,-1AM,,,,""PORTAGG"",""MEAN""))")</f>
        <v>0.58233442007397596</v>
      </c>
      <c r="M11" s="41" cm="1">
        <f t="array" ref="M11">_xll.FDSB(A11,"PERCENT_CHANGE(FMA_EPS(+1,0,,,,""PORTAGG"",""MEAN""),FMA_EPS(+1,-3AM,,,,""PORTAGG"",""MEAN""))")</f>
        <v>-6.5620315415283104</v>
      </c>
      <c r="N11" s="3" cm="1">
        <f t="array" ref="N11">_xll.FDS(C11,"FG_TOTAL_RETURNC(0,-1AM)")</f>
        <v>-3.2105267</v>
      </c>
      <c r="O11" s="3" cm="1">
        <f t="array" ref="O11">_xll.FDS(C11,"FG_TOTAL_RETURNC(0,-3AM)")</f>
        <v>-15.617495999999999</v>
      </c>
      <c r="P11" s="3" cm="1">
        <f t="array" ref="P11">_xll.FDS(C11,"FG_TOTAL_RETURNC(0,-6AM)")</f>
        <v>-17.750762999999999</v>
      </c>
      <c r="Q11" s="9" cm="1">
        <f t="array" ref="Q11">_xll.FDS(C11,"P_PRICE(0)/P_PRICE_HIGH_PR(0,,,,,,""PRICE"",""INTRA"",""52W"")")</f>
        <v>0.77573110000000001</v>
      </c>
      <c r="R11" s="9" cm="1">
        <f t="array" ref="R11">_xll.FDS(C11,"P_PRICE(0)/P_PRICE_low_PR(0,,,,,,""PRICE"",""INTRA"",""52W"")-1")</f>
        <v>5.2254080000000001E-2</v>
      </c>
      <c r="S11" s="3" cm="1">
        <f t="array" ref="S11">_xll.FDS(C11,"FG_TOTAL_RETURNC(0,-12AM)")</f>
        <v>-11.231928999999999</v>
      </c>
      <c r="T11" s="4" cm="1">
        <f t="array" ref="T11">_xlfn.PERCENTRANK.EXC(_xlfn._xlws.FILTER($R$3:$R$23, ISNUMBER($R$3:$R$23)),R11)*100</f>
        <v>18.099999999999998</v>
      </c>
      <c r="U11" s="4">
        <f t="shared" si="3"/>
        <v>81.900000000000006</v>
      </c>
      <c r="V11" s="4" cm="1">
        <f t="array" ref="V11">_xlfn.PERCENTRANK.EXC(_xlfn._xlws.FILTER($Q$3:$Q$23, ISNUMBER($Q$3:$Q$23)),Q11)*100</f>
        <v>13.600000000000001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4.5</v>
      </c>
      <c r="Y11" s="200" cm="1">
        <f t="array" ref="Y11">_xlfn.PERCENTRANK.EXC(_xlfn._xlws.FILTER($S$3:$S$23, ISNUMBER($S$3:$S$23)),S11)*100</f>
        <v>31.8</v>
      </c>
      <c r="Z11" s="4" cm="1">
        <f t="array" ref="Z11">_xlfn.PERCENTRANK.EXC(_xlfn._xlws.FILTER($K$3:$K$23, ISNUMBER($K$3:$K$23)),K11)*100</f>
        <v>4.5</v>
      </c>
      <c r="AA11" s="4" cm="1">
        <f t="array" ref="AA11">_xlfn.PERCENTRANK.EXC(_xlfn._xlws.FILTER($H$3:$H$23, ISNUMBER($H$3:$H$23)),H11)*100</f>
        <v>90.9</v>
      </c>
      <c r="AB11" s="4" cm="1">
        <f t="array" ref="AB11">_xlfn.PERCENTRANK.EXC(_xlfn._xlws.FILTER($J$3:$J$23, ISNUMBER($J$3:$J$23)),J11)*100</f>
        <v>86.3</v>
      </c>
      <c r="AC11" s="4">
        <f t="shared" si="4"/>
        <v>40.9</v>
      </c>
      <c r="AD11" s="4">
        <f t="shared" si="5"/>
        <v>27.200000000000003</v>
      </c>
      <c r="AE11" s="4">
        <f t="shared" si="6"/>
        <v>50</v>
      </c>
      <c r="AF11" s="4">
        <f>'Economic Momentum'!Q12</f>
        <v>18.099999999999998</v>
      </c>
      <c r="AG11" s="4">
        <f ca="1">'Economic Momentum'!R12</f>
        <v>22.7</v>
      </c>
      <c r="AH11" s="4">
        <f t="shared" ca="1" si="7"/>
        <v>8.14</v>
      </c>
      <c r="AJ11" s="3" cm="1">
        <f t="array" aca="1" ref="AJ11" ca="1">_xlfn.PERCENTRANK.EXC(_xlfn._xlws.FILTER($AH$3:$AH$23, ISNUMBER($AH$3:$AH$23)),AH11)*100</f>
        <v>4.5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1919423.4</v>
      </c>
      <c r="E12" cm="1">
        <f t="array" ref="E12">_xll.FDS(C12,"FMA_COS_UP(""EPS"",""1M"",+1,NOW,,,""PORTAGG"",""MEANR"")")</f>
        <v>44</v>
      </c>
      <c r="F12" cm="1">
        <f t="array" ref="F12">_xll.FDS(C12,"FMA_COS_DOWN(""EPS"",""1M"",+1,NOW,,,""PORTAGG"",""MEANR"")")</f>
        <v>35</v>
      </c>
      <c r="G12" cm="1">
        <f t="array" ref="G12">_xll.FDS(A12,"SIZE(FG_CONSTITUENTS)")</f>
        <v>100</v>
      </c>
      <c r="H12" s="9">
        <f t="shared" si="0"/>
        <v>0.44</v>
      </c>
      <c r="I12" s="9">
        <f t="shared" si="1"/>
        <v>0.35</v>
      </c>
      <c r="J12" s="9">
        <f t="shared" si="2"/>
        <v>9.0000000000000024E-2</v>
      </c>
      <c r="K12" s="5" cm="1">
        <f t="array" ref="K12">_xll.FDS(A12,"FMA_PCT_ABOVE_MAVG(200,0,,,,""PORTAGG"")")/100</f>
        <v>0.56565656565656608</v>
      </c>
      <c r="L12" s="41" cm="1">
        <f t="array" ref="L12">_xll.FDSB(A12,"PERCENT_CHANGE(FMA_EPS(+1,0,,,,""PORTAGG"",""MEAN""),FMA_EPS(+1,-1AM,,,,""PORTAGG"",""MEAN""))")</f>
        <v>2.2835498563892198</v>
      </c>
      <c r="M12" s="41" cm="1">
        <f t="array" ref="M12">_xll.FDSB(A12,"PERCENT_CHANGE(FMA_EPS(+1,0,,,,""PORTAGG"",""MEAN""),FMA_EPS(+1,-3AM,,,,""PORTAGG"",""MEAN""))")</f>
        <v>2.6246385096466098</v>
      </c>
      <c r="N12" s="3" cm="1">
        <f t="array" ref="N12">_xll.FDS(C12,"FG_TOTAL_RETURNC(0,-1AM)")</f>
        <v>-1.2099266</v>
      </c>
      <c r="O12" s="3" cm="1">
        <f t="array" ref="O12">_xll.FDS(C12,"FG_TOTAL_RETURNC(0,-3AM)")</f>
        <v>3.534627</v>
      </c>
      <c r="P12" s="3" cm="1">
        <f t="array" ref="P12">_xll.FDS(C12,"FG_TOTAL_RETURNC(0,-6AM)")</f>
        <v>6.5579175999999997</v>
      </c>
      <c r="Q12" s="9" cm="1">
        <f t="array" ref="Q12">_xll.FDS(C12,"P_PRICE(0)/P_PRICE_HIGH_PR(0,,,,,,""PRICE"",""INTRA"",""52W"")")</f>
        <v>0.93965334</v>
      </c>
      <c r="R12" s="9" cm="1">
        <f t="array" ref="R12">_xll.FDS(C12,"P_PRICE(0)/P_PRICE_low_PR(0,,,,,,""PRICE"",""INTRA"",""52W"")-1")</f>
        <v>0.19875205000000001</v>
      </c>
      <c r="S12" s="3" cm="1">
        <f t="array" ref="S12">_xll.FDS(C12,"FG_TOTAL_RETURNC(0,-12AM)")</f>
        <v>-0.78660845999999995</v>
      </c>
      <c r="T12" s="4" cm="1">
        <f t="array" ref="T12">_xlfn.PERCENTRANK.EXC(_xlfn._xlws.FILTER($R$3:$R$23, ISNUMBER($R$3:$R$23)),R12)*100</f>
        <v>63.6</v>
      </c>
      <c r="U12" s="4">
        <f t="shared" si="3"/>
        <v>36.4</v>
      </c>
      <c r="V12" s="4" cm="1">
        <f t="array" ref="V12">_xlfn.PERCENTRANK.EXC(_xlfn._xlws.FILTER($Q$3:$Q$23, ISNUMBER($Q$3:$Q$23)),Q12)*100</f>
        <v>72.7</v>
      </c>
      <c r="W12" s="4" cm="1">
        <f t="array" ref="W12">_xlfn.PERCENTRANK.EXC(_xlfn._xlws.FILTER($O$3:$O$23, ISNUMBER($O$3:$O$23)),O12)*100</f>
        <v>59</v>
      </c>
      <c r="X12" s="4" cm="1">
        <f t="array" ref="X12">_xlfn.PERCENTRANK.EXC(_xlfn._xlws.FILTER($P$3:$P$23, ISNUMBER($P$3:$P$23)),P12)*100</f>
        <v>54.500000000000007</v>
      </c>
      <c r="Y12" s="200" cm="1">
        <f t="array" ref="Y12">_xlfn.PERCENTRANK.EXC(_xlfn._xlws.FILTER($S$3:$S$23, ISNUMBER($S$3:$S$23)),S12)*100</f>
        <v>54.500000000000007</v>
      </c>
      <c r="Z12" s="4" cm="1">
        <f t="array" ref="Z12">_xlfn.PERCENTRANK.EXC(_xlfn._xlws.FILTER($K$3:$K$23, ISNUMBER($K$3:$K$23)),K12)*100</f>
        <v>59</v>
      </c>
      <c r="AA12" s="4" cm="1">
        <f t="array" ref="AA12">_xlfn.PERCENTRANK.EXC(_xlfn._xlws.FILTER($H$3:$H$23, ISNUMBER($H$3:$H$23)),H12)*100</f>
        <v>72.7</v>
      </c>
      <c r="AB12" s="4" cm="1">
        <f t="array" ref="AB12">_xlfn.PERCENTRANK.EXC(_xlfn._xlws.FILTER($J$3:$J$23, ISNUMBER($J$3:$J$23)),J12)*100</f>
        <v>77.2</v>
      </c>
      <c r="AC12" s="4">
        <f t="shared" si="4"/>
        <v>81.8</v>
      </c>
      <c r="AD12" s="4">
        <f t="shared" si="5"/>
        <v>68.100000000000009</v>
      </c>
      <c r="AE12" s="4">
        <f t="shared" si="6"/>
        <v>72.7</v>
      </c>
      <c r="AF12" s="4">
        <f>'Economic Momentum'!Q13</f>
        <v>68.100000000000009</v>
      </c>
      <c r="AG12" s="4">
        <f ca="1">'Economic Momentum'!R13</f>
        <v>36.299999999999997</v>
      </c>
      <c r="AH12" s="4">
        <f t="shared" ca="1" si="7"/>
        <v>63.13</v>
      </c>
      <c r="AJ12" s="3" cm="1">
        <f t="array" aca="1" ref="AJ12" ca="1">_xlfn.PERCENTRANK.EXC(_xlfn._xlws.FILTER($AH$3:$AH$23, ISNUMBER($AH$3:$AH$23)),AH12)*100</f>
        <v>63.6</v>
      </c>
      <c r="AK12">
        <f t="shared" si="8"/>
        <v>3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668929.9</v>
      </c>
      <c r="E13" cm="1">
        <f t="array" ref="E13">_xll.FDS(C13,"FMA_COS_UP(""EPS"",""1M"",+1,NOW,,,""PORTAGG"",""MEANR"")")</f>
        <v>17</v>
      </c>
      <c r="F13" cm="1">
        <f t="array" ref="F13">_xll.FDS(C13,"FMA_COS_DOWN(""EPS"",""1M"",+1,NOW,,,""PORTAGG"",""MEANR"")")</f>
        <v>22</v>
      </c>
      <c r="G13" cm="1">
        <f t="array" ref="G13">_xll.FDS(A13,"SIZE(FG_CONSTITUENTS)")</f>
        <v>50</v>
      </c>
      <c r="H13" s="9">
        <f t="shared" si="0"/>
        <v>0.34</v>
      </c>
      <c r="I13" s="9">
        <f t="shared" si="1"/>
        <v>0.44</v>
      </c>
      <c r="J13" s="9">
        <f t="shared" si="2"/>
        <v>-9.9999999999999978E-2</v>
      </c>
      <c r="K13" s="5" cm="1">
        <f t="array" ref="K13">_xll.FDS(A13,"FMA_PCT_ABOVE_MAVG(200,0,,,,""PORTAGG"")")/100</f>
        <v>0.38775510204081598</v>
      </c>
      <c r="L13" s="41" cm="1">
        <f t="array" ref="L13">_xll.FDSB(A13,"PERCENT_CHANGE(FMA_EPS(+1,0,,,,""PORTAGG"",""MEAN""),FMA_EPS(+1,-1AM,,,,""PORTAGG"",""MEAN""))")</f>
        <v>1.04375900447614</v>
      </c>
      <c r="M13" s="41" cm="1">
        <f t="array" ref="M13">_xll.FDSB(A13,"PERCENT_CHANGE(FMA_EPS(+1,0,,,,""PORTAGG"",""MEAN""),FMA_EPS(+1,-3AM,,,,""PORTAGG"",""MEAN""))")</f>
        <v>-8.4660466418435298</v>
      </c>
      <c r="N13" s="3" cm="1">
        <f t="array" ref="N13">_xll.FDS(C13,"FG_TOTAL_RETURNC(0,-1AM)")</f>
        <v>0.84745884000000005</v>
      </c>
      <c r="O13" s="3" cm="1">
        <f t="array" ref="O13">_xll.FDS(C13,"FG_TOTAL_RETURNC(0,-3AM)")</f>
        <v>-9.2500689999999999</v>
      </c>
      <c r="P13" s="3" cm="1">
        <f t="array" ref="P13">_xll.FDS(C13,"FG_TOTAL_RETURNC(0,-6AM)")</f>
        <v>-15.083807999999999</v>
      </c>
      <c r="Q13" s="9" cm="1">
        <f t="array" ref="Q13">_xll.FDS(C13,"P_PRICE(0)/P_PRICE_HIGH_PR(0,,,,,,""PRICE"",""INTRA"",""52W"")")</f>
        <v>0.76580859999999995</v>
      </c>
      <c r="R13" s="9" cm="1">
        <f t="array" ref="R13">_xll.FDS(C13,"P_PRICE(0)/P_PRICE_low_PR(0,,,,,,""PRICE"",""INTRA"",""52W"")-1")</f>
        <v>1.9936679999999998E-2</v>
      </c>
      <c r="S13" s="3" cm="1">
        <f t="array" ref="S13">_xll.FDS(C13,"FG_TOTAL_RETURNC(0,-12AM)")</f>
        <v>-11.829126</v>
      </c>
      <c r="T13" s="4" cm="1">
        <f t="array" ref="T13">_xlfn.PERCENTRANK.EXC(_xlfn._xlws.FILTER($R$3:$R$23, ISNUMBER($R$3:$R$23)),R13)*100</f>
        <v>9</v>
      </c>
      <c r="U13" s="4">
        <f t="shared" si="3"/>
        <v>91</v>
      </c>
      <c r="V13" s="4" cm="1">
        <f t="array" ref="V13">_xlfn.PERCENTRANK.EXC(_xlfn._xlws.FILTER($Q$3:$Q$23, ISNUMBER($Q$3:$Q$23)),Q13)*100</f>
        <v>9</v>
      </c>
      <c r="W13" s="4" cm="1">
        <f t="array" ref="W13">_xlfn.PERCENTRANK.EXC(_xlfn._xlws.FILTER($O$3:$O$23, ISNUMBER($O$3:$O$23)),O13)*100</f>
        <v>9</v>
      </c>
      <c r="X13" s="4" cm="1">
        <f t="array" ref="X13">_xlfn.PERCENTRANK.EXC(_xlfn._xlws.FILTER($P$3:$P$23, ISNUMBER($P$3:$P$23)),P13)*100</f>
        <v>9</v>
      </c>
      <c r="Y13" s="200" cm="1">
        <f t="array" ref="Y13">_xlfn.PERCENTRANK.EXC(_xlfn._xlws.FILTER($S$3:$S$23, ISNUMBER($S$3:$S$23)),S13)*100</f>
        <v>27.200000000000003</v>
      </c>
      <c r="Z13" s="4" cm="1">
        <f t="array" ref="Z13">_xlfn.PERCENTRANK.EXC(_xlfn._xlws.FILTER($K$3:$K$23, ISNUMBER($K$3:$K$23)),K13)*100</f>
        <v>22.7</v>
      </c>
      <c r="AA13" s="4" cm="1">
        <f t="array" ref="AA13">_xlfn.PERCENTRANK.EXC(_xlfn._xlws.FILTER($H$3:$H$23, ISNUMBER($H$3:$H$23)),H13)*100</f>
        <v>59</v>
      </c>
      <c r="AB13" s="4" cm="1">
        <f t="array" ref="AB13">_xlfn.PERCENTRANK.EXC(_xlfn._xlws.FILTER($J$3:$J$23, ISNUMBER($J$3:$J$23)),J13)*100</f>
        <v>18.099999999999998</v>
      </c>
      <c r="AC13" s="4">
        <f t="shared" si="4"/>
        <v>59</v>
      </c>
      <c r="AD13" s="4">
        <f t="shared" si="5"/>
        <v>13.600000000000001</v>
      </c>
      <c r="AE13" s="4">
        <f t="shared" si="6"/>
        <v>59</v>
      </c>
      <c r="AF13" s="4">
        <f>'Economic Momentum'!Q14</f>
        <v>86.3</v>
      </c>
      <c r="AG13" s="4">
        <f ca="1">'Economic Momentum'!R14</f>
        <v>31.8</v>
      </c>
      <c r="AH13" s="4">
        <f t="shared" ca="1" si="7"/>
        <v>9</v>
      </c>
      <c r="AJ13" s="3" cm="1">
        <f t="array" aca="1" ref="AJ13" ca="1">_xlfn.PERCENTRANK.EXC(_xlfn._xlws.FILTER($AH$3:$AH$23, ISNUMBER($AH$3:$AH$23)),AH13)*100</f>
        <v>9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339252.22</v>
      </c>
      <c r="E14" cm="1">
        <f t="array" ref="E14">_xll.FDS(C14,"FMA_COS_UP(""EPS"",""1M"",+1,NOW,,,""PORTAGG"",""MEANR"")")</f>
        <v>14</v>
      </c>
      <c r="F14" cm="1">
        <f t="array" ref="F14">_xll.FDS(C14,"FMA_COS_DOWN(""EPS"",""1M"",+1,NOW,,,""PORTAGG"",""MEANR"")")</f>
        <v>16</v>
      </c>
      <c r="G14" cm="1">
        <f t="array" ref="G14">_xll.FDS(A14,"SIZE(FG_CONSTITUENTS)")</f>
        <v>33</v>
      </c>
      <c r="H14" s="9">
        <f t="shared" si="0"/>
        <v>0.42424242424242425</v>
      </c>
      <c r="I14" s="9">
        <f t="shared" si="1"/>
        <v>0.48484848484848486</v>
      </c>
      <c r="J14" s="9">
        <f t="shared" si="2"/>
        <v>-6.0606060606060608E-2</v>
      </c>
      <c r="K14" s="5" cm="1">
        <f t="array" ref="K14">_xll.FDS(A14,"FMA_PCT_ABOVE_MAVG(200,0,,,,""PORTAGG"")")/100</f>
        <v>0.69696969696969702</v>
      </c>
      <c r="L14" s="41" cm="1">
        <f t="array" ref="L14">_xll.FDSB(A14,"PERCENT_CHANGE(FMA_EPS(+1,0,,,,""PORTAGG"",""MEAN""),FMA_EPS(+1,-1AM,,,,""PORTAGG"",""MEAN""))")</f>
        <v>-1.4362631009309501</v>
      </c>
      <c r="M14" s="41" cm="1">
        <f t="array" ref="M14">_xll.FDSB(A14,"PERCENT_CHANGE(FMA_EPS(+1,0,,,,""PORTAGG"",""MEAN""),FMA_EPS(+1,-3AM,,,,""PORTAGG"",""MEAN""))")</f>
        <v>-1.15138617604105</v>
      </c>
      <c r="N14" s="3" cm="1">
        <f t="array" ref="N14">_xll.FDS(C14,"FG_TOTAL_RETURNC(0,-1AM)")</f>
        <v>3.0569673000000002</v>
      </c>
      <c r="O14" s="3" cm="1">
        <f t="array" ref="O14">_xll.FDS(C14,"FG_TOTAL_RETURNC(0,-3AM)")</f>
        <v>11.573994000000001</v>
      </c>
      <c r="P14" s="3" cm="1">
        <f t="array" ref="P14">_xll.FDS(C14,"FG_TOTAL_RETURNC(0,-6AM)")</f>
        <v>13.166308000000001</v>
      </c>
      <c r="Q14" s="9" cm="1">
        <f t="array" ref="Q14">_xll.FDS(C14,"P_PRICE(0)/P_PRICE_HIGH_PR(0,,,,,,""PRICE"",""INTRA"",""52W"")")</f>
        <v>0.97395489999999996</v>
      </c>
      <c r="R14" s="9" cm="1">
        <f t="array" ref="R14">_xll.FDS(C14,"P_PRICE(0)/P_PRICE_low_PR(0,,,,,,""PRICE"",""INTRA"",""52W"")-1")</f>
        <v>0.24440718</v>
      </c>
      <c r="S14" s="3" cm="1">
        <f t="array" ref="S14">_xll.FDS(C14,"FG_TOTAL_RETURNC(0,-12AM)")</f>
        <v>6.1042069999999997</v>
      </c>
      <c r="T14" s="4" cm="1">
        <f t="array" ref="T14">_xlfn.PERCENTRANK.EXC(_xlfn._xlws.FILTER($R$3:$R$23, ISNUMBER($R$3:$R$23)),R14)*100</f>
        <v>72.7</v>
      </c>
      <c r="U14" s="4">
        <f t="shared" si="3"/>
        <v>27.299999999999997</v>
      </c>
      <c r="V14" s="4" cm="1">
        <f t="array" ref="V14">_xlfn.PERCENTRANK.EXC(_xlfn._xlws.FILTER($Q$3:$Q$23, ISNUMBER($Q$3:$Q$23)),Q14)*100</f>
        <v>86.3</v>
      </c>
      <c r="W14" s="4" cm="1">
        <f t="array" ref="W14">_xlfn.PERCENTRANK.EXC(_xlfn._xlws.FILTER($O$3:$O$23, ISNUMBER($O$3:$O$23)),O14)*100</f>
        <v>95.399999999999991</v>
      </c>
      <c r="X14" s="4" cm="1">
        <f t="array" ref="X14">_xlfn.PERCENTRANK.EXC(_xlfn._xlws.FILTER($P$3:$P$23, ISNUMBER($P$3:$P$23)),P14)*100</f>
        <v>81.8</v>
      </c>
      <c r="Y14" s="200" cm="1">
        <f t="array" ref="Y14">_xlfn.PERCENTRANK.EXC(_xlfn._xlws.FILTER($S$3:$S$23, ISNUMBER($S$3:$S$23)),S14)*100</f>
        <v>63.6</v>
      </c>
      <c r="Z14" s="4" cm="1">
        <f t="array" ref="Z14">_xlfn.PERCENTRANK.EXC(_xlfn._xlws.FILTER($K$3:$K$23, ISNUMBER($K$3:$K$23)),K14)*100</f>
        <v>86.3</v>
      </c>
      <c r="AA14" s="4" cm="1">
        <f t="array" ref="AA14">_xlfn.PERCENTRANK.EXC(_xlfn._xlws.FILTER($H$3:$H$23, ISNUMBER($H$3:$H$23)),H14)*100</f>
        <v>68.100000000000009</v>
      </c>
      <c r="AB14" s="4" cm="1">
        <f t="array" ref="AB14">_xlfn.PERCENTRANK.EXC(_xlfn._xlws.FILTER($J$3:$J$23, ISNUMBER($J$3:$J$23)),J14)*100</f>
        <v>50</v>
      </c>
      <c r="AC14" s="4">
        <f t="shared" si="4"/>
        <v>22.7</v>
      </c>
      <c r="AD14" s="4">
        <f t="shared" si="5"/>
        <v>50</v>
      </c>
      <c r="AE14" s="4">
        <f t="shared" si="6"/>
        <v>36.299999999999997</v>
      </c>
      <c r="AF14" s="4">
        <f>'Economic Momentum'!Q15</f>
        <v>36.299999999999997</v>
      </c>
      <c r="AG14" s="4">
        <f ca="1">'Economic Momentum'!R15</f>
        <v>54.500000000000007</v>
      </c>
      <c r="AH14" s="4">
        <f t="shared" ca="1" si="7"/>
        <v>87.68</v>
      </c>
      <c r="AJ14" s="3" cm="1">
        <f t="array" aca="1" ref="AJ14" ca="1">_xlfn.PERCENTRANK.EXC(_xlfn._xlws.FILTER($AH$3:$AH$23, ISNUMBER($AH$3:$AH$23)),AH14)*100</f>
        <v>95.399999999999991</v>
      </c>
      <c r="AK14">
        <f t="shared" si="8"/>
        <v>4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84456.56</v>
      </c>
      <c r="E15" cm="1">
        <f t="array" ref="E15">_xll.FDS(C15,"FMA_COS_UP(""EPS"",""1M"",+1,NOW,,,""PORTAGG"",""MEANR"")")</f>
        <v>7</v>
      </c>
      <c r="F15" cm="1">
        <f t="array" ref="F15">_xll.FDS(C15,"FMA_COS_DOWN(""EPS"",""1M"",+1,NOW,,,""PORTAGG"",""MEANR"")")</f>
        <v>10</v>
      </c>
      <c r="G15" cm="1">
        <f t="array" ref="G15">_xll.FDS(A15,"SIZE(FG_CONSTITUENTS)")</f>
        <v>32</v>
      </c>
      <c r="H15" s="9">
        <f t="shared" si="0"/>
        <v>0.21875</v>
      </c>
      <c r="I15" s="9">
        <f t="shared" si="1"/>
        <v>0.3125</v>
      </c>
      <c r="J15" s="9">
        <f t="shared" si="2"/>
        <v>-9.375E-2</v>
      </c>
      <c r="K15" s="5" cm="1">
        <f t="array" ref="K15">_xll.FDS(A15,"FMA_PCT_ABOVE_MAVG(200,0,,,,""PORTAGG"")")/100</f>
        <v>0.62068965517241403</v>
      </c>
      <c r="L15" s="41" cm="1">
        <f t="array" ref="L15">_xll.FDSB(A15,"PERCENT_CHANGE(FMA_EPS(+1,0,,,,""PORTAGG"",""MEAN""),FMA_EPS(+1,-1AM,,,,""PORTAGG"",""MEAN""))")</f>
        <v>7.6936856816484402</v>
      </c>
      <c r="M15" s="41" cm="1">
        <f t="array" ref="M15">_xll.FDSB(A15,"PERCENT_CHANGE(FMA_EPS(+1,0,,,,""PORTAGG"",""MEAN""),FMA_EPS(+1,-3AM,,,,""PORTAGG"",""MEAN""))")</f>
        <v>5.4021215568166596</v>
      </c>
      <c r="N15" s="3" cm="1">
        <f t="array" ref="N15">_xll.FDS(C15,"FG_TOTAL_RETURNC(0,-1AM)")</f>
        <v>4.7950270000000002</v>
      </c>
      <c r="O15" s="3" cm="1">
        <f t="array" ref="O15">_xll.FDS(C15,"FG_TOTAL_RETURNC(0,-3AM)")</f>
        <v>4.9351929999999999</v>
      </c>
      <c r="P15" s="3" cm="1">
        <f t="array" ref="P15">_xll.FDS(C15,"FG_TOTAL_RETURNC(0,-6AM)")</f>
        <v>7.0052266000000003</v>
      </c>
      <c r="Q15" s="9" cm="1">
        <f t="array" ref="Q15">_xll.FDS(C15,"P_PRICE(0)/P_PRICE_HIGH_PR(0,,,,,,""PRICE"",""INTRA"",""52W"")")</f>
        <v>0.96632300000000004</v>
      </c>
      <c r="R15" s="9" cm="1">
        <f t="array" ref="R15">_xll.FDS(C15,"P_PRICE(0)/P_PRICE_low_PR(0,,,,,,""PRICE"",""INTRA"",""52W"")-1")</f>
        <v>0.37528085999999999</v>
      </c>
      <c r="S15" s="3" cm="1">
        <f t="array" ref="S15">_xll.FDS(C15,"FG_TOTAL_RETURNC(0,-12AM)")</f>
        <v>12.093437</v>
      </c>
      <c r="T15" s="4" cm="1">
        <f t="array" ref="T15">_xlfn.PERCENTRANK.EXC(_xlfn._xlws.FILTER($R$3:$R$23, ISNUMBER($R$3:$R$23)),R15)*100</f>
        <v>86.3</v>
      </c>
      <c r="U15" s="4">
        <f t="shared" si="3"/>
        <v>13.700000000000003</v>
      </c>
      <c r="V15" s="4" cm="1">
        <f t="array" ref="V15">_xlfn.PERCENTRANK.EXC(_xlfn._xlws.FILTER($Q$3:$Q$23, ISNUMBER($Q$3:$Q$23)),Q15)*100</f>
        <v>81.8</v>
      </c>
      <c r="W15" s="4" cm="1">
        <f t="array" ref="W15">_xlfn.PERCENTRANK.EXC(_xlfn._xlws.FILTER($O$3:$O$23, ISNUMBER($O$3:$O$23)),O15)*100</f>
        <v>72.7</v>
      </c>
      <c r="X15" s="4" cm="1">
        <f t="array" ref="X15">_xlfn.PERCENTRANK.EXC(_xlfn._xlws.FILTER($P$3:$P$23, ISNUMBER($P$3:$P$23)),P15)*100</f>
        <v>63.6</v>
      </c>
      <c r="Y15" s="200" cm="1">
        <f t="array" ref="Y15">_xlfn.PERCENTRANK.EXC(_xlfn._xlws.FILTER($S$3:$S$23, ISNUMBER($S$3:$S$23)),S15)*100</f>
        <v>68.100000000000009</v>
      </c>
      <c r="Z15" s="4" cm="1">
        <f t="array" ref="Z15">_xlfn.PERCENTRANK.EXC(_xlfn._xlws.FILTER($K$3:$K$23, ISNUMBER($K$3:$K$23)),K15)*100</f>
        <v>77.2</v>
      </c>
      <c r="AA15" s="4" cm="1">
        <f t="array" ref="AA15">_xlfn.PERCENTRANK.EXC(_xlfn._xlws.FILTER($H$3:$H$23, ISNUMBER($H$3:$H$23)),H15)*100</f>
        <v>22.7</v>
      </c>
      <c r="AB15" s="4" cm="1">
        <f t="array" ref="AB15">_xlfn.PERCENTRANK.EXC(_xlfn._xlws.FILTER($J$3:$J$23, ISNUMBER($J$3:$J$23)),J15)*100</f>
        <v>36.299999999999997</v>
      </c>
      <c r="AC15" s="4">
        <f t="shared" si="4"/>
        <v>95.399999999999991</v>
      </c>
      <c r="AD15" s="4">
        <f t="shared" si="5"/>
        <v>81.8</v>
      </c>
      <c r="AE15" s="4">
        <f t="shared" si="6"/>
        <v>13.600000000000001</v>
      </c>
      <c r="AF15" s="4">
        <f>'Economic Momentum'!Q16</f>
        <v>81.8</v>
      </c>
      <c r="AG15" s="4">
        <f ca="1">'Economic Momentum'!R16</f>
        <v>18.099999999999998</v>
      </c>
      <c r="AH15" s="4">
        <f t="shared" ca="1" si="7"/>
        <v>73.61</v>
      </c>
      <c r="AJ15" s="3" cm="1">
        <f t="array" aca="1" ref="AJ15" ca="1">_xlfn.PERCENTRANK.EXC(_xlfn._xlws.FILTER($AH$3:$AH$23, ISNUMBER($AH$3:$AH$23)),AH15)*100</f>
        <v>72.7</v>
      </c>
      <c r="AK15">
        <f t="shared" si="8"/>
        <v>3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5441145.5</v>
      </c>
      <c r="E16" cm="1">
        <f t="array" ref="E16">_xll.FDS(C16,"FMA_COS_UP(""EPS"",""1M"",+1,NOW,,,""PORTAGG"",""MEANR"")")</f>
        <v>55</v>
      </c>
      <c r="F16" cm="1">
        <f t="array" ref="F16">_xll.FDS(C16,"FMA_COS_DOWN(""EPS"",""1M"",+1,NOW,,,""PORTAGG"",""MEANR"")")</f>
        <v>69</v>
      </c>
      <c r="G16" cm="1">
        <f t="array" ref="G16">_xll.FDS(A16,"SIZE(FG_CONSTITUENTS)")</f>
        <v>148</v>
      </c>
      <c r="H16" s="9">
        <f t="shared" si="0"/>
        <v>0.3716216216216216</v>
      </c>
      <c r="I16" s="9">
        <f t="shared" si="1"/>
        <v>0.46621621621621623</v>
      </c>
      <c r="J16" s="9">
        <f t="shared" si="2"/>
        <v>-9.4594594594594628E-2</v>
      </c>
      <c r="K16" s="5" cm="1">
        <f t="array" ref="K16">_xll.FDS(A16,"FMA_PCT_ABOVE_MAVG(200,0,,,,""PORTAGG"")")/100</f>
        <v>0.91836734693877597</v>
      </c>
      <c r="L16" s="41" cm="1">
        <f t="array" ref="L16">_xll.FDSB(A16,"PERCENT_CHANGE(FMA_EPS(+1,0,,,,""PORTAGG"",""MEAN""),FMA_EPS(+1,-1AM,,,,""PORTAGG"",""MEAN""))")</f>
        <v>-2.29624885465714</v>
      </c>
      <c r="M16" s="41" cm="1">
        <f t="array" ref="M16">_xll.FDSB(A16,"PERCENT_CHANGE(FMA_EPS(+1,0,,,,""PORTAGG"",""MEAN""),FMA_EPS(+1,-3AM,,,,""PORTAGG"",""MEAN""))")</f>
        <v>-2.4726314815424</v>
      </c>
      <c r="N16" s="3" cm="1">
        <f t="array" ref="N16">_xll.FDS(C16,"FG_TOTAL_RETURNC(0,-1AM)")</f>
        <v>1.0857939999999999</v>
      </c>
      <c r="O16" s="3" cm="1">
        <f t="array" ref="O16">_xll.FDS(C16,"FG_TOTAL_RETURNC(0,-3AM)")</f>
        <v>8.3571910000000003</v>
      </c>
      <c r="P16" s="3" cm="1">
        <f t="array" ref="P16">_xll.FDS(C16,"FG_TOTAL_RETURNC(0,-6AM)")</f>
        <v>13.059926000000001</v>
      </c>
      <c r="Q16" s="9" cm="1">
        <f t="array" ref="Q16">_xll.FDS(C16,"P_PRICE(0)/P_PRICE_HIGH_PR(0,,,,,,""PRICE"",""INTRA"",""52W"")")</f>
        <v>0.98765219999999998</v>
      </c>
      <c r="R16" s="9" cm="1">
        <f t="array" ref="R16">_xll.FDS(C16,"P_PRICE(0)/P_PRICE_low_PR(0,,,,,,""PRICE"",""INTRA"",""52W"")-1")</f>
        <v>0.33091176</v>
      </c>
      <c r="S16" s="3" cm="1">
        <f t="array" ref="S16">_xll.FDS(C16,"FG_TOTAL_RETURNC(0,-12AM)")</f>
        <v>27.675364999999999</v>
      </c>
      <c r="T16" s="4" cm="1">
        <f t="array" ref="T16">_xlfn.PERCENTRANK.EXC(_xlfn._xlws.FILTER($R$3:$R$23, ISNUMBER($R$3:$R$23)),R16)*100</f>
        <v>81.8</v>
      </c>
      <c r="U16" s="4">
        <f t="shared" si="3"/>
        <v>18.200000000000003</v>
      </c>
      <c r="V16" s="4" cm="1">
        <f t="array" ref="V16">_xlfn.PERCENTRANK.EXC(_xlfn._xlws.FILTER($Q$3:$Q$23, ISNUMBER($Q$3:$Q$23)),Q16)*100</f>
        <v>90.9</v>
      </c>
      <c r="W16" s="4" cm="1">
        <f t="array" ref="W16">_xlfn.PERCENTRANK.EXC(_xlfn._xlws.FILTER($O$3:$O$23, ISNUMBER($O$3:$O$23)),O16)*100</f>
        <v>81.8</v>
      </c>
      <c r="X16" s="4" cm="1">
        <f t="array" ref="X16">_xlfn.PERCENTRANK.EXC(_xlfn._xlws.FILTER($P$3:$P$23, ISNUMBER($P$3:$P$23)),P16)*100</f>
        <v>72.7</v>
      </c>
      <c r="Y16" s="200" cm="1">
        <f t="array" ref="Y16">_xlfn.PERCENTRANK.EXC(_xlfn._xlws.FILTER($S$3:$S$23, ISNUMBER($S$3:$S$23)),S16)*100</f>
        <v>90.9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63.6</v>
      </c>
      <c r="AB16" s="4" cm="1">
        <f t="array" ref="AB16">_xlfn.PERCENTRANK.EXC(_xlfn._xlws.FILTER($J$3:$J$23, ISNUMBER($J$3:$J$23)),J16)*100</f>
        <v>31.8</v>
      </c>
      <c r="AC16" s="4">
        <f t="shared" si="4"/>
        <v>18.099999999999998</v>
      </c>
      <c r="AD16" s="4">
        <f t="shared" si="5"/>
        <v>40.9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82.710000000000008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5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7010887.5</v>
      </c>
      <c r="E17" cm="1">
        <f t="array" ref="E17">_xll.FDS(C17,"FMA_COS_UP(""EPS"",""1M"",+1,NOW,,,""PORTAGG"",""MEANR"")")</f>
        <v>180</v>
      </c>
      <c r="F17" cm="1">
        <f t="array" ref="F17">_xll.FDS(C17,"FMA_COS_DOWN(""EPS"",""1M"",+1,NOW,,,""PORTAGG"",""MEANR"")")</f>
        <v>243</v>
      </c>
      <c r="G17" cm="1">
        <f t="array" ref="G17">_xll.FDS(A17,"SIZE(FG_CONSTITUENTS)")</f>
        <v>652</v>
      </c>
      <c r="H17" s="9">
        <f t="shared" si="0"/>
        <v>0.27607361963190186</v>
      </c>
      <c r="I17" s="9">
        <f t="shared" si="1"/>
        <v>0.3726993865030675</v>
      </c>
      <c r="J17" s="9">
        <f t="shared" si="2"/>
        <v>-9.6625766871165641E-2</v>
      </c>
      <c r="K17" s="5" cm="1">
        <f t="array" ref="K17">_xll.FDS(A17,"FMA_PCT_ABOVE_MAVG(200,0,,,,""PORTAGG"")")/100</f>
        <v>0.32357473035439099</v>
      </c>
      <c r="L17" s="41" cm="1">
        <f t="array" ref="L17">_xll.FDSB(A17,"PERCENT_CHANGE(FMA_EPS(+1,0,,,,""PORTAGG"",""MEAN""),FMA_EPS(+1,-1AM,,,,""PORTAGG"",""MEAN""))")</f>
        <v>1.10664119632472</v>
      </c>
      <c r="M17" s="41" cm="1">
        <f t="array" ref="M17">_xll.FDSB(A17,"PERCENT_CHANGE(FMA_EPS(+1,0,,,,""PORTAGG"",""MEAN""),FMA_EPS(+1,-3AM,,,,""PORTAGG"",""MEAN""))")</f>
        <v>3.4208789324648099</v>
      </c>
      <c r="N17" s="3" cm="1">
        <f t="array" ref="N17">_xll.FDS(C17,"FG_TOTAL_RETURNC(0,-1AM)")</f>
        <v>-3.3506393000000001</v>
      </c>
      <c r="O17" s="3" cm="1">
        <f t="array" ref="O17">_xll.FDS(C17,"FG_TOTAL_RETURNC(0,-3AM)")</f>
        <v>-2.4419010000000001</v>
      </c>
      <c r="P17" s="3" cm="1">
        <f t="array" ref="P17">_xll.FDS(C17,"FG_TOTAL_RETURNC(0,-6AM)")</f>
        <v>12.129331000000001</v>
      </c>
      <c r="Q17" s="9" cm="1">
        <f t="array" ref="Q17">_xll.FDS(C17,"P_PRICE(0)/P_PRICE_HIGH_PR(0,,,,,,""PRICE"",""INTRA"",""52W"")")</f>
        <v>0.84124049999999995</v>
      </c>
      <c r="R17" s="9" cm="1">
        <f t="array" ref="R17">_xll.FDS(C17,"P_PRICE(0)/P_PRICE_low_PR(0,,,,,,""PRICE"",""INTRA"",""52W"")-1")</f>
        <v>0.15120839999999999</v>
      </c>
      <c r="S17" s="3" cm="1">
        <f t="array" ref="S17">_xll.FDS(C17,"FG_TOTAL_RETURNC(0,-12AM)")</f>
        <v>-13.40288</v>
      </c>
      <c r="T17" s="4" cm="1">
        <f t="array" ref="T17">_xlfn.PERCENTRANK.EXC(_xlfn._xlws.FILTER($R$3:$R$23, ISNUMBER($R$3:$R$23)),R17)*100</f>
        <v>54.500000000000007</v>
      </c>
      <c r="U17" s="4">
        <f t="shared" si="3"/>
        <v>45.499999999999993</v>
      </c>
      <c r="V17" s="4" cm="1">
        <f t="array" ref="V17">_xlfn.PERCENTRANK.EXC(_xlfn._xlws.FILTER($Q$3:$Q$23, ISNUMBER($Q$3:$Q$23)),Q17)*100</f>
        <v>31.8</v>
      </c>
      <c r="W17" s="4" cm="1">
        <f t="array" ref="W17">_xlfn.PERCENTRANK.EXC(_xlfn._xlws.FILTER($O$3:$O$23, ISNUMBER($O$3:$O$23)),O17)*100</f>
        <v>31.8</v>
      </c>
      <c r="X17" s="4" cm="1">
        <f t="array" ref="X17">_xlfn.PERCENTRANK.EXC(_xlfn._xlws.FILTER($P$3:$P$23, ISNUMBER($P$3:$P$23)),P17)*100</f>
        <v>68.100000000000009</v>
      </c>
      <c r="Y17" s="200" cm="1">
        <f t="array" ref="Y17">_xlfn.PERCENTRANK.EXC(_xlfn._xlws.FILTER($S$3:$S$23, ISNUMBER($S$3:$S$23)),S17)*100</f>
        <v>22.7</v>
      </c>
      <c r="Z17" s="4" cm="1">
        <f t="array" ref="Z17">_xlfn.PERCENTRANK.EXC(_xlfn._xlws.FILTER($K$3:$K$23, ISNUMBER($K$3:$K$23)),K17)*100</f>
        <v>18.099999999999998</v>
      </c>
      <c r="AA17" s="4" cm="1">
        <f t="array" ref="AA17">_xlfn.PERCENTRANK.EXC(_xlfn._xlws.FILTER($H$3:$H$23, ISNUMBER($H$3:$H$23)),H17)*100</f>
        <v>40.9</v>
      </c>
      <c r="AB17" s="4" cm="1">
        <f t="array" ref="AB17">_xlfn.PERCENTRANK.EXC(_xlfn._xlws.FILTER($J$3:$J$23, ISNUMBER($J$3:$J$23)),J17)*100</f>
        <v>27.200000000000003</v>
      </c>
      <c r="AC17" s="4">
        <f t="shared" si="4"/>
        <v>68.100000000000009</v>
      </c>
      <c r="AD17" s="4">
        <f t="shared" si="5"/>
        <v>72.7</v>
      </c>
      <c r="AE17" s="4">
        <f t="shared" si="6"/>
        <v>90.9</v>
      </c>
      <c r="AF17" s="4">
        <f>'Economic Momentum'!Q18</f>
        <v>27.200000000000003</v>
      </c>
      <c r="AG17" s="4">
        <f ca="1">'Economic Momentum'!R18</f>
        <v>59</v>
      </c>
      <c r="AH17" s="4">
        <f t="shared" ca="1" si="7"/>
        <v>42.69</v>
      </c>
      <c r="AJ17" s="3" cm="1">
        <f t="array" aca="1" ref="AJ17" ca="1">_xlfn.PERCENTRANK.EXC(_xlfn._xlws.FILTER($AH$3:$AH$23, ISNUMBER($AH$3:$AH$23)),AH17)*100</f>
        <v>40.9</v>
      </c>
      <c r="AK17">
        <f t="shared" si="8"/>
        <v>0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160253.95000000001</v>
      </c>
      <c r="E18" cm="1">
        <f t="array" ref="E18">_xll.FDS(C18,"FMA_COS_UP(""EPS"",""1M"",+1,NOW,,,""PORTAGG"",""MEANR"")")</f>
        <v>2</v>
      </c>
      <c r="F18" cm="1">
        <f t="array" ref="F18">_xll.FDS(C18,"FMA_COS_DOWN(""EPS"",""1M"",+1,NOW,,,""PORTAGG"",""MEANR"")")</f>
        <v>8</v>
      </c>
      <c r="G18" cm="1">
        <f t="array" ref="G18">_xll.FDS(A18,"SIZE(FG_CONSTITUENTS)")</f>
        <v>35</v>
      </c>
      <c r="H18" s="9">
        <f t="shared" si="0"/>
        <v>5.7142857142857141E-2</v>
      </c>
      <c r="I18" s="9">
        <f t="shared" si="1"/>
        <v>0.22857142857142856</v>
      </c>
      <c r="J18" s="9">
        <f t="shared" si="2"/>
        <v>-0.17142857142857143</v>
      </c>
      <c r="K18" s="5" cm="1">
        <f t="array" ref="K18">_xll.FDS(A18,"FMA_PCT_ABOVE_MAVG(200,0,,,,""PORTAGG"")")/100</f>
        <v>0.4</v>
      </c>
      <c r="L18" s="41" cm="1">
        <f t="array" ref="L18">_xll.FDSB(A18,"PERCENT_CHANGE(FMA_EPS(+1,0,,,,""PORTAGG"",""MEAN""),FMA_EPS(+1,-1AM,,,,""PORTAGG"",""MEAN""))")</f>
        <v>-2.4957613354572099</v>
      </c>
      <c r="M18" s="41" cm="1">
        <f t="array" ref="M18">_xll.FDSB(A18,"PERCENT_CHANGE(FMA_EPS(+1,0,,,,""PORTAGG"",""MEAN""),FMA_EPS(+1,-3AM,,,,""PORTAGG"",""MEAN""))")</f>
        <v>-6.6684962676147004</v>
      </c>
      <c r="N18" s="3" cm="1">
        <f t="array" ref="N18">_xll.FDS(C18,"FG_TOTAL_RETURNC(0,-1AM)")</f>
        <v>0.46920775999999997</v>
      </c>
      <c r="O18" s="3" cm="1">
        <f t="array" ref="O18">_xll.FDS(C18,"FG_TOTAL_RETURNC(0,-3AM)")</f>
        <v>3.6106348000000001</v>
      </c>
      <c r="P18" s="3" cm="1">
        <f t="array" ref="P18">_xll.FDS(C18,"FG_TOTAL_RETURNC(0,-6AM)")</f>
        <v>3.9372802</v>
      </c>
      <c r="Q18" s="9" cm="1">
        <f t="array" ref="Q18">_xll.FDS(C18,"P_PRICE(0)/P_PRICE_HIGH_PR(0,,,,,,""PRICE"",""INTRA"",""52W"")")</f>
        <v>0.89311779999999996</v>
      </c>
      <c r="R18" s="9" cm="1">
        <f t="array" ref="R18">_xll.FDS(C18,"P_PRICE(0)/P_PRICE_low_PR(0,,,,,,""PRICE"",""INTRA"",""52W"")-1")</f>
        <v>9.3869685999999994E-2</v>
      </c>
      <c r="S18" s="3" cm="1">
        <f t="array" ref="S18">_xll.FDS(C18,"FG_TOTAL_RETURNC(0,-12AM)")</f>
        <v>-6.4911365999999999</v>
      </c>
      <c r="T18" s="4" cm="1">
        <f t="array" ref="T18">_xlfn.PERCENTRANK.EXC(_xlfn._xlws.FILTER($R$3:$R$23, ISNUMBER($R$3:$R$23)),R18)*100</f>
        <v>36.299999999999997</v>
      </c>
      <c r="U18" s="4">
        <f t="shared" si="3"/>
        <v>63.7</v>
      </c>
      <c r="V18" s="4" cm="1">
        <f t="array" ref="V18">_xlfn.PERCENTRANK.EXC(_xlfn._xlws.FILTER($Q$3:$Q$23, ISNUMBER($Q$3:$Q$23)),Q18)*100</f>
        <v>50</v>
      </c>
      <c r="W18" s="4" cm="1">
        <f t="array" ref="W18">_xlfn.PERCENTRANK.EXC(_xlfn._xlws.FILTER($O$3:$O$23, ISNUMBER($O$3:$O$23)),O18)*100</f>
        <v>63.6</v>
      </c>
      <c r="X18" s="4" cm="1">
        <f t="array" ref="X18">_xlfn.PERCENTRANK.EXC(_xlfn._xlws.FILTER($P$3:$P$23, ISNUMBER($P$3:$P$23)),P18)*100</f>
        <v>45.4</v>
      </c>
      <c r="Y18" s="200" cm="1">
        <f t="array" ref="Y18">_xlfn.PERCENTRANK.EXC(_xlfn._xlws.FILTER($S$3:$S$23, ISNUMBER($S$3:$S$23)),S18)*100</f>
        <v>40.9</v>
      </c>
      <c r="Z18" s="4" cm="1">
        <f t="array" ref="Z18">_xlfn.PERCENTRANK.EXC(_xlfn._xlws.FILTER($K$3:$K$23, ISNUMBER($K$3:$K$23)),K18)*100</f>
        <v>27.200000000000003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9</v>
      </c>
      <c r="AC18" s="4">
        <f t="shared" si="4"/>
        <v>13.600000000000001</v>
      </c>
      <c r="AD18" s="4">
        <f t="shared" si="5"/>
        <v>22.7</v>
      </c>
      <c r="AE18" s="4">
        <f t="shared" si="6"/>
        <v>22.7</v>
      </c>
      <c r="AF18" s="4">
        <f>'Economic Momentum'!Q19</f>
        <v>36.299999999999997</v>
      </c>
      <c r="AG18" s="4">
        <f ca="1">'Economic Momentum'!R19</f>
        <v>90.9</v>
      </c>
      <c r="AH18" s="4">
        <f t="shared" ca="1" si="7"/>
        <v>52.699999999999996</v>
      </c>
      <c r="AJ18" s="3" cm="1">
        <f t="array" aca="1" ref="AJ18" ca="1">_xlfn.PERCENTRANK.EXC(_xlfn._xlws.FILTER($AH$3:$AH$23, ISNUMBER($AH$3:$AH$23)),AH18)*100</f>
        <v>54.500000000000007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459489.232199513</v>
      </c>
      <c r="E19" cm="1">
        <f t="array" ref="E19">_xll.FDS(C19,"FMA_COS_UP(""EPS"",""1M"",+1,NOW,,,""PORTAGG"",""MEANR"")")</f>
        <v>43</v>
      </c>
      <c r="F19" cm="1">
        <f t="array" ref="F19">_xll.FDS(C19,"FMA_COS_DOWN(""EPS"",""1M"",+1,NOW,,,""PORTAGG"",""MEANR"")")</f>
        <v>79</v>
      </c>
      <c r="G19" s="1" cm="1">
        <f t="array" ref="G19">_xll.FDS(A19,"SIZE(FG_CONSTITUENTS)")</f>
        <v>1</v>
      </c>
      <c r="H19" s="48">
        <f t="shared" si="0"/>
        <v>43</v>
      </c>
      <c r="I19" s="48">
        <f t="shared" si="1"/>
        <v>79</v>
      </c>
      <c r="J19" s="9">
        <f t="shared" si="2"/>
        <v>-36</v>
      </c>
      <c r="K19" s="6" cm="1">
        <f t="array" ref="K19">_xll.FDS(A19,"FMA_PCT_ABOVE_MAVG(200,0,,,,""PORTAGG"")")/100</f>
        <v>0.23353293413173698</v>
      </c>
      <c r="L19" s="41" cm="1">
        <f t="array" ref="L19">_xll.FDSB(A19,"PERCENT_CHANGE(FMA_EPS(+1,0,,,,""PORTAGG"",""MEAN""),FMA_EPS(+1,-1AM,,,,""PORTAGG"",""MEAN""))")</f>
        <v>-0.98568326493575997</v>
      </c>
      <c r="M19" s="41" cm="1">
        <f t="array" ref="M19">_xll.FDSB(A19,"PERCENT_CHANGE(FMA_EPS(+1,0,,,,""PORTAGG"",""MEAN""),FMA_EPS(+1,-3AM,,,,""PORTAGG"",""MEAN""))")</f>
        <v>-2.3717695730356101</v>
      </c>
      <c r="N19" s="3" cm="1">
        <f t="array" ref="N19">_xll.FDS(C19,"FG_TOTAL_RETURNC(0,-1AM)")</f>
        <v>1.8009067000000001</v>
      </c>
      <c r="O19" s="54" cm="1">
        <f t="array" ref="O19">_xll.FDS(C19,"FG_TOTAL_RETURNC(0,-3AM)")</f>
        <v>-3.3042132999999998</v>
      </c>
      <c r="P19" s="54" cm="1">
        <f t="array" ref="P19">_xll.FDS(C19,"FG_TOTAL_RETURNC(0,-6AM)")</f>
        <v>-3.3049165999999999</v>
      </c>
      <c r="Q19" s="9" cm="1">
        <f t="array" ref="Q19">_xll.FDS(C19,"P_PRICE(0)/P_PRICE_HIGH_PR(0,,,,,,""PRICE"",""INTRA"",""52W"")")</f>
        <v>0.8374857</v>
      </c>
      <c r="R19" s="9" cm="1">
        <f t="array" ref="R19">_xll.FDS(C19,"P_PRICE(0)/P_PRICE_low_PR(0,,,,,,""PRICE"",""INTRA"",""52W"")-1")</f>
        <v>3.1890870000000002E-2</v>
      </c>
      <c r="S19" s="3" cm="1">
        <f t="array" ref="S19">_xll.FDS(C19,"FG_TOTAL_RETURNC(0,-12AM)")</f>
        <v>-14.993644</v>
      </c>
      <c r="T19" s="4" cm="1">
        <f t="array" ref="T19">_xlfn.PERCENTRANK.EXC(_xlfn._xlws.FILTER($R$3:$R$23, ISNUMBER($R$3:$R$23)),R19)*100</f>
        <v>13.600000000000001</v>
      </c>
      <c r="U19" s="4">
        <f t="shared" si="3"/>
        <v>86.4</v>
      </c>
      <c r="V19" s="4" cm="1">
        <f t="array" ref="V19">_xlfn.PERCENTRANK.EXC(_xlfn._xlws.FILTER($Q$3:$Q$23, ISNUMBER($Q$3:$Q$23)),Q19)*100</f>
        <v>27.200000000000003</v>
      </c>
      <c r="W19" s="4" cm="1">
        <f t="array" ref="W19">_xlfn.PERCENTRANK.EXC(_xlfn._xlws.FILTER($O$3:$O$23, ISNUMBER($O$3:$O$23)),O19)*100</f>
        <v>22.7</v>
      </c>
      <c r="X19" s="4" cm="1">
        <f t="array" ref="X19">_xlfn.PERCENTRANK.EXC(_xlfn._xlws.FILTER($P$3:$P$23, ISNUMBER($P$3:$P$23)),P19)*100</f>
        <v>27.200000000000003</v>
      </c>
      <c r="Y19" s="200" cm="1">
        <f t="array" ref="Y19">_xlfn.PERCENTRANK.EXC(_xlfn._xlws.FILTER($S$3:$S$23, ISNUMBER($S$3:$S$23)),S19)*100</f>
        <v>13.600000000000001</v>
      </c>
      <c r="Z19" s="4" cm="1">
        <f t="array" ref="Z19">_xlfn.PERCENTRANK.EXC(_xlfn._xlws.FILTER($K$3:$K$23, ISNUMBER($K$3:$K$23)),K19)*100</f>
        <v>9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31.8</v>
      </c>
      <c r="AD19" s="4">
        <f t="shared" si="5"/>
        <v>45.4</v>
      </c>
      <c r="AE19" s="4">
        <f t="shared" si="6"/>
        <v>54.500000000000007</v>
      </c>
      <c r="AF19" s="4">
        <f>'Economic Momentum'!Q20</f>
        <v>72.7</v>
      </c>
      <c r="AG19" s="4">
        <f ca="1">'Economic Momentum'!R20</f>
        <v>95.399999999999991</v>
      </c>
      <c r="AH19" s="4">
        <f t="shared" ca="1" si="7"/>
        <v>25.85</v>
      </c>
      <c r="AJ19" s="3" cm="1">
        <f t="array" aca="1" ref="AJ19" ca="1">_xlfn.PERCENTRANK.EXC(_xlfn._xlws.FILTER($AH$3:$AH$23, ISNUMBER($AH$3:$AH$23)),AH19)*100</f>
        <v>18.099999999999998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411396.06</v>
      </c>
      <c r="E20" cm="1">
        <f t="array" ref="E20">_xll.FDS(C20,"FMA_COS_UP(""EPS"",""1M"",+1,NOW,,,""PORTAGG"",""MEANR"")")</f>
        <v>8</v>
      </c>
      <c r="F20" cm="1">
        <f t="array" ref="F20">_xll.FDS(C20,"FMA_COS_DOWN(""EPS"",""1M"",+1,NOW,,,""PORTAGG"",""MEANR"")")</f>
        <v>19</v>
      </c>
      <c r="G20" cm="1">
        <f t="array" ref="G20">_xll.FDS(A20,"SIZE(FG_CONSTITUENTS)")</f>
        <v>98</v>
      </c>
      <c r="H20" s="9">
        <f t="shared" si="0"/>
        <v>8.1632653061224483E-2</v>
      </c>
      <c r="I20" s="9">
        <f t="shared" si="1"/>
        <v>0.19387755102040816</v>
      </c>
      <c r="J20" s="9">
        <f t="shared" si="2"/>
        <v>-0.11224489795918367</v>
      </c>
      <c r="K20" s="5" cm="1">
        <f t="array" ref="K20">_xll.FDS(A20,"FMA_PCT_ABOVE_MAVG(200,0,,,,""PORTAGG"")")/100</f>
        <v>0.69473684210526299</v>
      </c>
      <c r="L20" s="41" cm="1">
        <f t="array" ref="L20">_xll.FDSB(A20,"PERCENT_CHANGE(FMA_EPS(+1,0,,,,""PORTAGG"",""MEAN""),FMA_EPS(+1,-1AM,,,,""PORTAGG"",""MEAN""))")</f>
        <v>-3.11051153686063</v>
      </c>
      <c r="M20" s="41" cm="1">
        <f t="array" ref="M20">_xll.FDSB(A20,"PERCENT_CHANGE(FMA_EPS(+1,0,,,,""PORTAGG"",""MEAN""),FMA_EPS(+1,-3AM,,,,""PORTAGG"",""MEAN""))")</f>
        <v>-11.7104912951963</v>
      </c>
      <c r="N20" s="3" cm="1">
        <f t="array" ref="N20">_xll.FDS(C20,"FG_TOTAL_RETURNC(0,-1AM)")</f>
        <v>2.5409221999999998</v>
      </c>
      <c r="O20" s="3" cm="1">
        <f t="array" ref="O20">_xll.FDS(C20,"FG_TOTAL_RETURNC(0,-3AM)")</f>
        <v>5.8268430000000002</v>
      </c>
      <c r="P20" s="3" cm="1">
        <f t="array" ref="P20">_xll.FDS(C20,"FG_TOTAL_RETURNC(0,-6AM)")</f>
        <v>16.40954</v>
      </c>
      <c r="Q20" s="9" cm="1">
        <f t="array" ref="Q20">_xll.FDS(C20,"P_PRICE(0)/P_PRICE_HIGH_PR(0,,,,,,""PRICE"",""INTRA"",""52W"")")</f>
        <v>0.94505744999999997</v>
      </c>
      <c r="R20" s="9" cm="1">
        <f t="array" ref="R20">_xll.FDS(C20,"P_PRICE(0)/P_PRICE_low_PR(0,,,,,,""PRICE"",""INTRA"",""52W"")-1")</f>
        <v>0.33026516</v>
      </c>
      <c r="S20" s="3" cm="1">
        <f t="array" ref="S20">_xll.FDS(C20,"FG_TOTAL_RETURNC(0,-12AM)")</f>
        <v>28.793823</v>
      </c>
      <c r="T20" s="4" cm="1">
        <f t="array" ref="T20">_xlfn.PERCENTRANK.EXC(_xlfn._xlws.FILTER($R$3:$R$23, ISNUMBER($R$3:$R$23)),R20)*100</f>
        <v>77.2</v>
      </c>
      <c r="U20" s="4">
        <f t="shared" si="3"/>
        <v>22.799999999999997</v>
      </c>
      <c r="V20" s="4" cm="1">
        <f t="array" ref="V20">_xlfn.PERCENTRANK.EXC(_xlfn._xlws.FILTER($Q$3:$Q$23, ISNUMBER($Q$3:$Q$23)),Q20)*100</f>
        <v>77.2</v>
      </c>
      <c r="W20" s="4" cm="1">
        <f t="array" ref="W20">_xlfn.PERCENTRANK.EXC(_xlfn._xlws.FILTER($O$3:$O$23, ISNUMBER($O$3:$O$23)),O20)*100</f>
        <v>77.2</v>
      </c>
      <c r="X20" s="4" cm="1">
        <f t="array" ref="X20">_xlfn.PERCENTRANK.EXC(_xlfn._xlws.FILTER($P$3:$P$23, ISNUMBER($P$3:$P$23)),P20)*100</f>
        <v>90.9</v>
      </c>
      <c r="Y20" s="200" cm="1">
        <f t="array" ref="Y20">_xlfn.PERCENTRANK.EXC(_xlfn._xlws.FILTER($S$3:$S$23, ISNUMBER($S$3:$S$23)),S20)*100</f>
        <v>95.399999999999991</v>
      </c>
      <c r="Z20" s="4" cm="1">
        <f t="array" ref="Z20">_xlfn.PERCENTRANK.EXC(_xlfn._xlws.FILTER($K$3:$K$23, ISNUMBER($K$3:$K$23)),K20)*100</f>
        <v>81.8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13.600000000000001</v>
      </c>
      <c r="AC20" s="4">
        <f t="shared" si="4"/>
        <v>9</v>
      </c>
      <c r="AD20" s="4">
        <f t="shared" si="5"/>
        <v>9</v>
      </c>
      <c r="AE20" s="4">
        <f t="shared" si="6"/>
        <v>40.9</v>
      </c>
      <c r="AF20" s="4">
        <f>'Economic Momentum'!Q21</f>
        <v>4.5</v>
      </c>
      <c r="AG20" s="4">
        <f ca="1">'Economic Momentum'!R21</f>
        <v>13.600000000000001</v>
      </c>
      <c r="AH20" s="4">
        <f t="shared" ca="1" si="7"/>
        <v>81.31</v>
      </c>
      <c r="AJ20" s="3" cm="1">
        <f t="array" aca="1" ref="AJ20" ca="1">_xlfn.PERCENTRANK.EXC(_xlfn._xlws.FILTER($AH$3:$AH$23, ISNUMBER($AH$3:$AH$23)),AH20)*100</f>
        <v>81.8</v>
      </c>
      <c r="AK20">
        <f t="shared" si="8"/>
        <v>5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886237.3</v>
      </c>
      <c r="E21" cm="1">
        <f t="array" ref="E21">_xll.FDS(C21,"FMA_COS_UP(""EPS"",""1M"",+1,NOW,,,""PORTAGG"",""MEANR"")")</f>
        <v>9</v>
      </c>
      <c r="F21" cm="1">
        <f t="array" ref="F21">_xll.FDS(C21,"FMA_COS_DOWN(""EPS"",""1M"",+1,NOW,,,""PORTAGG"",""MEANR"")")</f>
        <v>7</v>
      </c>
      <c r="G21" cm="1">
        <f t="array" ref="G21">_xll.FDS(A21,"SIZE(FG_CONSTITUENTS)")</f>
        <v>43</v>
      </c>
      <c r="H21" s="9">
        <f t="shared" si="0"/>
        <v>0.20930232558139536</v>
      </c>
      <c r="I21" s="9">
        <f t="shared" si="1"/>
        <v>0.16279069767441862</v>
      </c>
      <c r="J21" s="9">
        <f t="shared" si="2"/>
        <v>4.6511627906976744E-2</v>
      </c>
      <c r="K21" s="5" cm="1">
        <f t="array" ref="K21">_xll.FDS(A21,"FMA_PCT_ABOVE_MAVG(200,0,,,,""PORTAGG"")")/100</f>
        <v>0.43243243243243201</v>
      </c>
      <c r="L21" s="41" cm="1">
        <f t="array" ref="L21">_xll.FDSB(A21,"PERCENT_CHANGE(FMA_EPS(+1,0,,,,""PORTAGG"",""MEAN""),FMA_EPS(+1,-1AM,,,,""PORTAGG"",""MEAN""))")</f>
        <v>1.0882988559467299</v>
      </c>
      <c r="M21" s="41" cm="1">
        <f t="array" ref="M21">_xll.FDSB(A21,"PERCENT_CHANGE(FMA_EPS(+1,0,,,,""PORTAGG"",""MEAN""),FMA_EPS(+1,-3AM,,,,""PORTAGG"",""MEAN""))")</f>
        <v>-0.92154752668166595</v>
      </c>
      <c r="N21" s="3" cm="1">
        <f t="array" ref="N21">_xll.FDS(C21,"FG_TOTAL_RETURNC(0,-1AM)")</f>
        <v>5.2211759999999998</v>
      </c>
      <c r="O21" s="3" cm="1">
        <f t="array" ref="O21">_xll.FDS(C21,"FG_TOTAL_RETURNC(0,-3AM)")</f>
        <v>4.7311068000000001</v>
      </c>
      <c r="P21" s="3" cm="1">
        <f t="array" ref="P21">_xll.FDS(C21,"FG_TOTAL_RETURNC(0,-6AM)")</f>
        <v>1.9005299</v>
      </c>
      <c r="Q21" s="9" cm="1">
        <f t="array" ref="Q21">_xll.FDS(C21,"P_PRICE(0)/P_PRICE_HIGH_PR(0,,,,,,""PRICE"",""INTRA"",""52W"")")</f>
        <v>0.92507589999999995</v>
      </c>
      <c r="R21" s="9" cm="1">
        <f t="array" ref="R21">_xll.FDS(C21,"P_PRICE(0)/P_PRICE_low_PR(0,,,,,,""PRICE"",""INTRA"",""52W"")-1")</f>
        <v>9.5507739999999994E-2</v>
      </c>
      <c r="S21" s="3" cm="1">
        <f t="array" ref="S21">_xll.FDS(C21,"FG_TOTAL_RETURNC(0,-12AM)")</f>
        <v>-1.3018608</v>
      </c>
      <c r="T21" s="4" cm="1">
        <f t="array" ref="T21">_xlfn.PERCENTRANK.EXC(_xlfn._xlws.FILTER($R$3:$R$23, ISNUMBER($R$3:$R$23)),R21)*100</f>
        <v>40.9</v>
      </c>
      <c r="U21" s="4">
        <f t="shared" si="3"/>
        <v>59.1</v>
      </c>
      <c r="V21" s="4" cm="1">
        <f t="array" ref="V21">_xlfn.PERCENTRANK.EXC(_xlfn._xlws.FILTER($Q$3:$Q$23, ISNUMBER($Q$3:$Q$23)),Q21)*100</f>
        <v>68.100000000000009</v>
      </c>
      <c r="W21" s="4" cm="1">
        <f t="array" ref="W21">_xlfn.PERCENTRANK.EXC(_xlfn._xlws.FILTER($O$3:$O$23, ISNUMBER($O$3:$O$23)),O21)*100</f>
        <v>68.100000000000009</v>
      </c>
      <c r="X21" s="4" cm="1">
        <f t="array" ref="X21">_xlfn.PERCENTRANK.EXC(_xlfn._xlws.FILTER($P$3:$P$23, ISNUMBER($P$3:$P$23)),P21)*100</f>
        <v>40.9</v>
      </c>
      <c r="Y21" s="200" cm="1">
        <f t="array" ref="Y21">_xlfn.PERCENTRANK.EXC(_xlfn._xlws.FILTER($S$3:$S$23, ISNUMBER($S$3:$S$23)),S21)*100</f>
        <v>50</v>
      </c>
      <c r="Z21" s="4" cm="1">
        <f t="array" ref="Z21">_xlfn.PERCENTRANK.EXC(_xlfn._xlws.FILTER($K$3:$K$23, ISNUMBER($K$3:$K$23)),K21)*100</f>
        <v>31.8</v>
      </c>
      <c r="AA21" s="4" cm="1">
        <f t="array" ref="AA21">_xlfn.PERCENTRANK.EXC(_xlfn._xlws.FILTER($H$3:$H$23, ISNUMBER($H$3:$H$23)),H21)*100</f>
        <v>18.099999999999998</v>
      </c>
      <c r="AB21" s="4" cm="1">
        <f t="array" ref="AB21">_xlfn.PERCENTRANK.EXC(_xlfn._xlws.FILTER($J$3:$J$23, ISNUMBER($J$3:$J$23)),J21)*100</f>
        <v>63.6</v>
      </c>
      <c r="AC21" s="4">
        <f t="shared" si="4"/>
        <v>63.6</v>
      </c>
      <c r="AD21" s="4">
        <f t="shared" si="5"/>
        <v>54.500000000000007</v>
      </c>
      <c r="AE21" s="4">
        <f t="shared" si="6"/>
        <v>68.100000000000009</v>
      </c>
      <c r="AF21" s="4">
        <f>'Economic Momentum'!Q22</f>
        <v>36.299999999999997</v>
      </c>
      <c r="AG21" s="4">
        <f ca="1">'Economic Momentum'!R22</f>
        <v>40.9</v>
      </c>
      <c r="AH21" s="4">
        <f t="shared" ca="1" si="7"/>
        <v>59.940000000000012</v>
      </c>
      <c r="AJ21" s="3" cm="1">
        <f t="array" aca="1" ref="AJ21" ca="1">_xlfn.PERCENTRANK.EXC(_xlfn._xlws.FILTER($AH$3:$AH$23, ISNUMBER($AH$3:$AH$23)),AH21)*100</f>
        <v>59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23374.718913000001</v>
      </c>
      <c r="E22" cm="1">
        <f t="array" ref="E22">_xll.FDS(C22,"FMA_COS_UP(""EPS"",""1M"",+1,NOW,,,""PORTAGG"",""MEANR"")")</f>
        <v>10</v>
      </c>
      <c r="F22" cm="1">
        <f t="array" ref="F22">_xll.FDS(C22,"FMA_COS_DOWN(""EPS"",""1M"",+1,NOW,,,""PORTAGG"",""MEANR"")")</f>
        <v>9</v>
      </c>
      <c r="G22" cm="1">
        <f t="array" ref="G22">_xll.FDS(A22,"SIZE(FG_CONSTITUENTS)")</f>
        <v>49</v>
      </c>
      <c r="H22" s="9">
        <f t="shared" si="0"/>
        <v>0.20408163265306123</v>
      </c>
      <c r="I22" s="9">
        <f t="shared" si="1"/>
        <v>0.18367346938775511</v>
      </c>
      <c r="J22" s="9">
        <f t="shared" si="2"/>
        <v>2.0408163265306117E-2</v>
      </c>
      <c r="K22" s="5" cm="1">
        <f t="array" ref="K22">_xll.FDS(A22,"FMA_PCT_ABOVE_MAVG(200,0,,,,""PORTAGG"")")/100</f>
        <v>0.4375</v>
      </c>
      <c r="L22" s="41" cm="1">
        <f t="array" ref="L22">_xll.FDSB(A22,"PERCENT_CHANGE(FMA_EPS(+1,0,,,,""PORTAGG"",""MEAN""),FMA_EPS(+1,-1AM,,,,""PORTAGG"",""MEAN""))")</f>
        <v>2.2467761138140001</v>
      </c>
      <c r="M22" s="41" cm="1">
        <f t="array" ref="M22">_xll.FDSB(A22,"PERCENT_CHANGE(FMA_EPS(+1,0,,,,""PORTAGG"",""MEAN""),FMA_EPS(+1,-3AM,,,,""PORTAGG"",""MEAN""))")</f>
        <v>5.7821628455877203</v>
      </c>
      <c r="N22" s="3" cm="1">
        <f t="array" ref="N22">_xll.FDS(C22,"FG_TOTAL_RETURNC(0,-1AM)")</f>
        <v>-4.7967490000000002</v>
      </c>
      <c r="O22" s="3" cm="1">
        <f t="array" ref="O22">_xll.FDS(C22,"FG_TOTAL_RETURNC(0,-3AM)")</f>
        <v>-3.8587867999999999</v>
      </c>
      <c r="P22" s="3" cm="1">
        <f t="array" ref="P22">_xll.FDS(C22,"FG_TOTAL_RETURNC(0,-6AM)")</f>
        <v>-9.1543860000000006</v>
      </c>
      <c r="Q22" s="9" cm="1">
        <f t="array" ref="Q22">_xll.FDS(C22,"P_PRICE(0)/P_PRICE_HIGH_PR(0,,,,,,""PRICE"",""INTRA"",""52W"")")</f>
        <v>0.74848190000000003</v>
      </c>
      <c r="R22" s="9" cm="1">
        <f t="array" ref="R22">_xll.FDS(C22,"P_PRICE(0)/P_PRICE_low_PR(0,,,,,,""PRICE"",""INTRA"",""52W"")-1")</f>
        <v>1.7376183999999999E-2</v>
      </c>
      <c r="S22" s="3" cm="1">
        <f t="array" ref="S22">_xll.FDS(C22,"FG_TOTAL_RETURNC(0,-12AM)")</f>
        <v>-16.574096999999998</v>
      </c>
      <c r="T22" s="4" cm="1">
        <f t="array" ref="T22">_xlfn.PERCENTRANK.EXC(_xlfn._xlws.FILTER($R$3:$R$23, ISNUMBER($R$3:$R$23)),R22)*100</f>
        <v>4.5</v>
      </c>
      <c r="U22" s="4">
        <f t="shared" si="3"/>
        <v>95.5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18.099999999999998</v>
      </c>
      <c r="X22" s="4" cm="1">
        <f t="array" ref="X22">_xlfn.PERCENTRANK.EXC(_xlfn._xlws.FILTER($P$3:$P$23, ISNUMBER($P$3:$P$23)),P22)*100</f>
        <v>13.600000000000001</v>
      </c>
      <c r="Y22" s="200" cm="1">
        <f t="array" ref="Y22">_xlfn.PERCENTRANK.EXC(_xlfn._xlws.FILTER($S$3:$S$23, ISNUMBER($S$3:$S$23)),S22)*100</f>
        <v>4.5</v>
      </c>
      <c r="Z22" s="4" cm="1">
        <f t="array" ref="Z22">_xlfn.PERCENTRANK.EXC(_xlfn._xlws.FILTER($K$3:$K$23, ISNUMBER($K$3:$K$23)),K22)*100</f>
        <v>36.299999999999997</v>
      </c>
      <c r="AA22" s="4" cm="1">
        <f t="array" ref="AA22">_xlfn.PERCENTRANK.EXC(_xlfn._xlws.FILTER($H$3:$H$23, ISNUMBER($H$3:$H$23)),H22)*100</f>
        <v>13.600000000000001</v>
      </c>
      <c r="AB22" s="4" cm="1">
        <f t="array" ref="AB22">_xlfn.PERCENTRANK.EXC(_xlfn._xlws.FILTER($J$3:$J$23, ISNUMBER($J$3:$J$23)),J22)*100</f>
        <v>59</v>
      </c>
      <c r="AC22" s="4">
        <f t="shared" si="4"/>
        <v>77.2</v>
      </c>
      <c r="AD22" s="4">
        <f t="shared" si="5"/>
        <v>86.3</v>
      </c>
      <c r="AE22" s="4">
        <f t="shared" si="6"/>
        <v>4.5</v>
      </c>
      <c r="AF22" s="4">
        <f>'Economic Momentum'!Q23</f>
        <v>90.9</v>
      </c>
      <c r="AG22" s="4">
        <f ca="1">'Economic Momentum'!R23</f>
        <v>81.8</v>
      </c>
      <c r="AH22" s="4">
        <f t="shared" ca="1" si="7"/>
        <v>11.309999999999999</v>
      </c>
      <c r="AJ22" s="3" cm="1">
        <f t="array" aca="1" ref="AJ22" ca="1">_xlfn.PERCENTRANK.EXC(_xlfn._xlws.FILTER($AH$3:$AH$23, ISNUMBER($AH$3:$AH$23)),AH22)*100</f>
        <v>13.600000000000001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2719217</v>
      </c>
      <c r="E23" cm="1">
        <f t="array" ref="E23">_xll.FDS(C23,"FMA_COS_UP(""EPS"",""1M"",+1,NOW,,,""PORTAGG"",""MEANR"")")</f>
        <v>31</v>
      </c>
      <c r="F23" cm="1">
        <f t="array" ref="F23">_xll.FDS(C23,"FMA_COS_DOWN(""EPS"",""1M"",+1,NOW,,,""PORTAGG"",""MEANR"")")</f>
        <v>31</v>
      </c>
      <c r="G23" cm="1">
        <f t="array" ref="G23">_xll.FDS(A23,"SIZE(FG_CONSTITUENTS)")</f>
        <v>124</v>
      </c>
      <c r="H23" s="9">
        <f t="shared" si="0"/>
        <v>0.25</v>
      </c>
      <c r="I23" s="9">
        <f t="shared" si="1"/>
        <v>0.25</v>
      </c>
      <c r="J23" s="9">
        <f t="shared" si="2"/>
        <v>0</v>
      </c>
      <c r="K23" s="5" cm="1">
        <f t="array" ref="K23">_xll.FDS(A23,"FMA_PCT_ABOVE_MAVG(200,0,,,,""PORTAGG"")")/100</f>
        <v>0.5</v>
      </c>
      <c r="L23" s="41" cm="1">
        <f t="array" ref="L23">_xll.FDSB(A23,"PERCENT_CHANGE(FMA_EPS(+1,0,,,,""PORTAGG"",""MEAN""),FMA_EPS(+1,-1AM,,,,""PORTAGG"",""MEAN""))")</f>
        <v>-1.42137903902086</v>
      </c>
      <c r="M23" s="41" cm="1">
        <f t="array" ref="M23">_xll.FDSB(A23,"PERCENT_CHANGE(FMA_EPS(+1,0,,,,""PORTAGG"",""MEAN""),FMA_EPS(+1,-3AM,,,,""PORTAGG"",""MEAN""))")</f>
        <v>-4.5276299187115203</v>
      </c>
      <c r="N23" s="3" cm="1">
        <f t="array" ref="N23">_xll.FDS(C23,"FG_TOTAL_RETURNC(0,-1AM)")</f>
        <v>2.3244379999999998</v>
      </c>
      <c r="O23" s="3" cm="1">
        <f t="array" ref="O23">_xll.FDS(C23,"FG_TOTAL_RETURNC(0,-3AM)")</f>
        <v>-2.2567092999999998</v>
      </c>
      <c r="P23" s="3" cm="1">
        <f t="array" ref="P23">_xll.FDS(C23,"FG_TOTAL_RETURNC(0,-6AM)")</f>
        <v>-0.44964552000000002</v>
      </c>
      <c r="Q23" s="9" cm="1">
        <f t="array" ref="Q23">_xll.FDS(C23,"P_PRICE(0)/P_PRICE_HIGH_PR(0,,,,,,""PRICE"",""INTRA"",""52W"")")</f>
        <v>0.91761833000000004</v>
      </c>
      <c r="R23" s="9" cm="1">
        <f t="array" ref="R23">_xll.FDS(C23,"P_PRICE(0)/P_PRICE_low_PR(0,,,,,,""PRICE"",""INTRA"",""52W"")-1")</f>
        <v>0.14277828000000001</v>
      </c>
      <c r="S23" s="3" cm="1">
        <f t="array" ref="S23">_xll.FDS(C23,"FG_TOTAL_RETURNC(0,-12AM)")</f>
        <v>2.3270369</v>
      </c>
      <c r="T23" s="4" cm="1">
        <f t="array" ref="T23">_xlfn.PERCENTRANK.EXC(_xlfn._xlws.FILTER($R$3:$R$23, ISNUMBER($R$3:$R$23)),R23)*100</f>
        <v>50</v>
      </c>
      <c r="U23" s="4">
        <f t="shared" si="3"/>
        <v>50</v>
      </c>
      <c r="V23" s="4" cm="1">
        <f t="array" ref="V23">_xlfn.PERCENTRANK.EXC(_xlfn._xlws.FILTER($Q$3:$Q$23, ISNUMBER($Q$3:$Q$23)),Q23)*100</f>
        <v>63.6</v>
      </c>
      <c r="W23" s="4" cm="1">
        <f t="array" ref="W23">_xlfn.PERCENTRANK.EXC(_xlfn._xlws.FILTER($O$3:$O$23, ISNUMBER($O$3:$O$23)),O23)*100</f>
        <v>36.299999999999997</v>
      </c>
      <c r="X23" s="4" cm="1">
        <f t="array" ref="X23">_xlfn.PERCENTRANK.EXC(_xlfn._xlws.FILTER($P$3:$P$23, ISNUMBER($P$3:$P$23)),P23)*100</f>
        <v>31.8</v>
      </c>
      <c r="Y23" s="200" cm="1">
        <f t="array" ref="Y23">_xlfn.PERCENTRANK.EXC(_xlfn._xlws.FILTER($S$3:$S$23, ISNUMBER($S$3:$S$23)),S23)*100</f>
        <v>59</v>
      </c>
      <c r="Z23" s="4" cm="1">
        <f t="array" ref="Z23">_xlfn.PERCENTRANK.EXC(_xlfn._xlws.FILTER($K$3:$K$23, ISNUMBER($K$3:$K$23)),K23)*100</f>
        <v>54.500000000000007</v>
      </c>
      <c r="AA23" s="4" cm="1">
        <f t="array" ref="AA23">_xlfn.PERCENTRANK.EXC(_xlfn._xlws.FILTER($H$3:$H$23, ISNUMBER($H$3:$H$23)),H23)*100</f>
        <v>31.8</v>
      </c>
      <c r="AB23" s="4" cm="1">
        <f t="array" ref="AB23">_xlfn.PERCENTRANK.EXC(_xlfn._xlws.FILTER($J$3:$J$23, ISNUMBER($J$3:$J$23)),J23)*100</f>
        <v>54.500000000000007</v>
      </c>
      <c r="AC23" s="4">
        <f t="shared" si="4"/>
        <v>27.200000000000003</v>
      </c>
      <c r="AD23" s="4">
        <f t="shared" si="5"/>
        <v>31.8</v>
      </c>
      <c r="AE23" s="4">
        <f t="shared" si="6"/>
        <v>81.8</v>
      </c>
      <c r="AF23" s="4">
        <f>'Economic Momentum'!Q24</f>
        <v>36.299999999999997</v>
      </c>
      <c r="AG23" s="4">
        <f ca="1">'Economic Momentum'!R24</f>
        <v>27.200000000000003</v>
      </c>
      <c r="AH23" s="4">
        <f t="shared" ca="1" si="7"/>
        <v>45.87</v>
      </c>
      <c r="AJ23" s="3" cm="1">
        <f t="array" aca="1" ref="AJ23" ca="1">_xlfn.PERCENTRANK.EXC(_xlfn._xlws.FILTER($AH$3:$AH$23, ISNUMBER($AH$3:$AH$23)),AH23)*100</f>
        <v>50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465</v>
      </c>
      <c r="F30" cm="1">
        <f t="array" ref="F30">_xll.FDS(C30,"FMA_COS_DOWN(""EPS"",""1M"",+1,NOW,,,""PORTAGG"",""MEANR"")")</f>
        <v>487</v>
      </c>
      <c r="G30" cm="1">
        <f t="array" ref="G30">_xll.FDS(A30,"SIZE(FG_CONSTITUENTS)")</f>
        <v>1283</v>
      </c>
      <c r="H30" s="9">
        <f>E30/$G30</f>
        <v>0.36243180046765394</v>
      </c>
      <c r="I30" s="9">
        <f>F30/$G30</f>
        <v>0.37957911145752143</v>
      </c>
      <c r="J30" s="9">
        <f t="shared" ref="J30" si="9">H30-I30</f>
        <v>-1.7147310989867492E-2</v>
      </c>
      <c r="K30" s="5" cm="1">
        <f t="array" ref="K30">_xll.FDS(A30,"FMA_PCT_ABOVE_MAVG(200,0,,,,""PORTAGG"")")/100</f>
        <v>0.60111464968152906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1.2795633886828801</v>
      </c>
      <c r="O30" s="3" cm="1">
        <f t="array" ref="O30">_xll.FDS(C30,"FG_TOTAL_RETURNC(0,-3AM)")</f>
        <v>3.8623690000000002</v>
      </c>
      <c r="P30" s="3" cm="1">
        <f t="array" ref="P30">_xll.FDS(C30,"FG_TOTAL_RETURNC(0,-6AM)")</f>
        <v>6.4201949999999997</v>
      </c>
      <c r="Q30" s="9" cm="1">
        <f t="array" ref="Q30">_xll.FDS(C30,"P_PRICE(0)/P_PRICE_HIGH_PR(0,,,,,,""PRICE"",""INTRA"",""52W"")")</f>
        <v>0.94856733000000004</v>
      </c>
      <c r="R30" s="9" cm="1">
        <f t="array" ref="R30">_xll.FDS(C30,"P_PRICE(0)/P_PRICE_low_PR(0,,,,,,""PRICE"",""INTRA"",""52W"")-1")</f>
        <v>0.21758079999999999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818</v>
      </c>
      <c r="F31" cm="1">
        <f t="array" ref="F31">_xll.FDS(C31,"FMA_COS_DOWN(""EPS"",""1M"",+1,NOW,,,""PORTAGG"",""MEANR"")")</f>
        <v>971</v>
      </c>
      <c r="G31" cm="1">
        <f t="array" ref="G31">_xll.FDS(A31,"SIZE(FG_CONSTITUENTS)")</f>
        <v>4767</v>
      </c>
      <c r="H31" s="9">
        <f>E31/$G31</f>
        <v>0.17159639186070905</v>
      </c>
      <c r="I31" s="9">
        <f>F31/$G31</f>
        <v>0.20369204950702749</v>
      </c>
      <c r="J31" s="9">
        <f t="shared" ref="J31" si="10">H31-I31</f>
        <v>-3.2095657646318443E-2</v>
      </c>
      <c r="K31" s="5" cm="1">
        <f t="array" ref="K31">_xll.FDS(A31,"FMA_PCT_ABOVE_MAVG(200,0,,,,""PORTAGG"")")/100</f>
        <v>0.40275981026304403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7.5449912948847802</v>
      </c>
      <c r="O31" s="3" cm="1">
        <f t="array" ref="O31">_xll.FDS(C31,"FG_TOTAL_RETURNC(0,-3AM)")</f>
        <v>3.5738707000000001</v>
      </c>
      <c r="P31" s="3" cm="1">
        <f t="array" ref="P31">_xll.FDS(C31,"FG_TOTAL_RETURNC(0,-6AM)")</f>
        <v>9.6701619999999995</v>
      </c>
      <c r="Q31" s="9" cm="1">
        <f t="array" ref="Q31">_xll.FDS(C31,"P_PRICE(0)/P_PRICE_HIGH_PR(0,,,,,,""PRICE"",""INTRA"",""52W"")")</f>
        <v>0.95265180000000005</v>
      </c>
      <c r="R31" s="9" cm="1">
        <f t="array" ref="R31">_xll.FDS(C31,"P_PRICE(0)/P_PRICE_low_PR(0,,,,,,""PRICE"",""INTRA"",""52W"")-1")</f>
        <v>0.16299558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567</v>
      </c>
      <c r="F32" cm="1">
        <f t="array" ref="F32">_xll.FDS(C32,"FMA_COS_DOWN(""EPS"",""1M"",+1,NOW,,,""PORTAGG"",""MEANR"")")</f>
        <v>605</v>
      </c>
      <c r="G32" cm="1">
        <f t="array" ref="G32">_xll.FDS(A32,"SIZE(FG_CONSTITUENTS)")</f>
        <v>1429</v>
      </c>
      <c r="H32" s="9">
        <f t="shared" ref="H32" si="12">E32/$G32</f>
        <v>0.39678096571028693</v>
      </c>
      <c r="I32" s="9">
        <f t="shared" ref="I32" si="13">F32/$G32</f>
        <v>0.42337298810356894</v>
      </c>
      <c r="J32" s="9">
        <f t="shared" ref="J32" si="14">H32-I32</f>
        <v>-2.6592022393282011E-2</v>
      </c>
      <c r="K32" s="5" cm="1">
        <f t="array" ref="K32">_xll.FDS(A32,"FMA_PCT_ABOVE_MAVG(200,0,,,,""PORTAGG"")")/100</f>
        <v>0.67251051893408098</v>
      </c>
      <c r="L32" s="41" cm="1">
        <f t="array" ref="L32">_xll.FDSB(A32,"PERCENT_CHANGE(FMA_EPS(+1,0,,,,""PORTAGG"",""MEAN""),FMA_EPS(+1,-1AM,,,,""PORTAGG"",""MEAN""))")</f>
        <v>0.180768803535861</v>
      </c>
      <c r="M32" s="41" cm="1">
        <f t="array" ref="M32">_xll.FDSB(A32,"PERCENT_CHANGE(FMA_EPS(+1,0,,,,""PORTAGG"",""MEAN""),FMA_EPS(+1,-3AM,,,,""PORTAGG"",""MEAN""))")</f>
        <v>5.9956422704082898E-2</v>
      </c>
      <c r="O32" s="3" cm="1">
        <f t="array" ref="O32">_xll.FDS(C32,"FG_TOTAL_RETURNC(0,-3AM)")</f>
        <v>7.1502447</v>
      </c>
      <c r="P32" s="3" cm="1">
        <f t="array" ref="P32">_xll.FDS(C32,"FG_TOTAL_RETURNC(0,-6AM)")</f>
        <v>9.3998069999999991</v>
      </c>
      <c r="Q32" s="9" cm="1">
        <f t="array" ref="Q32">_xll.FDS(C32,"P_PRICE(0)/P_PRICE_HIGH_PR(0,,,,,,""PRICE"",""INTRA"",""52W"")")</f>
        <v>0.96017470000000005</v>
      </c>
      <c r="R32" s="9" cm="1">
        <f t="array" ref="R32">_xll.FDS(C32,"P_PRICE(0)/P_PRICE_low_PR(0,,,,,,""PRICE"",""INTRA"",""52W"")-1")</f>
        <v>0.28430687999999998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96</v>
      </c>
      <c r="F33" cm="1">
        <f t="array" ref="F33">_xll.FDS(C33,"FMA_COS_DOWN(""EPS"",""1M"",+1,NOW,,,""PORTAGG"",""MEANR"")")</f>
        <v>56</v>
      </c>
      <c r="G33" cm="1">
        <f t="array" ref="G33">_xll.FDS(A33,"SIZE(FG_CONSTITUENTS)")</f>
        <v>204</v>
      </c>
      <c r="H33" s="9">
        <f t="shared" ref="H33:H34" si="16">E33/$G33</f>
        <v>0.47058823529411764</v>
      </c>
      <c r="I33" s="9">
        <f t="shared" ref="I33:I34" si="17">F33/$G33</f>
        <v>0.27450980392156865</v>
      </c>
      <c r="J33" s="9">
        <f t="shared" ref="J33:J34" si="18">H33-I33</f>
        <v>0.19607843137254899</v>
      </c>
      <c r="K33" s="5" cm="1">
        <f t="array" ref="K33">_xll.FDS(A33,"FMA_PCT_ABOVE_MAVG(200,0,,,,""PORTAGG"")")/100</f>
        <v>0.61274509803921606</v>
      </c>
      <c r="L33" s="41" cm="1">
        <f t="array" ref="L33">_xll.FDSB(A33,"PERCENT_CHANGE(FMA_EPS(+1,0,,,,""PORTAGG"",""MEAN""),FMA_EPS(+1,-1AM,,,,""PORTAGG"",""MEAN""))")</f>
        <v>5.15312271522793</v>
      </c>
      <c r="M33" s="41" cm="1">
        <f t="array" ref="M33">_xll.FDSB(A33,"PERCENT_CHANGE(FMA_EPS(+1,0,,,,""PORTAGG"",""MEAN""),FMA_EPS(+1,-3AM,,,,""PORTAGG"",""MEAN""))")</f>
        <v>2.74673692125041</v>
      </c>
      <c r="O33" s="3" cm="1">
        <f t="array" ref="O33">_xll.FDS(C33,"FG_TOTAL_RETURNC(0,-3AM)")</f>
        <v>1.4079094000000001</v>
      </c>
      <c r="P33" s="3" cm="1">
        <f t="array" ref="P33">_xll.FDS(C33,"FG_TOTAL_RETURNC(0,-6AM)")</f>
        <v>1.6958237</v>
      </c>
      <c r="Q33" s="9" cm="1">
        <f t="array" ref="Q33">_xll.FDS(C33,"P_PRICE(0)/P_PRICE_HIGH_PR(0,,,,,,""PRICE"",""INTRA"",""52W"")")</f>
        <v>0.93734824999999999</v>
      </c>
      <c r="R33" s="9" cm="1">
        <f t="array" ref="R33">_xll.FDS(C33,"P_PRICE(0)/P_PRICE_low_PR(0,,,,,,""PRICE"",""INTRA"",""52W"")-1")</f>
        <v>0.18094409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209</v>
      </c>
      <c r="F34" cm="1">
        <f t="array" ref="F34">_xll.FDS(C34,"FMA_COS_DOWN(""EPS"",""1M"",+1,NOW,,,""PORTAGG"",""MEANR"")")</f>
        <v>207</v>
      </c>
      <c r="G34" cm="1">
        <f t="array" ref="G34">_xll.FDS(A34,"SIZE(FG_CONSTITUENTS)")</f>
        <v>503</v>
      </c>
      <c r="H34" s="9">
        <f t="shared" si="16"/>
        <v>0.41550695825049699</v>
      </c>
      <c r="I34" s="9">
        <f t="shared" si="17"/>
        <v>0.41153081510934392</v>
      </c>
      <c r="J34" s="9">
        <f t="shared" si="18"/>
        <v>3.9761431411530768E-3</v>
      </c>
      <c r="K34" s="5" cm="1">
        <f t="array" ref="K34">_xll.FDS(A34,"FMA_PCT_ABOVE_MAVG(200,0,,,,""PORTAGG"")")/100</f>
        <v>0.75049900199600794</v>
      </c>
      <c r="L34" s="41" cm="1">
        <f t="array" ref="L34">_xll.FDSB(A34,"PERCENT_CHANGE(FMA_EPS(+1,0,,,,""PORTAGG"",""MEAN""),FMA_EPS(+1,-1AM,,,,""PORTAGG"",""MEAN""))")</f>
        <v>-3.3822353178206699E-2</v>
      </c>
      <c r="M34" s="41" cm="1">
        <f t="array" ref="M34">_xll.FDSB(A34,"PERCENT_CHANGE(FMA_EPS(+1,0,,,,""PORTAGG"",""MEAN""),FMA_EPS(+1,-3AM,,,,""PORTAGG"",""MEAN""))")</f>
        <v>-0.15417724644290201</v>
      </c>
      <c r="O34" s="3" cm="1">
        <f t="array" ref="O34">_xll.FDS(C34,"FG_TOTAL_RETURNC(0,-3AM)")</f>
        <v>8.8766339999999992</v>
      </c>
      <c r="P34" s="3" cm="1">
        <f t="array" ref="P34">_xll.FDS(C34,"FG_TOTAL_RETURNC(0,-6AM)")</f>
        <v>11.706543</v>
      </c>
      <c r="Q34" s="9" cm="1">
        <f t="array" ref="Q34">_xll.FDS(C34,"P_PRICE(0)/P_PRICE_HIGH_PR(0,,,,,,""PRICE"",""INTRA"",""52W"")")</f>
        <v>0.96080759999999998</v>
      </c>
      <c r="R34" s="9" cm="1">
        <f t="array" ref="R34">_xll.FDS(C34,"P_PRICE(0)/P_PRICE_low_PR(0,,,,,,""PRICE"",""INTRA"",""52W"")-1")</f>
        <v>0.32697153000000001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-0.11941486</v>
      </c>
      <c r="E4" s="9">
        <f>HLOOKUP(B4,'Monthly Returns'!$A$1:$AC$134, 132, FALSE)</f>
        <v>0.17525773195876287</v>
      </c>
      <c r="H4" s="9">
        <f>HLOOKUP(B4,'Yearly returns'!$B$1:$V$140, 133, FALSE)</f>
        <v>0.33720930232558138</v>
      </c>
      <c r="I4" s="9">
        <f>HLOOKUP(B4,'Yearly returns'!$B$1:$V$140, 138, FALSE)</f>
        <v>0.218</v>
      </c>
      <c r="L4" s="47">
        <f t="shared" ref="L4:L24" si="0">(1-PERCENTRANK($E$4:$E$24,E4))*100</f>
        <v>60</v>
      </c>
      <c r="M4" s="47">
        <f t="shared" ref="M4:M24" si="1">(1-PERCENTRANK($H$4:$H$24,H4))*100</f>
        <v>30.000000000000004</v>
      </c>
      <c r="N4" s="47">
        <f t="shared" ref="N4:N24" si="2">(1-PERCENTRANK($I$4:$I$24,I4))*100</f>
        <v>95</v>
      </c>
      <c r="P4">
        <f>L4*Assumption!$E$53 + M4*Assumption!$F$53 + N4*Assumption!$G$53</f>
        <v>70</v>
      </c>
      <c r="R4" cm="1">
        <f t="array" ref="R4">_xlfn.PERCENTRANK.EXC(_xlfn._xlws.FILTER(P$4:P$24, ISNUMBER(P$4:P$24)),P4)*100</f>
        <v>81.8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-0.21884274000000001</v>
      </c>
      <c r="E5" s="9">
        <f>HLOOKUP(B5,'Monthly Returns'!$A$1:$AC$134, 132, FALSE)</f>
        <v>0.24793388429752067</v>
      </c>
      <c r="H5" s="9">
        <f>HLOOKUP(B5,'Yearly returns'!$B$1:$V$140, 133, FALSE)</f>
        <v>0.36363636363636365</v>
      </c>
      <c r="I5" s="9">
        <f>HLOOKUP(B5,'Yearly returns'!$B$1:$V$140, 138, FALSE)</f>
        <v>0.26200000000000001</v>
      </c>
      <c r="L5" s="47">
        <f t="shared" si="0"/>
        <v>15.000000000000002</v>
      </c>
      <c r="M5" s="47">
        <f t="shared" si="1"/>
        <v>9.9999999999999982</v>
      </c>
      <c r="N5" s="47">
        <f t="shared" si="2"/>
        <v>75</v>
      </c>
      <c r="P5">
        <f>L5*Assumption!$E$53 + M5*Assumption!$F$53 + N5*Assumption!$G$53</f>
        <v>43.75</v>
      </c>
      <c r="R5" cm="1">
        <f t="array" ref="R5">_xlfn.PERCENTRANK.EXC(_xlfn._xlws.FILTER(P$4:P$24, ISNUMBER(P$4:P$24)),P5)*100</f>
        <v>40.9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-0.36956524000000002</v>
      </c>
      <c r="E6" s="9">
        <f>HLOOKUP(B6,'Monthly Returns'!$A$1:$AC$134, 132, FALSE)</f>
        <v>0.17355371900826447</v>
      </c>
      <c r="H6" s="9">
        <f>HLOOKUP(B6,'Yearly returns'!$B$1:$V$140, 133, FALSE)</f>
        <v>0.24793388429752067</v>
      </c>
      <c r="I6" s="9">
        <f>HLOOKUP(B6,'Yearly returns'!$B$1:$V$140, 138, FALSE)</f>
        <v>0.26200000000000001</v>
      </c>
      <c r="L6" s="47">
        <f t="shared" si="0"/>
        <v>65</v>
      </c>
      <c r="M6" s="47">
        <f t="shared" si="1"/>
        <v>70</v>
      </c>
      <c r="N6" s="47">
        <f t="shared" si="2"/>
        <v>75</v>
      </c>
      <c r="P6">
        <f>L6*Assumption!$E$53 + M6*Assumption!$F$53 + N6*Assumption!$G$53</f>
        <v>71.25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-0.24058859999999999</v>
      </c>
      <c r="E7" s="9">
        <f>HLOOKUP(B7,'Monthly Returns'!$A$1:$AC$134, 132, FALSE)</f>
        <v>0.18181818181818182</v>
      </c>
      <c r="H7" s="9">
        <f>HLOOKUP(B7,'Yearly returns'!$B$1:$V$140, 133, FALSE)</f>
        <v>0.23140495867768596</v>
      </c>
      <c r="I7" s="9">
        <f>HLOOKUP(B7,'Yearly returns'!$B$1:$V$140, 138, FALSE)</f>
        <v>0.45</v>
      </c>
      <c r="L7" s="47">
        <f t="shared" si="0"/>
        <v>55.000000000000007</v>
      </c>
      <c r="M7" s="47">
        <f t="shared" si="1"/>
        <v>85</v>
      </c>
      <c r="N7" s="47">
        <f t="shared" si="2"/>
        <v>50</v>
      </c>
      <c r="P7">
        <f>L7*Assumption!$E$53 + M7*Assumption!$F$53 + N7*Assumption!$G$53</f>
        <v>60</v>
      </c>
      <c r="R7" cm="1">
        <f t="array" ref="R7">_xlfn.PERCENTRANK.EXC(_xlfn._xlws.FILTER(P$4:P$24, ISNUMBER(P$4:P$24)),P7)*100</f>
        <v>59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-0.22437023</v>
      </c>
      <c r="E8" s="9">
        <f>HLOOKUP(B8,'Monthly Returns'!$A$1:$AC$134, 132, FALSE)</f>
        <v>0.2231404958677686</v>
      </c>
      <c r="H8" s="9">
        <f>HLOOKUP(B8,'Yearly returns'!$B$1:$V$140, 133, FALSE)</f>
        <v>0.42975206611570249</v>
      </c>
      <c r="I8" s="9">
        <f>HLOOKUP(B8,'Yearly returns'!$B$1:$V$140, 138, FALSE)</f>
        <v>0.71299999999999997</v>
      </c>
      <c r="L8" s="47">
        <f t="shared" si="0"/>
        <v>30.000000000000004</v>
      </c>
      <c r="M8" s="47">
        <f t="shared" si="1"/>
        <v>0</v>
      </c>
      <c r="N8" s="47">
        <f t="shared" si="2"/>
        <v>19.999999999999996</v>
      </c>
      <c r="P8">
        <f>L8*Assumption!$E$53 + M8*Assumption!$F$53 + N8*Assumption!$G$53</f>
        <v>17.5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-0.28602432</v>
      </c>
      <c r="E9" s="9">
        <f>HLOOKUP(B9,'Monthly Returns'!$A$1:$AC$134, 132, FALSE)</f>
        <v>0.19008264462809918</v>
      </c>
      <c r="H9" s="9">
        <f>HLOOKUP(B9,'Yearly returns'!$B$1:$V$140, 133, FALSE)</f>
        <v>0.23966942148760331</v>
      </c>
      <c r="I9" s="9">
        <f>HLOOKUP(B9,'Yearly returns'!$B$1:$V$140, 138, FALSE)</f>
        <v>0.77800000000000002</v>
      </c>
      <c r="L9" s="47">
        <f t="shared" si="0"/>
        <v>50</v>
      </c>
      <c r="M9" s="49">
        <f t="shared" si="1"/>
        <v>80</v>
      </c>
      <c r="N9" s="47">
        <f t="shared" si="2"/>
        <v>15.000000000000002</v>
      </c>
      <c r="P9">
        <f>L9*Assumption!$E$53 + M9*Assumption!$F$53 + N9*Assumption!$G$53</f>
        <v>40</v>
      </c>
      <c r="R9" cm="1">
        <f t="array" ref="R9">_xlfn.PERCENTRANK.EXC(_xlfn._xlws.FILTER(P$4:P$24, ISNUMBER(P$4:P$24)),P9)*100</f>
        <v>27.200000000000003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-0.17695469</v>
      </c>
      <c r="E10" s="9">
        <f>HLOOKUP(B10,'Monthly Returns'!$A$1:$AC$134, 132, FALSE)</f>
        <v>0.10743801652892562</v>
      </c>
      <c r="H10" s="9">
        <f>HLOOKUP(B10,'Yearly returns'!$B$1:$V$140, 133, FALSE)</f>
        <v>0.26446280991735538</v>
      </c>
      <c r="I10" s="9">
        <f>HLOOKUP(B10,'Yearly returns'!$B$1:$V$140, 138, FALSE)</f>
        <v>0.90100000000000002</v>
      </c>
      <c r="L10" s="47">
        <f t="shared" si="0"/>
        <v>95</v>
      </c>
      <c r="M10" s="47">
        <f t="shared" si="1"/>
        <v>65</v>
      </c>
      <c r="N10" s="47">
        <f t="shared" si="2"/>
        <v>0</v>
      </c>
      <c r="P10">
        <f>L10*Assumption!$E$53 + M10*Assumption!$F$53 + N10*Assumption!$G$53</f>
        <v>40</v>
      </c>
      <c r="R10" cm="1">
        <f t="array" ref="R10">_xlfn.PERCENTRANK.EXC(_xlfn._xlws.FILTER(P$4:P$24, ISNUMBER(P$4:P$24)),P10)*100</f>
        <v>27.200000000000003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-0.13976484</v>
      </c>
      <c r="E11" s="9">
        <f>HLOOKUP(B11,'Monthly Returns'!$A$1:$AC$134, 132, FALSE)</f>
        <v>0.11570247933884298</v>
      </c>
      <c r="H11" s="9">
        <f>HLOOKUP(B11,'Yearly returns'!$B$1:$V$140, 133, FALSE)</f>
        <v>0.1487603305785124</v>
      </c>
      <c r="I11" s="9">
        <f>HLOOKUP(B11,'Yearly returns'!$B$1:$V$140, 138, FALSE)</f>
        <v>0.69599999999999995</v>
      </c>
      <c r="L11" s="47">
        <f t="shared" si="0"/>
        <v>90</v>
      </c>
      <c r="M11" s="47">
        <f t="shared" si="1"/>
        <v>90</v>
      </c>
      <c r="N11" s="47">
        <f t="shared" si="2"/>
        <v>25</v>
      </c>
      <c r="P11">
        <f>L11*Assumption!$E$53 + M11*Assumption!$F$53 + N11*Assumption!$G$53</f>
        <v>57.5</v>
      </c>
      <c r="R11" cm="1">
        <f t="array" ref="R11">_xlfn.PERCENTRANK.EXC(_xlfn._xlws.FILTER(P$4:P$24, ISNUMBER(P$4:P$24)),P11)*100</f>
        <v>54.500000000000007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-0.358962</v>
      </c>
      <c r="E12" s="9">
        <f>HLOOKUP(B12,'Monthly Returns'!$A$1:$AC$134, 132, FALSE)</f>
        <v>0.19008264462809918</v>
      </c>
      <c r="H12" s="9">
        <f>HLOOKUP(B12,'Yearly returns'!$B$1:$V$140, 133, FALSE)</f>
        <v>0.27272727272727271</v>
      </c>
      <c r="I12" s="9">
        <f>HLOOKUP(B12,'Yearly returns'!$B$1:$V$140, 138, FALSE)</f>
        <v>0.245</v>
      </c>
      <c r="L12" s="47">
        <f t="shared" si="0"/>
        <v>50</v>
      </c>
      <c r="M12" s="47">
        <f t="shared" si="1"/>
        <v>55.000000000000007</v>
      </c>
      <c r="N12" s="47">
        <f t="shared" si="2"/>
        <v>80</v>
      </c>
      <c r="P12">
        <f>L12*Assumption!$E$53 + M12*Assumption!$F$53 + N12*Assumption!$G$53</f>
        <v>66.25</v>
      </c>
      <c r="R12" cm="1">
        <f t="array" ref="R12">_xlfn.PERCENTRANK.EXC(_xlfn._xlws.FILTER(P$4:P$24, ISNUMBER(P$4:P$24)),P12)*100</f>
        <v>77.2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-0.20505821000000002</v>
      </c>
      <c r="E13" s="9">
        <f>HLOOKUP(B13,'Monthly Returns'!$A$1:$AC$134, 132, FALSE)</f>
        <v>0.20661157024793389</v>
      </c>
      <c r="H13" s="9">
        <f>HLOOKUP(B13,'Yearly returns'!$B$1:$V$140, 133, FALSE)</f>
        <v>0.33057851239669422</v>
      </c>
      <c r="I13" s="9">
        <f>HLOOKUP(B13,'Yearly returns'!$B$1:$V$140, 138, FALSE)</f>
        <v>0.5</v>
      </c>
      <c r="L13" s="47">
        <f t="shared" si="0"/>
        <v>40</v>
      </c>
      <c r="M13" s="47">
        <f t="shared" si="1"/>
        <v>40</v>
      </c>
      <c r="N13" s="47">
        <f t="shared" si="2"/>
        <v>44.999999999999993</v>
      </c>
      <c r="P13">
        <f>L13*Assumption!$E$53 + M13*Assumption!$F$53 + N13*Assumption!$G$53</f>
        <v>42.5</v>
      </c>
      <c r="R13" cm="1">
        <f t="array" ref="R13">_xlfn.PERCENTRANK.EXC(_xlfn._xlws.FILTER(P$4:P$24, ISNUMBER(P$4:P$24)),P13)*100</f>
        <v>36.299999999999997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-0.41162670000000001</v>
      </c>
      <c r="E14" s="9">
        <f>HLOOKUP(B14,'Monthly Returns'!$A$1:$AC$134, 132, FALSE)</f>
        <v>0.28925619834710742</v>
      </c>
      <c r="H14" s="9">
        <f>HLOOKUP(B14,'Yearly returns'!$B$1:$V$140, 133, FALSE)</f>
        <v>0.34710743801652894</v>
      </c>
      <c r="I14" s="9">
        <f>HLOOKUP(B14,'Yearly returns'!$B$1:$V$140, 138, FALSE)</f>
        <v>0.30299999999999999</v>
      </c>
      <c r="L14" s="47">
        <f t="shared" si="0"/>
        <v>0</v>
      </c>
      <c r="M14" s="47">
        <f t="shared" si="1"/>
        <v>19.999999999999996</v>
      </c>
      <c r="N14" s="47">
        <f t="shared" si="2"/>
        <v>65</v>
      </c>
      <c r="P14">
        <f>L14*Assumption!$E$53 + M14*Assumption!$F$53 + N14*Assumption!$G$53</f>
        <v>37.5</v>
      </c>
      <c r="R14" cm="1">
        <f t="array" ref="R14">_xlfn.PERCENTRANK.EXC(_xlfn._xlws.FILTER(P$4:P$24, ISNUMBER(P$4:P$24)),P14)*100</f>
        <v>22.7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-0.32274079999999999</v>
      </c>
      <c r="E15" s="9">
        <f>HLOOKUP(B15,'Monthly Returns'!$A$1:$AC$134, 132, FALSE)</f>
        <v>0.2231404958677686</v>
      </c>
      <c r="H15" s="9">
        <f>HLOOKUP(B15,'Yearly returns'!$B$1:$V$140, 133, FALSE)</f>
        <v>0.33057851239669422</v>
      </c>
      <c r="I15" s="9">
        <f>HLOOKUP(B15,'Yearly returns'!$B$1:$V$140, 138, FALSE)</f>
        <v>0.622</v>
      </c>
      <c r="L15" s="47">
        <f t="shared" si="0"/>
        <v>30.000000000000004</v>
      </c>
      <c r="M15" s="47">
        <f t="shared" si="1"/>
        <v>40</v>
      </c>
      <c r="N15" s="47">
        <f t="shared" si="2"/>
        <v>30.000000000000004</v>
      </c>
      <c r="P15">
        <f>L15*Assumption!$E$53 + M15*Assumption!$F$53 + N15*Assumption!$G$53</f>
        <v>32.5</v>
      </c>
      <c r="R15" cm="1">
        <f t="array" ref="R15">_xlfn.PERCENTRANK.EXC(_xlfn._xlws.FILTER(P$4:P$24, ISNUMBER(P$4:P$24)),P15)*100</f>
        <v>18.099999999999998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-0.29932880000000001</v>
      </c>
      <c r="E16" s="9">
        <f>HLOOKUP(B16,'Monthly Returns'!$A$1:$AC$134, 132, FALSE)</f>
        <v>0.27272727272727271</v>
      </c>
      <c r="H16" s="9">
        <f>HLOOKUP(B16,'Yearly returns'!$B$1:$V$140, 133, FALSE)</f>
        <v>0.4049586776859504</v>
      </c>
      <c r="I16" s="9">
        <f>HLOOKUP(B16,'Yearly returns'!$B$1:$V$140, 138, FALSE)</f>
        <v>0.60599999999999998</v>
      </c>
      <c r="L16" s="47">
        <f t="shared" si="0"/>
        <v>9.9999999999999982</v>
      </c>
      <c r="M16" s="47">
        <f t="shared" si="1"/>
        <v>5.0000000000000044</v>
      </c>
      <c r="N16" s="47">
        <f t="shared" si="2"/>
        <v>35</v>
      </c>
      <c r="P16">
        <f>L16*Assumption!$E$53 + M16*Assumption!$F$53 + N16*Assumption!$G$53</f>
        <v>21.25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-0.30630629999999998</v>
      </c>
      <c r="E17" s="9">
        <f>HLOOKUP(B17,'Monthly Returns'!$A$1:$AC$134, 132, FALSE)</f>
        <v>0.11570247933884298</v>
      </c>
      <c r="H17" s="9">
        <f>HLOOKUP(B17,'Yearly returns'!$B$1:$V$140, 133, FALSE)</f>
        <v>0.11570247933884298</v>
      </c>
      <c r="I17" s="9">
        <f>HLOOKUP(B17,'Yearly returns'!$B$1:$V$140, 138, FALSE)</f>
        <v>0.80300000000000005</v>
      </c>
      <c r="L17" s="47">
        <f t="shared" si="0"/>
        <v>90</v>
      </c>
      <c r="M17" s="47">
        <f t="shared" si="1"/>
        <v>100</v>
      </c>
      <c r="N17" s="47">
        <f t="shared" si="2"/>
        <v>9.9999999999999982</v>
      </c>
      <c r="P17">
        <f>L17*Assumption!$E$53 + M17*Assumption!$F$53 + N17*Assumption!$G$53</f>
        <v>52.5</v>
      </c>
      <c r="R17" cm="1">
        <f t="array" ref="R17">_xlfn.PERCENTRANK.EXC(_xlfn._xlws.FILTER(P$4:P$24, ISNUMBER(P$4:P$24)),P17)*100</f>
        <v>45.4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-0.15927261000000001</v>
      </c>
      <c r="E18" s="9">
        <f>HLOOKUP(B18,'Monthly Returns'!$A$1:$AC$134, 132, FALSE)</f>
        <v>0.23140495867768596</v>
      </c>
      <c r="H18" s="9">
        <f>HLOOKUP(B18,'Yearly returns'!$B$1:$V$140, 133, FALSE)</f>
        <v>0.30578512396694213</v>
      </c>
      <c r="I18" s="9">
        <f>HLOOKUP(B18,'Yearly returns'!$B$1:$V$140, 138, FALSE)</f>
        <v>0.23699999999999999</v>
      </c>
      <c r="L18" s="47">
        <f t="shared" si="0"/>
        <v>19.999999999999996</v>
      </c>
      <c r="M18" s="47">
        <f t="shared" si="1"/>
        <v>44.999999999999993</v>
      </c>
      <c r="N18" s="47">
        <f t="shared" si="2"/>
        <v>90</v>
      </c>
      <c r="P18">
        <f>L18*Assumption!$E$53 + M18*Assumption!$F$53 + N18*Assumption!$G$53</f>
        <v>61.25</v>
      </c>
      <c r="R18" cm="1">
        <f t="array" ref="R18">_xlfn.PERCENTRANK.EXC(_xlfn._xlws.FILTER(P$4:P$24, ISNUMBER(P$4:P$24)),P18)*100</f>
        <v>68.100000000000009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-0.11832350999999999</v>
      </c>
      <c r="E19" s="9">
        <f>HLOOKUP(B19,'Monthly Returns'!$A$1:$AC$134, 132, FALSE)</f>
        <v>0.12396694214876033</v>
      </c>
      <c r="H19" s="9">
        <f>HLOOKUP(B19,'Yearly returns'!$B$1:$V$140, 133, FALSE)</f>
        <v>0.30357142857142855</v>
      </c>
      <c r="I19" s="9">
        <f>HLOOKUP(B19,'Yearly returns'!$B$1:$V$140, 138, FALSE)</f>
        <v>0.38</v>
      </c>
      <c r="L19" s="47">
        <f t="shared" si="0"/>
        <v>80</v>
      </c>
      <c r="M19" s="47">
        <f t="shared" si="1"/>
        <v>50</v>
      </c>
      <c r="N19" s="47">
        <f t="shared" si="2"/>
        <v>55.000000000000007</v>
      </c>
      <c r="P19">
        <f>L19*Assumption!$E$53 + M19*Assumption!$F$53 + N19*Assumption!$G$53</f>
        <v>60</v>
      </c>
      <c r="R19" cm="1">
        <f t="array" ref="R19">_xlfn.PERCENTRANK.EXC(_xlfn._xlws.FILTER(P$4:P$24, ISNUMBER(P$4:P$24)),P19)*100</f>
        <v>59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-0.17531258000000002</v>
      </c>
      <c r="E20" s="9">
        <f>HLOOKUP(B20,'Monthly Returns'!$A$1:$AC$134, 132, FALSE)</f>
        <v>8.2644628099173556E-2</v>
      </c>
      <c r="H20" s="9">
        <f>HLOOKUP(B20,'Yearly returns'!$B$1:$V$140, 133, FALSE)</f>
        <v>0.23966942148760331</v>
      </c>
      <c r="I20" s="9">
        <f>HLOOKUP(B20,'Yearly returns'!$B$1:$V$140, 138, FALSE)</f>
        <v>0.13900000000000001</v>
      </c>
      <c r="L20" s="47">
        <f t="shared" si="0"/>
        <v>100</v>
      </c>
      <c r="M20" s="47">
        <f t="shared" si="1"/>
        <v>80</v>
      </c>
      <c r="N20" s="47">
        <f t="shared" si="2"/>
        <v>100</v>
      </c>
      <c r="P20">
        <f>L20*Assumption!$E$53 + M20*Assumption!$F$53 + N20*Assumption!$G$53</f>
        <v>95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-0.26051962000000001</v>
      </c>
      <c r="E21" s="9">
        <f>HLOOKUP(B21,'Monthly Returns'!$A$1:$AC$134, 132, FALSE)</f>
        <v>0.28099173553719009</v>
      </c>
      <c r="H21" s="9">
        <f>HLOOKUP(B21,'Yearly returns'!$B$1:$V$140, 133, FALSE)</f>
        <v>0.35537190082644626</v>
      </c>
      <c r="I21" s="9">
        <f>HLOOKUP(B21,'Yearly returns'!$B$1:$V$140, 138, FALSE)</f>
        <v>0.83599999999999997</v>
      </c>
      <c r="L21" s="47">
        <f t="shared" si="0"/>
        <v>5.0000000000000044</v>
      </c>
      <c r="M21" s="47">
        <f t="shared" si="1"/>
        <v>15.000000000000002</v>
      </c>
      <c r="N21" s="47">
        <f t="shared" si="2"/>
        <v>5.0000000000000044</v>
      </c>
      <c r="P21">
        <f>L21*Assumption!$E$53 + M21*Assumption!$F$53 + N21*Assumption!$G$53</f>
        <v>7.5000000000000036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-0.25697863000000004</v>
      </c>
      <c r="E22" s="9">
        <f>HLOOKUP(B22,'Monthly Returns'!$A$1:$AC$134, 132, FALSE)</f>
        <v>0.12396694214876033</v>
      </c>
      <c r="H22" s="9">
        <f>HLOOKUP(B22,'Yearly returns'!$B$1:$V$140, 133, FALSE)</f>
        <v>0.26785714285714285</v>
      </c>
      <c r="I22" s="9">
        <f>HLOOKUP(B22,'Yearly returns'!$B$1:$V$140, 138, FALSE)</f>
        <v>0.55700000000000005</v>
      </c>
      <c r="L22" s="47">
        <f t="shared" si="0"/>
        <v>80</v>
      </c>
      <c r="M22" s="47">
        <f t="shared" si="1"/>
        <v>60</v>
      </c>
      <c r="N22" s="47">
        <f t="shared" si="2"/>
        <v>40</v>
      </c>
      <c r="P22">
        <f>L22*Assumption!$E$53 + M22*Assumption!$F$53 + N22*Assumption!$G$53</f>
        <v>55</v>
      </c>
      <c r="R22" cm="1">
        <f t="array" ref="R22">_xlfn.PERCENTRANK.EXC(_xlfn._xlws.FILTER(P$4:P$24, ISNUMBER(P$4:P$24)),P22)*100</f>
        <v>50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-0.2481805</v>
      </c>
      <c r="E23" s="9">
        <f>HLOOKUP(B23,'Monthly Returns'!$A$1:$AC$134, 132, FALSE)</f>
        <v>0.20661157024793389</v>
      </c>
      <c r="H23" s="9">
        <f>HLOOKUP(B23,'Yearly returns'!$B$1:$V$140, 133, FALSE)</f>
        <v>0.33884297520661155</v>
      </c>
      <c r="I23" s="9">
        <f>HLOOKUP(B23,'Yearly returns'!$B$1:$V$140, 138, FALSE)</f>
        <v>0.23699999999999999</v>
      </c>
      <c r="L23" s="47">
        <f t="shared" si="0"/>
        <v>40</v>
      </c>
      <c r="M23" s="47">
        <f t="shared" si="1"/>
        <v>25</v>
      </c>
      <c r="N23" s="47">
        <f t="shared" si="2"/>
        <v>90</v>
      </c>
      <c r="P23">
        <f>L23*Assumption!$E$53 + M23*Assumption!$F$53 + N23*Assumption!$G$53</f>
        <v>61.25</v>
      </c>
      <c r="R23" cm="1">
        <f t="array" ref="R23">_xlfn.PERCENTRANK.EXC(_xlfn._xlws.FILTER(P$4:P$24, ISNUMBER(P$4:P$24)),P23)*100</f>
        <v>68.100000000000009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-0.13438945999999999</v>
      </c>
      <c r="E24" s="9">
        <f>HLOOKUP(B24,'Monthly Returns'!$A$1:$AC$134, 132, FALSE)</f>
        <v>0.15094339622641509</v>
      </c>
      <c r="H24" s="9">
        <f>HLOOKUP(B24,'Yearly returns'!$B$1:$V$140, 133, FALSE)</f>
        <v>0.1368421052631579</v>
      </c>
      <c r="I24" s="9">
        <f>HLOOKUP(B24,'Yearly returns'!$B$1:$V$140, 138, FALSE)</f>
        <v>0.33300000000000002</v>
      </c>
      <c r="L24" s="47">
        <f t="shared" si="0"/>
        <v>70</v>
      </c>
      <c r="M24" s="47">
        <f t="shared" si="1"/>
        <v>95</v>
      </c>
      <c r="N24" s="47">
        <f t="shared" si="2"/>
        <v>60</v>
      </c>
      <c r="P24">
        <f>L24*Assumption!$E$53 + M24*Assumption!$F$53 + N24*Assumption!$G$53</f>
        <v>71.25</v>
      </c>
      <c r="R24" cm="1">
        <f t="array" ref="R24">_xlfn.PERCENTRANK.EXC(_xlfn._xlws.FILTER(P$4:P$24, ISNUMBER(P$4:P$24)),P24)*100</f>
        <v>86.3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0.377</v>
      </c>
      <c r="G5" s="7" cm="1">
        <f t="array" ref="G5">_xll.FDSZ(C5,"FG_PRICE(0)")</f>
        <v>25.12</v>
      </c>
      <c r="H5" s="7" cm="1">
        <f t="array" ref="H5">_xll.FDSZ(C5,"FG_PRICE_MAVG(0,,,,30)")</f>
        <v>25.396985999999998</v>
      </c>
      <c r="I5" s="7" cm="1">
        <f t="array" ref="I5">_xll.FDSZ(C5,"FG_PRICE_MAVG(0,,,,60)")</f>
        <v>26.024875999999999</v>
      </c>
      <c r="J5" s="7" cm="1">
        <f t="array" ref="J5">_xll.FDSZ(C5,"FG_PRICE_MAVG(0,,,,200)")</f>
        <v>26.051680000000001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232.67831000000001</v>
      </c>
      <c r="T5" s="7" cm="1">
        <f t="array" ref="T5">_xll.FDSZ($R5,"FG_PRICE(0)")</f>
        <v>232.67831000000001</v>
      </c>
      <c r="U5" s="7" cm="1">
        <f t="array" ref="U5">_xll.FDSZ($R5,"FG_PRICE(0)")</f>
        <v>232.67831000000001</v>
      </c>
      <c r="V5" s="7" cm="1">
        <f t="array" ref="V5">_xll.FDSZ($R5,"FG_PRICE(0)")</f>
        <v>232.67831000000001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0.442</v>
      </c>
      <c r="G6" s="152" cm="1">
        <f t="array" ref="G6">_xll.FDSZ(C6,"FG_PRICE(0)")</f>
        <v>25.25</v>
      </c>
      <c r="H6" s="152" cm="1">
        <f t="array" ref="H6">_xll.FDSZ(C6,"FG_PRICE_MAVG(0,,,,30)")</f>
        <v>26.192</v>
      </c>
      <c r="I6" s="152" cm="1">
        <f t="array" ref="I6">_xll.FDSZ(C6,"FG_PRICE_MAVG(0,,,,60)")</f>
        <v>27.188666999999999</v>
      </c>
      <c r="J6" s="152" cm="1">
        <f t="array" ref="J6">_xll.FDSZ(C6,"FG_PRICE_MAVG(0,,,,200)")</f>
        <v>26.480550000000001</v>
      </c>
      <c r="L6">
        <f t="shared" ref="L6:L25" si="1">IF($G6&gt;H6, 1, 0)</f>
        <v>0</v>
      </c>
      <c r="M6">
        <f t="shared" ref="M6:M25" si="2">IF($G6&gt;I6, 1, 0)</f>
        <v>0</v>
      </c>
      <c r="N6">
        <f t="shared" ref="N6:N25" si="3">IF($G6&gt;J6, 1, 0)</f>
        <v>0</v>
      </c>
      <c r="P6">
        <f t="shared" ref="P6:P25" si="4">SUM(L6:N6)</f>
        <v>0</v>
      </c>
      <c r="R6" t="s">
        <v>865</v>
      </c>
      <c r="S6" s="7" cm="1">
        <f t="array" ref="S6">_xll.FDSZ($R6,"FG_PRICE(0)")</f>
        <v>202.58015</v>
      </c>
      <c r="T6" s="7" cm="1">
        <f t="array" ref="T6">_xll.FDSZ($R6,"FG_PRICE(0)")</f>
        <v>202.58015</v>
      </c>
      <c r="U6" s="7" cm="1">
        <f t="array" ref="U6">_xll.FDSZ($R6,"FG_PRICE(0)")</f>
        <v>202.58015</v>
      </c>
      <c r="V6" s="7" cm="1">
        <f t="array" ref="V6">_xll.FDSZ($R6,"FG_PRICE(0)")</f>
        <v>202.58015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0.76200000000000001</v>
      </c>
      <c r="G7" s="152" cm="1">
        <f t="array" ref="G7">_xll.FDSZ(C7,"FG_PRICE(0)")</f>
        <v>20.190000000000001</v>
      </c>
      <c r="H7" s="152" cm="1">
        <f t="array" ref="H7">_xll.FDSZ(C7,"FG_PRICE_MAVG(0,,,,30)")</f>
        <v>19.753665999999999</v>
      </c>
      <c r="I7" s="152" cm="1">
        <f t="array" ref="I7">_xll.FDSZ(C7,"FG_PRICE_MAVG(0,,,,60)")</f>
        <v>19.885166000000002</v>
      </c>
      <c r="J7" s="152" cm="1">
        <f t="array" ref="J7">_xll.FDSZ(C7,"FG_PRICE_MAVG(0,,,,200)")</f>
        <v>21.25</v>
      </c>
      <c r="L7">
        <f t="shared" si="1"/>
        <v>1</v>
      </c>
      <c r="M7">
        <f t="shared" si="2"/>
        <v>1</v>
      </c>
      <c r="N7">
        <f t="shared" si="3"/>
        <v>0</v>
      </c>
      <c r="P7">
        <f t="shared" si="4"/>
        <v>2</v>
      </c>
      <c r="R7" t="s">
        <v>866</v>
      </c>
      <c r="S7" s="7" cm="1">
        <f t="array" ref="S7">_xll.FDSZ($R7,"FG_PRICE(0)")</f>
        <v>1125.999</v>
      </c>
      <c r="T7" s="7" cm="1">
        <f t="array" ref="T7">_xll.FDSZ($R7,"FG_PRICE(0)")</f>
        <v>1125.999</v>
      </c>
      <c r="U7" s="7" cm="1">
        <f t="array" ref="U7">_xll.FDSZ($R7,"FG_PRICE(0)")</f>
        <v>1125.999</v>
      </c>
      <c r="V7" s="7" cm="1">
        <f t="array" ref="V7">_xll.FDSZ($R7,"FG_PRICE(0)")</f>
        <v>1125.999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0.81100000000000005</v>
      </c>
      <c r="G8" s="152" cm="1">
        <f t="array" ref="G8">_xll.FDSZ(C8,"FG_PRICE(0)")</f>
        <v>25.19</v>
      </c>
      <c r="H8" s="152" cm="1">
        <f t="array" ref="H8">_xll.FDSZ(C8,"FG_PRICE_MAVG(0,,,,30)")</f>
        <v>24.719334</v>
      </c>
      <c r="I8" s="152" cm="1">
        <f t="array" ref="I8">_xll.FDSZ(C8,"FG_PRICE_MAVG(0,,,,60)")</f>
        <v>24.877167</v>
      </c>
      <c r="J8" s="152" cm="1">
        <f t="array" ref="J8">_xll.FDSZ(C8,"FG_PRICE_MAVG(0,,,,200)")</f>
        <v>25.682030000000001</v>
      </c>
      <c r="L8">
        <f t="shared" si="1"/>
        <v>1</v>
      </c>
      <c r="M8">
        <f t="shared" si="2"/>
        <v>1</v>
      </c>
      <c r="N8">
        <f t="shared" si="3"/>
        <v>0</v>
      </c>
      <c r="P8">
        <f t="shared" si="4"/>
        <v>2</v>
      </c>
      <c r="R8" t="s">
        <v>867</v>
      </c>
      <c r="S8" s="7" cm="1">
        <f t="array" ref="S8">_xll.FDSZ($R8,"FG_PRICE(0)")</f>
        <v>321.65523999999999</v>
      </c>
      <c r="T8" s="7" cm="1">
        <f t="array" ref="T8">_xll.FDSZ($R8,"FG_PRICE(0)")</f>
        <v>321.65523999999999</v>
      </c>
      <c r="U8" s="7" cm="1">
        <f t="array" ref="U8">_xll.FDSZ($R8,"FG_PRICE(0)")</f>
        <v>321.65523999999999</v>
      </c>
      <c r="V8" s="7" cm="1">
        <f t="array" ref="V8">_xll.FDSZ($R8,"FG_PRICE(0)")</f>
        <v>321.65523999999999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0.21299999999999999</v>
      </c>
      <c r="G9" s="152" cm="1">
        <f t="array" ref="G9">_xll.FDSZ(C9,"FG_PRICE(0)")</f>
        <v>23.2</v>
      </c>
      <c r="H9" s="152" cm="1">
        <f t="array" ref="H9">_xll.FDSZ(C9,"FG_PRICE_MAVG(0,,,,30)")</f>
        <v>24.396667000000001</v>
      </c>
      <c r="I9" s="152" cm="1">
        <f t="array" ref="I9">_xll.FDSZ(C9,"FG_PRICE_MAVG(0,,,,60)")</f>
        <v>24.550083000000001</v>
      </c>
      <c r="J9" s="152" cm="1">
        <f t="array" ref="J9">_xll.FDSZ(C9,"FG_PRICE_MAVG(0,,,,200)")</f>
        <v>22.959250000000001</v>
      </c>
      <c r="L9">
        <f t="shared" si="1"/>
        <v>0</v>
      </c>
      <c r="M9">
        <f t="shared" si="2"/>
        <v>0</v>
      </c>
      <c r="N9">
        <f t="shared" si="3"/>
        <v>1</v>
      </c>
      <c r="P9">
        <f t="shared" si="4"/>
        <v>1</v>
      </c>
      <c r="R9" t="s">
        <v>868</v>
      </c>
      <c r="S9" s="7" cm="1">
        <f t="array" ref="S9">_xll.FDSZ($R9,"FG_PRICE(0)")</f>
        <v>206.21297000000001</v>
      </c>
      <c r="T9" s="7" cm="1">
        <f t="array" ref="T9">_xll.FDSZ($R9,"FG_PRICE(0)")</f>
        <v>206.21297000000001</v>
      </c>
      <c r="U9" s="7" cm="1">
        <f t="array" ref="U9">_xll.FDSZ($R9,"FG_PRICE(0)")</f>
        <v>206.21297000000001</v>
      </c>
      <c r="V9" s="7" cm="1">
        <f t="array" ref="V9">_xll.FDSZ($R9,"FG_PRICE(0)")</f>
        <v>206.21297000000001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0.47499999999999998</v>
      </c>
      <c r="G10" s="152" cm="1">
        <f t="array" ref="G10">_xll.FDSZ(C10,"FG_PRICE(0)")</f>
        <v>40.14</v>
      </c>
      <c r="H10" s="152" cm="1">
        <f t="array" ref="H10">_xll.FDSZ(C10,"FG_PRICE_MAVG(0,,,,30)")</f>
        <v>41.038863999999997</v>
      </c>
      <c r="I10" s="152" cm="1">
        <f t="array" ref="I10">_xll.FDSZ(C10,"FG_PRICE_MAVG(0,,,,60)")</f>
        <v>41.741123000000002</v>
      </c>
      <c r="J10" s="152" cm="1">
        <f t="array" ref="J10">_xll.FDSZ(C10,"FG_PRICE_MAVG(0,,,,200)")</f>
        <v>36.679569999999998</v>
      </c>
      <c r="L10">
        <f t="shared" si="1"/>
        <v>0</v>
      </c>
      <c r="M10">
        <f t="shared" si="2"/>
        <v>0</v>
      </c>
      <c r="N10">
        <f t="shared" si="3"/>
        <v>1</v>
      </c>
      <c r="P10">
        <f t="shared" si="4"/>
        <v>1</v>
      </c>
      <c r="R10" t="s">
        <v>869</v>
      </c>
      <c r="S10" s="7" cm="1">
        <f t="array" ref="S10">_xll.FDSZ($R10,"FG_PRICE(0)")</f>
        <v>825.76760000000002</v>
      </c>
      <c r="T10" s="7" cm="1">
        <f t="array" ref="T10">_xll.FDSZ($R10,"FG_PRICE(0)")</f>
        <v>825.76760000000002</v>
      </c>
      <c r="U10" s="7" cm="1">
        <f t="array" ref="U10">_xll.FDSZ($R10,"FG_PRICE(0)")</f>
        <v>825.76760000000002</v>
      </c>
      <c r="V10" s="7" cm="1">
        <f t="array" ref="V10">_xll.FDSZ($R10,"FG_PRICE(0)")</f>
        <v>825.76760000000002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0.90100000000000002</v>
      </c>
      <c r="G11" s="152" cm="1">
        <f t="array" ref="G11">_xll.FDSZ(C11,"FG_PRICE(0)")</f>
        <v>23.68</v>
      </c>
      <c r="H11" s="152" cm="1">
        <f t="array" ref="H11">_xll.FDSZ(C11,"FG_PRICE_MAVG(0,,,,30)")</f>
        <v>22.983667000000001</v>
      </c>
      <c r="I11" s="152" cm="1">
        <f t="array" ref="I11">_xll.FDSZ(C11,"FG_PRICE_MAVG(0,,,,60)")</f>
        <v>22.997833</v>
      </c>
      <c r="J11" s="152" cm="1">
        <f t="array" ref="J11">_xll.FDSZ(C11,"FG_PRICE_MAVG(0,,,,200)")</f>
        <v>21.896550000000001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262.15640000000002</v>
      </c>
      <c r="T11" s="7" cm="1">
        <f t="array" ref="T11">_xll.FDSZ($R11,"FG_PRICE(0)")</f>
        <v>262.15640000000002</v>
      </c>
      <c r="U11" s="7" cm="1">
        <f t="array" ref="U11">_xll.FDSZ($R11,"FG_PRICE(0)")</f>
        <v>262.15640000000002</v>
      </c>
      <c r="V11" s="7" cm="1">
        <f t="array" ref="V11">_xll.FDSZ($R11,"FG_PRICE(0)")</f>
        <v>262.15640000000002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0.13900000000000001</v>
      </c>
      <c r="G12" s="152" cm="1">
        <f t="array" ref="G12">_xll.FDSZ(C12,"FG_PRICE(0)")</f>
        <v>51.74</v>
      </c>
      <c r="H12" s="152" cm="1">
        <f t="array" ref="H12">_xll.FDSZ(C12,"FG_PRICE_MAVG(0,,,,30)")</f>
        <v>54.156999999999996</v>
      </c>
      <c r="I12" s="152" cm="1">
        <f t="array" ref="I12">_xll.FDSZ(C12,"FG_PRICE_MAVG(0,,,,60)")</f>
        <v>52.639499999999998</v>
      </c>
      <c r="J12" s="152" cm="1">
        <f t="array" ref="J12">_xll.FDSZ(C12,"FG_PRICE_MAVG(0,,,,200)")</f>
        <v>48.451999999999998</v>
      </c>
      <c r="L12">
        <f t="shared" si="1"/>
        <v>0</v>
      </c>
      <c r="M12">
        <f t="shared" si="2"/>
        <v>0</v>
      </c>
      <c r="N12">
        <f t="shared" si="3"/>
        <v>1</v>
      </c>
      <c r="P12">
        <f t="shared" si="4"/>
        <v>1</v>
      </c>
      <c r="R12" t="s">
        <v>871</v>
      </c>
      <c r="S12" s="7" cm="1">
        <f t="array" ref="S12">_xll.FDSZ($R12,"FG_PRICE(0)")</f>
        <v>372.71053999999998</v>
      </c>
      <c r="T12" s="7" cm="1">
        <f t="array" ref="T12">_xll.FDSZ($R12,"FG_PRICE(0)")</f>
        <v>372.71053999999998</v>
      </c>
      <c r="U12" s="7" cm="1">
        <f t="array" ref="U12">_xll.FDSZ($R12,"FG_PRICE(0)")</f>
        <v>372.71053999999998</v>
      </c>
      <c r="V12" s="7" cm="1">
        <f t="array" ref="V12">_xll.FDSZ($R12,"FG_PRICE(0)")</f>
        <v>372.71053999999998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0.26200000000000001</v>
      </c>
      <c r="G13" s="152" cm="1">
        <f t="array" ref="G13">_xll.FDSZ(C13,"FG_PRICE(0)")</f>
        <v>55.17</v>
      </c>
      <c r="H13" s="152" cm="1">
        <f t="array" ref="H13">_xll.FDSZ(C13,"FG_PRICE_MAVG(0,,,,30)")</f>
        <v>57.870666999999997</v>
      </c>
      <c r="I13" s="152" cm="1">
        <f t="array" ref="I13">_xll.FDSZ(C13,"FG_PRICE_MAVG(0,,,,60)")</f>
        <v>60.601664999999997</v>
      </c>
      <c r="J13" s="152" cm="1">
        <f t="array" ref="J13">_xll.FDSZ(C13,"FG_PRICE_MAVG(0,,,,200)")</f>
        <v>63.448950000000004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447.44619999999998</v>
      </c>
      <c r="T13" s="7" cm="1">
        <f t="array" ref="T13">_xll.FDSZ($R13,"FG_PRICE(0)")</f>
        <v>447.44619999999998</v>
      </c>
      <c r="U13" s="7" cm="1">
        <f t="array" ref="U13">_xll.FDSZ($R13,"FG_PRICE(0)")</f>
        <v>447.44619999999998</v>
      </c>
      <c r="V13" s="7" cm="1">
        <f t="array" ref="V13">_xll.FDSZ($R13,"FG_PRICE(0)")</f>
        <v>447.44619999999998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0.40899999999999997</v>
      </c>
      <c r="G14" s="152" cm="1">
        <f t="array" ref="G14">_xll.FDSZ(C14,"FG_PRICE(0)")</f>
        <v>65.319999999999993</v>
      </c>
      <c r="H14" s="152" cm="1">
        <f t="array" ref="H14">_xll.FDSZ(C14,"FG_PRICE_MAVG(0,,,,30)")</f>
        <v>66.293334999999999</v>
      </c>
      <c r="I14" s="152" cm="1">
        <f t="array" ref="I14">_xll.FDSZ(C14,"FG_PRICE_MAVG(0,,,,60)")</f>
        <v>65.448329999999999</v>
      </c>
      <c r="J14" s="152" cm="1">
        <f t="array" ref="J14">_xll.FDSZ(C14,"FG_PRICE_MAVG(0,,,,200)")</f>
        <v>63.537950000000002</v>
      </c>
      <c r="L14">
        <f t="shared" si="1"/>
        <v>0</v>
      </c>
      <c r="M14">
        <f t="shared" si="2"/>
        <v>0</v>
      </c>
      <c r="N14">
        <f t="shared" si="3"/>
        <v>1</v>
      </c>
      <c r="P14">
        <f t="shared" si="4"/>
        <v>1</v>
      </c>
      <c r="R14" t="s">
        <v>873</v>
      </c>
      <c r="S14" s="7" cm="1">
        <f t="array" ref="S14">_xll.FDSZ($R14,"FG_PRICE(0)")</f>
        <v>475.76657</v>
      </c>
      <c r="T14" s="7" cm="1">
        <f t="array" ref="T14">_xll.FDSZ($R14,"FG_PRICE(0)")</f>
        <v>475.76657</v>
      </c>
      <c r="U14" s="7" cm="1">
        <f t="array" ref="U14">_xll.FDSZ($R14,"FG_PRICE(0)")</f>
        <v>475.76657</v>
      </c>
      <c r="V14" s="7" cm="1">
        <f t="array" ref="V14">_xll.FDSZ($R14,"FG_PRICE(0)")</f>
        <v>475.76657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0.54</v>
      </c>
      <c r="G15" s="152" cm="1">
        <f t="array" ref="G15">_xll.FDSZ(C15,"FG_PRICE(0)")</f>
        <v>27.37</v>
      </c>
      <c r="H15" s="152" cm="1">
        <f t="array" ref="H15">_xll.FDSZ(C15,"FG_PRICE_MAVG(0,,,,30)")</f>
        <v>28.006665999999999</v>
      </c>
      <c r="I15" s="152" cm="1">
        <f t="array" ref="I15">_xll.FDSZ(C15,"FG_PRICE_MAVG(0,,,,60)")</f>
        <v>29.019500000000001</v>
      </c>
      <c r="J15" s="152" cm="1">
        <f t="array" ref="J15">_xll.FDSZ(C15,"FG_PRICE_MAVG(0,,,,200)")</f>
        <v>31.596399999999999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185.11327</v>
      </c>
      <c r="T15" s="7" cm="1">
        <f t="array" ref="T15">_xll.FDSZ($R15,"FG_PRICE(0)")</f>
        <v>185.11327</v>
      </c>
      <c r="U15" s="7" cm="1">
        <f t="array" ref="U15">_xll.FDSZ($R15,"FG_PRICE(0)")</f>
        <v>185.11327</v>
      </c>
      <c r="V15" s="7" cm="1">
        <f t="array" ref="V15">_xll.FDSZ($R15,"FG_PRICE(0)")</f>
        <v>185.11327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0.622</v>
      </c>
      <c r="G16" s="152" cm="1">
        <f t="array" ref="G16">_xll.FDSZ(C16,"FG_PRICE(0)")</f>
        <v>44.5</v>
      </c>
      <c r="H16" s="152" cm="1">
        <f t="array" ref="H16">_xll.FDSZ(C16,"FG_PRICE_MAVG(0,,,,30)")</f>
        <v>43.875999999999998</v>
      </c>
      <c r="I16" s="152" cm="1">
        <f t="array" ref="I16">_xll.FDSZ(C16,"FG_PRICE_MAVG(0,,,,60)")</f>
        <v>42.938000000000002</v>
      </c>
      <c r="J16" s="152" cm="1">
        <f t="array" ref="J16">_xll.FDSZ(C16,"FG_PRICE_MAVG(0,,,,200)")</f>
        <v>40.341650000000001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349.34674000000001</v>
      </c>
      <c r="T16" s="7" cm="1">
        <f t="array" ref="T16">_xll.FDSZ($R16,"FG_PRICE(0)")</f>
        <v>349.34674000000001</v>
      </c>
      <c r="U16" s="7" cm="1">
        <f t="array" ref="U16">_xll.FDSZ($R16,"FG_PRICE(0)")</f>
        <v>349.34674000000001</v>
      </c>
      <c r="V16" s="7" cm="1">
        <f t="array" ref="V16">_xll.FDSZ($R16,"FG_PRICE(0)")</f>
        <v>349.34674000000001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0.69599999999999995</v>
      </c>
      <c r="G17" s="152" cm="1">
        <f t="array" ref="G17">_xll.FDSZ(C17,"FG_PRICE(0)")</f>
        <v>42.18</v>
      </c>
      <c r="H17" s="152" cm="1">
        <f t="array" ref="H17">_xll.FDSZ(C17,"FG_PRICE_MAVG(0,,,,30)")</f>
        <v>41.410595000000001</v>
      </c>
      <c r="I17" s="152" cm="1">
        <f t="array" ref="I17">_xll.FDSZ(C17,"FG_PRICE_MAVG(0,,,,60)")</f>
        <v>41.52346</v>
      </c>
      <c r="J17" s="152" cm="1">
        <f t="array" ref="J17">_xll.FDSZ(C17,"FG_PRICE_MAVG(0,,,,200)")</f>
        <v>39.224119999999999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9.8583145000000005</v>
      </c>
      <c r="T17" s="7" cm="1">
        <f t="array" ref="T17">_xll.FDSZ($R17,"FG_PRICE(0)")</f>
        <v>9.8583145000000005</v>
      </c>
      <c r="U17" s="7" cm="1">
        <f t="array" ref="U17">_xll.FDSZ($R17,"FG_PRICE(0)")</f>
        <v>9.8583145000000005</v>
      </c>
      <c r="V17" s="7" cm="1">
        <f t="array" ref="V17">_xll.FDSZ($R17,"FG_PRICE(0)")</f>
        <v>9.8583145000000005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0.52400000000000002</v>
      </c>
      <c r="G18" s="152" cm="1">
        <f t="array" ref="G18">_xll.FDSZ(C18,"FG_PRICE(0)")</f>
        <v>56.79</v>
      </c>
      <c r="H18" s="152" cm="1">
        <f t="array" ref="H18">_xll.FDSZ(C18,"FG_PRICE_MAVG(0,,,,30)")</f>
        <v>56.320999999999998</v>
      </c>
      <c r="I18" s="152" cm="1">
        <f t="array" ref="I18">_xll.FDSZ(C18,"FG_PRICE_MAVG(0,,,,60)")</f>
        <v>54.815334</v>
      </c>
      <c r="J18" s="152" cm="1">
        <f t="array" ref="J18">_xll.FDSZ(C18,"FG_PRICE_MAVG(0,,,,200)")</f>
        <v>50.697049999999997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1487.4816000000001</v>
      </c>
      <c r="T18" s="7" cm="1">
        <f t="array" ref="T18">_xll.FDSZ($R18,"FG_PRICE(0)")</f>
        <v>1487.4816000000001</v>
      </c>
      <c r="U18" s="7" cm="1">
        <f t="array" ref="U18">_xll.FDSZ($R18,"FG_PRICE(0)")</f>
        <v>1487.4816000000001</v>
      </c>
      <c r="V18" s="7" cm="1">
        <f t="array" ref="V18">_xll.FDSZ($R18,"FG_PRICE(0)")</f>
        <v>1487.4816000000001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0.27800000000000002</v>
      </c>
      <c r="G19" s="152" cm="1">
        <f t="array" ref="G19">_xll.FDSZ(C19,"FG_PRICE(0)")</f>
        <v>40.96</v>
      </c>
      <c r="H19" s="152" cm="1">
        <f t="array" ref="H19">_xll.FDSZ(C19,"FG_PRICE_MAVG(0,,,,30)")</f>
        <v>42.417999999999999</v>
      </c>
      <c r="I19" s="152" cm="1">
        <f t="array" ref="I19">_xll.FDSZ(C19,"FG_PRICE_MAVG(0,,,,60)")</f>
        <v>43.598835000000001</v>
      </c>
      <c r="J19" s="152" cm="1">
        <f t="array" ref="J19">_xll.FDSZ(C19,"FG_PRICE_MAVG(0,,,,200)")</f>
        <v>41.33625</v>
      </c>
      <c r="L19">
        <f t="shared" si="1"/>
        <v>0</v>
      </c>
      <c r="M19">
        <f t="shared" si="2"/>
        <v>0</v>
      </c>
      <c r="N19">
        <f t="shared" si="3"/>
        <v>0</v>
      </c>
      <c r="P19">
        <f t="shared" si="4"/>
        <v>0</v>
      </c>
      <c r="R19" t="s">
        <v>864</v>
      </c>
      <c r="S19" s="7" cm="1">
        <f t="array" ref="S19">_xll.FDSZ($R19,"FG_PRICE(0)")</f>
        <v>232.67831000000001</v>
      </c>
      <c r="T19" s="7" cm="1">
        <f t="array" ref="T19">_xll.FDSZ($R19,"FG_PRICE(0)")</f>
        <v>232.67831000000001</v>
      </c>
      <c r="U19" s="7" cm="1">
        <f t="array" ref="U19">_xll.FDSZ($R19,"FG_PRICE(0)")</f>
        <v>232.67831000000001</v>
      </c>
      <c r="V19" s="7" cm="1">
        <f t="array" ref="V19">_xll.FDSZ($R19,"FG_PRICE(0)")</f>
        <v>232.67831000000001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0.52400000000000002</v>
      </c>
      <c r="G20" s="152" cm="1">
        <f t="array" ref="G20">_xll.FDSZ(C20,"FG_PRICE(0)")</f>
        <v>17.13</v>
      </c>
      <c r="H20" s="152" cm="1">
        <f t="array" ref="H20">_xll.FDSZ(C20,"FG_PRICE_MAVG(0,,,,30)")</f>
        <v>17.065483</v>
      </c>
      <c r="I20" s="152" cm="1">
        <f t="array" ref="I20">_xll.FDSZ(C20,"FG_PRICE_MAVG(0,,,,60)")</f>
        <v>16.999527</v>
      </c>
      <c r="J20" s="152" cm="1">
        <f t="array" ref="J20">_xll.FDSZ(C20,"FG_PRICE_MAVG(0,,,,200)")</f>
        <v>17.311706999999998</v>
      </c>
      <c r="L20">
        <f t="shared" si="1"/>
        <v>1</v>
      </c>
      <c r="M20">
        <f t="shared" si="2"/>
        <v>1</v>
      </c>
      <c r="N20">
        <f t="shared" si="3"/>
        <v>0</v>
      </c>
      <c r="P20">
        <f t="shared" si="4"/>
        <v>2</v>
      </c>
      <c r="R20" t="s">
        <v>878</v>
      </c>
      <c r="S20" s="7" cm="1">
        <f t="array" ref="S20">_xll.FDSZ($R20,"FG_PRICE(0)")</f>
        <v>102.93377</v>
      </c>
      <c r="T20" s="7" cm="1">
        <f t="array" ref="T20">_xll.FDSZ($R20,"FG_PRICE(0)")</f>
        <v>102.93377</v>
      </c>
      <c r="U20" s="7" cm="1">
        <f t="array" ref="U20">_xll.FDSZ($R20,"FG_PRICE(0)")</f>
        <v>102.93377</v>
      </c>
      <c r="V20" s="7" cm="1">
        <f t="array" ref="V20">_xll.FDSZ($R20,"FG_PRICE(0)")</f>
        <v>102.93377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0.72899999999999998</v>
      </c>
      <c r="G21" s="152" cm="1">
        <f t="array" ref="G21">_xll.FDSZ(C21,"FG_PRICE(0)")</f>
        <v>1322.75</v>
      </c>
      <c r="H21" s="152" cm="1">
        <f t="array" ref="H21">_xll.FDSZ(C21,"FG_PRICE_MAVG(0,,,,30)")</f>
        <v>1311.9090000000001</v>
      </c>
      <c r="I21" s="152" cm="1">
        <f t="array" ref="I21">_xll.FDSZ(C21,"FG_PRICE_MAVG(0,,,,60)")</f>
        <v>1330.9402</v>
      </c>
      <c r="J21" s="152" cm="1">
        <f t="array" ref="J21">_xll.FDSZ(C21,"FG_PRICE_MAVG(0,,,,200)")</f>
        <v>1373.9992999999999</v>
      </c>
      <c r="L21">
        <f t="shared" si="1"/>
        <v>1</v>
      </c>
      <c r="M21">
        <f t="shared" si="2"/>
        <v>0</v>
      </c>
      <c r="N21">
        <f t="shared" si="3"/>
        <v>0</v>
      </c>
      <c r="P21">
        <f t="shared" si="4"/>
        <v>1</v>
      </c>
      <c r="R21" t="s">
        <v>757</v>
      </c>
      <c r="S21" s="7" cm="1">
        <f t="array" ref="S21">_xll.FDSZ($R21,"FG_PRICE(0)")</f>
        <v>1322.75</v>
      </c>
      <c r="T21" s="7" cm="1">
        <f t="array" ref="T21">_xll.FDSZ($R21,"FG_PRICE(0)")</f>
        <v>1322.75</v>
      </c>
      <c r="U21" s="7" cm="1">
        <f t="array" ref="U21">_xll.FDSZ($R21,"FG_PRICE(0)")</f>
        <v>1322.75</v>
      </c>
      <c r="V21" s="7" cm="1">
        <f t="array" ref="V21">_xll.FDSZ($R21,"FG_PRICE(0)")</f>
        <v>1322.75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0.60599999999999998</v>
      </c>
      <c r="G22" s="152" cm="1">
        <f t="array" ref="G22">_xll.FDSZ(C22,"FG_PRICE(0)")</f>
        <v>41.97</v>
      </c>
      <c r="H22" s="152" cm="1">
        <f t="array" ref="H22">_xll.FDSZ(C22,"FG_PRICE_MAVG(0,,,,30)")</f>
        <v>42.593665999999999</v>
      </c>
      <c r="I22" s="152" cm="1">
        <f t="array" ref="I22">_xll.FDSZ(C22,"FG_PRICE_MAVG(0,,,,60)")</f>
        <v>42.264668</v>
      </c>
      <c r="J22" s="152" cm="1">
        <f t="array" ref="J22">_xll.FDSZ(C22,"FG_PRICE_MAVG(0,,,,200)")</f>
        <v>37.787075000000002</v>
      </c>
      <c r="L22">
        <f t="shared" si="1"/>
        <v>0</v>
      </c>
      <c r="M22">
        <f t="shared" si="2"/>
        <v>0</v>
      </c>
      <c r="N22">
        <f t="shared" si="3"/>
        <v>1</v>
      </c>
      <c r="P22">
        <f t="shared" si="4"/>
        <v>1</v>
      </c>
      <c r="R22" t="s">
        <v>879</v>
      </c>
      <c r="S22" s="7" cm="1">
        <f t="array" ref="S22">_xll.FDSZ($R22,"FG_PRICE(0)")</f>
        <v>252.22585000000001</v>
      </c>
      <c r="T22" s="7" cm="1">
        <f t="array" ref="T22">_xll.FDSZ($R22,"FG_PRICE(0)")</f>
        <v>252.22585000000001</v>
      </c>
      <c r="U22" s="7" cm="1">
        <f t="array" ref="U22">_xll.FDSZ($R22,"FG_PRICE(0)")</f>
        <v>252.22585000000001</v>
      </c>
      <c r="V22" s="7" cm="1">
        <f t="array" ref="V22">_xll.FDSZ($R22,"FG_PRICE(0)")</f>
        <v>252.22585000000001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0.86799999999999999</v>
      </c>
      <c r="G23" s="152" cm="1">
        <f t="array" ref="G23">_xll.FDSZ(C23,"FG_PRICE(0)")</f>
        <v>14.51</v>
      </c>
      <c r="H23" s="152" cm="1">
        <f t="array" ref="H23">_xll.FDSZ(C23,"FG_PRICE_MAVG(0,,,,30)")</f>
        <v>14.035753</v>
      </c>
      <c r="I23" s="152" cm="1">
        <f t="array" ref="I23">_xll.FDSZ(C23,"FG_PRICE_MAVG(0,,,,60)")</f>
        <v>14.013771999999999</v>
      </c>
      <c r="J23" s="152" cm="1">
        <f t="array" ref="J23">_xll.FDSZ(C23,"FG_PRICE_MAVG(0,,,,200)")</f>
        <v>14.451024</v>
      </c>
      <c r="L23">
        <f t="shared" si="1"/>
        <v>1</v>
      </c>
      <c r="M23">
        <f t="shared" si="2"/>
        <v>1</v>
      </c>
      <c r="N23">
        <f t="shared" si="3"/>
        <v>1</v>
      </c>
      <c r="P23">
        <f t="shared" si="4"/>
        <v>3</v>
      </c>
      <c r="R23" t="s">
        <v>880</v>
      </c>
      <c r="S23" s="7" cm="1">
        <f t="array" ref="S23">_xll.FDSZ($R23,"FG_PRICE(0)")</f>
        <v>144.80504999999999</v>
      </c>
      <c r="T23" s="7" cm="1">
        <f t="array" ref="T23">_xll.FDSZ($R23,"FG_PRICE(0)")</f>
        <v>144.80504999999999</v>
      </c>
      <c r="U23" s="7" cm="1">
        <f t="array" ref="U23">_xll.FDSZ($R23,"FG_PRICE(0)")</f>
        <v>144.80504999999999</v>
      </c>
      <c r="V23" s="7" cm="1">
        <f t="array" ref="V23">_xll.FDSZ($R23,"FG_PRICE(0)")</f>
        <v>144.80504999999999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0.221</v>
      </c>
      <c r="G24" s="152" cm="1">
        <f t="array" ref="G24">_xll.FDSZ(C24,"FG_PRICE(0)")</f>
        <v>11.71</v>
      </c>
      <c r="H24" s="152" cm="1">
        <f t="array" ref="H24">_xll.FDSZ(C24,"FG_PRICE_MAVG(0,,,,30)")</f>
        <v>12.217333999999999</v>
      </c>
      <c r="I24" s="152" cm="1">
        <f t="array" ref="I24">_xll.FDSZ(C24,"FG_PRICE_MAVG(0,,,,60)")</f>
        <v>12.486167</v>
      </c>
      <c r="J24" s="152" cm="1">
        <f t="array" ref="J24">_xll.FDSZ(C24,"FG_PRICE_MAVG(0,,,,200)")</f>
        <v>12.855675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357.82386179000002</v>
      </c>
      <c r="T24" s="7" cm="1">
        <f t="array" ref="T24">_xll.FDSZ($R24,"FG_PRICE(0)")</f>
        <v>357.82386179000002</v>
      </c>
      <c r="U24" s="7" cm="1">
        <f t="array" ref="U24">_xll.FDSZ($R24,"FG_PRICE(0)")</f>
        <v>357.82386179000002</v>
      </c>
      <c r="V24" s="7" cm="1">
        <f t="array" ref="V24">_xll.FDSZ($R24,"FG_PRICE(0)")</f>
        <v>357.82386179000002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0.56999999999999995</v>
      </c>
      <c r="G25" s="152" cm="1">
        <f t="array" ref="G25">_xll.FDSZ(C25,"FG_PRICE(0)")</f>
        <v>41.38</v>
      </c>
      <c r="H25" s="152" cm="1">
        <f t="array" ref="H25">_xll.FDSZ(C25,"FG_PRICE_MAVG(0,,,,30)")</f>
        <v>41.259</v>
      </c>
      <c r="I25" s="152" cm="1">
        <f t="array" ref="I25">_xll.FDSZ(C25,"FG_PRICE_MAVG(0,,,,60)")</f>
        <v>41.324165000000001</v>
      </c>
      <c r="J25" s="152" cm="1">
        <f t="array" ref="J25">_xll.FDSZ(C25,"FG_PRICE_MAVG(0,,,,200)")</f>
        <v>41.850299999999997</v>
      </c>
      <c r="L25">
        <f t="shared" si="1"/>
        <v>1</v>
      </c>
      <c r="M25">
        <f t="shared" si="2"/>
        <v>1</v>
      </c>
      <c r="N25">
        <f t="shared" si="3"/>
        <v>0</v>
      </c>
      <c r="P25">
        <f t="shared" si="4"/>
        <v>2</v>
      </c>
      <c r="R25" t="s">
        <v>882</v>
      </c>
      <c r="S25" s="7" cm="1">
        <f t="array" ref="S25">_xll.FDSZ($R25,"FG_PRICE(0)")</f>
        <v>47.946959999999997</v>
      </c>
      <c r="T25" s="7" cm="1">
        <f t="array" ref="T25">_xll.FDSZ($R25,"FG_PRICE(0)")</f>
        <v>47.946959999999997</v>
      </c>
      <c r="U25" s="7" cm="1">
        <f t="array" ref="U25">_xll.FDSZ($R25,"FG_PRICE(0)")</f>
        <v>47.946959999999997</v>
      </c>
      <c r="V25" s="7" cm="1">
        <f t="array" ref="V25">_xll.FDSZ($R25,"FG_PRICE(0)")</f>
        <v>47.946959999999997</v>
      </c>
    </row>
    <row r="27" spans="1:22" x14ac:dyDescent="0.35">
      <c r="K27" s="119" t="s">
        <v>908</v>
      </c>
      <c r="L27" s="119">
        <f>SUM(L5:L25)</f>
        <v>10</v>
      </c>
      <c r="M27" s="119">
        <f>SUM(M5:M25)</f>
        <v>9</v>
      </c>
      <c r="N27" s="119">
        <f>SUM(N5:N25)</f>
        <v>10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0.47619047619047616</v>
      </c>
      <c r="M30" s="178">
        <f t="shared" ref="M30:N30" si="5">M27/M28</f>
        <v>0.42857142857142855</v>
      </c>
      <c r="N30" s="178">
        <f t="shared" si="5"/>
        <v>0.47619047619047616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102.83</v>
      </c>
      <c r="D3" cm="1">
        <f t="array" ref="D3">_xll.FDS($A3,"FG_PRICE_MAVG(0,,,,30)")</f>
        <v>108.06766500000001</v>
      </c>
      <c r="E3" s="47" cm="1">
        <f t="array" ref="E3">_xll.FDS($A3,"FG_PRICE_CHANGE(0,-1AM)")</f>
        <v>-4.7870370370370301</v>
      </c>
      <c r="F3" s="47" cm="1">
        <f t="array" ref="F3">_xll.FDS($A3,"FG_PRICE_CHANGE(0,-3AM)")</f>
        <v>-12.268577766402201</v>
      </c>
      <c r="G3" s="47" cm="1">
        <f t="array" ref="G3">_xll.FDS($A3,"FG_PRICE_CHANGE(0,-6AM)")</f>
        <v>-22.491897188512802</v>
      </c>
      <c r="H3" s="47" cm="1">
        <f t="array" ref="H3">_xll.FDS($A3,"FG_PRICE_CHANGE(0,-1AY)")</f>
        <v>-5.0683161004431296</v>
      </c>
      <c r="I3" s="47" cm="1">
        <f t="array" ref="I3">_xll.FDS($A3,"FG_PRICE(0)/MAX(FG_PRICE(0,-1AY))")</f>
        <v>0.71330466148723604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0</v>
      </c>
      <c r="T3">
        <f>S3</f>
        <v>0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4.0664999999999996</v>
      </c>
      <c r="D4" cm="1">
        <f t="array" ref="D4">_xll.FDS($A4,"FG_PRICE_MAVG(0,,,,30)")</f>
        <v>4.3642500000000002</v>
      </c>
      <c r="E4" s="47" cm="1">
        <f t="array" ref="E4">_xll.FDS($A4,"FG_PRICE_CHANGE(0,-1AM)")</f>
        <v>-8.1328363266689294</v>
      </c>
      <c r="F4" s="47" cm="1">
        <f t="array" ref="F4">_xll.FDS($A4,"FG_PRICE_CHANGE(0,-3AM)")</f>
        <v>-10.675453047775999</v>
      </c>
      <c r="G4" s="47" cm="1">
        <f t="array" ref="G4">_xll.FDS($A4,"FG_PRICE_CHANGE(0,-6AM)")</f>
        <v>5.5548345230369804</v>
      </c>
      <c r="H4" s="47" cm="1">
        <f t="array" ref="H4">_xll.FDS($A4,"FG_PRICE_CHANGE(0,-1AY)")</f>
        <v>4.4433029407987501</v>
      </c>
      <c r="I4" s="47" cm="1">
        <f t="array" ref="I4">_xll.FDS($A4,"FG_PRICE(0)/MAX(FG_PRICE(0,-1AY))")</f>
        <v>0.79439343621801095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-1</v>
      </c>
      <c r="T4">
        <f t="shared" ref="T4:T5" si="0">S4</f>
        <v>-1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0.32717924748772997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-1</v>
      </c>
      <c r="T5">
        <f t="shared" si="0"/>
        <v>-1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5.32</v>
      </c>
      <c r="D6" cm="1">
        <f t="array" ref="D6">_xll.FDS($A6,"FG_PRICE_MAVG(0,,,,30)")</f>
        <v>5.4590835999999996</v>
      </c>
      <c r="E6" s="47" cm="1">
        <f t="array" ref="E6">_xll.FDS($A6,"FG_PRICE_CHANGE(0,-1AM)")</f>
        <v>-6.54369784804567</v>
      </c>
      <c r="F6" s="47" cm="1">
        <f t="array" ref="F6">_xll.FDS($A6,"FG_PRICE_CHANGE(0,-3AM)")</f>
        <v>-8.5124677558039501</v>
      </c>
      <c r="G6" s="47" cm="1">
        <f t="array" ref="G6">_xll.FDS($A6,"FG_PRICE_CHANGE(0,-6AM)")</f>
        <v>-11.554447215295101</v>
      </c>
      <c r="H6" s="47" cm="1">
        <f t="array" ref="H6">_xll.FDS($A6,"FG_PRICE_CHANGE(0,-1AY)")</f>
        <v>-18.436182445381402</v>
      </c>
      <c r="I6" s="47" cm="1">
        <f t="array" ref="I6">_xll.FDS($A6,"FG_PRICE(0)/MAX(FG_PRICE(0,-1AY))")</f>
        <v>0.759728668332738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3988</v>
      </c>
      <c r="D7" cm="1">
        <f t="array" ref="D7">_xll.FDS($A7,"FG_PRICE_MAVG(0,,,,30)")</f>
        <v>4004.7</v>
      </c>
      <c r="E7" s="47" cm="1">
        <f t="array" ref="E7">_xll.FDS($A7,"FG_PRICE_CHANGE(0,-1AM)")</f>
        <v>-0.894632206759438</v>
      </c>
      <c r="F7" s="47" cm="1">
        <f t="array" ref="F7">_xll.FDS($A7,"FG_PRICE_CHANGE(0,-3AM)")</f>
        <v>3.2625582599689298</v>
      </c>
      <c r="G7" s="47" cm="1">
        <f t="array" ref="G7">_xll.FDS($A7,"FG_PRICE_CHANGE(0,-6AM)")</f>
        <v>4.5621394861038196</v>
      </c>
      <c r="H7" s="47" cm="1">
        <f t="array" ref="H7">_xll.FDS($A7,"FG_PRICE_CHANGE(0,-1AY)")</f>
        <v>5.67037625861155</v>
      </c>
      <c r="I7" s="47" cm="1">
        <f t="array" ref="I7">_xll.FDS($A7,"FG_PRICE(0)/MAX(FG_PRICE(0,-1AY))")</f>
        <v>0.87093251801703397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978</v>
      </c>
      <c r="D8" cm="1">
        <f t="array" ref="D8">_xll.FDS($A8,"FG_PRICE_MAVG(0,,,,30)")</f>
        <v>987.93335000000002</v>
      </c>
      <c r="E8" s="47" cm="1">
        <f t="array" ref="E8">_xll.FDS($A8,"FG_PRICE_CHANGE(0,-1AM)")</f>
        <v>-1.11223458038423</v>
      </c>
      <c r="F8" s="47" cm="1">
        <f t="array" ref="F8">_xll.FDS($A8,"FG_PRICE_CHANGE(0,-3AM)")</f>
        <v>2.7310924369747802</v>
      </c>
      <c r="G8" s="47" cm="1">
        <f t="array" ref="G8">_xll.FDS($A8,"FG_PRICE_CHANGE(0,-6AM)")</f>
        <v>7.2368421052631602</v>
      </c>
      <c r="H8" s="47" cm="1">
        <f t="array" ref="H8">_xll.FDS($A8,"FG_PRICE_CHANGE(0,-1AY)")</f>
        <v>4.5989304812834098</v>
      </c>
      <c r="I8" s="47" cm="1">
        <f t="array" ref="I8">_xll.FDS($A8,"FG_PRICE(0)/MAX(FG_PRICE(0,-1AY))")</f>
        <v>0.91487371375116899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15870</v>
      </c>
      <c r="D9" cm="1">
        <f t="array" ref="D9">_xll.FDS($A9,"FG_PRICE_MAVG(0,,,,30)")</f>
        <v>16487.5</v>
      </c>
      <c r="E9" s="47" cm="1">
        <f t="array" ref="E9">_xll.FDS($A9,"FG_PRICE_CHANGE(0,-1AM)")</f>
        <v>-7.8397212543553998</v>
      </c>
      <c r="F9" s="47" cm="1">
        <f t="array" ref="F9">_xll.FDS($A9,"FG_PRICE_CHANGE(0,-3AM)")</f>
        <v>-14.769065520945199</v>
      </c>
      <c r="G9" s="47" cm="1">
        <f t="array" ref="G9">_xll.FDS($A9,"FG_PRICE_CHANGE(0,-6AM)")</f>
        <v>-0.71942446043164998</v>
      </c>
      <c r="H9" s="47" cm="1">
        <f t="array" ref="H9">_xll.FDS($A9,"FG_PRICE_CHANGE(0,-1AY)")</f>
        <v>-29.009170208007198</v>
      </c>
      <c r="I9" s="47" cm="1">
        <f t="array" ref="I9">_xll.FDS($A9,"FG_PRICE(0)/MAX(FG_PRICE(0,-1AY))")</f>
        <v>0.70990829791992804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935</v>
      </c>
      <c r="D10" cm="1">
        <f t="array" ref="D10">_xll.FDS($A10,"FG_PRICE_MAVG(0,,,,30)")</f>
        <v>967.26666</v>
      </c>
      <c r="E10" s="47" cm="1">
        <f t="array" ref="E10">_xll.FDS($A10,"FG_PRICE_CHANGE(0,-1AM)")</f>
        <v>-6.4064064064064103</v>
      </c>
      <c r="F10" s="47" cm="1">
        <f t="array" ref="F10">_xll.FDS($A10,"FG_PRICE_CHANGE(0,-3AM)")</f>
        <v>-2.09424083769634</v>
      </c>
      <c r="G10" s="47" cm="1">
        <f t="array" ref="G10">_xll.FDS($A10,"FG_PRICE_CHANGE(0,-6AM)")</f>
        <v>-3.1088082901554399</v>
      </c>
      <c r="H10" s="47" cm="1">
        <f t="array" ref="H10">_xll.FDS($A10,"FG_PRICE_CHANGE(0,-1AY)")</f>
        <v>-25.2</v>
      </c>
      <c r="I10" s="47" cm="1">
        <f t="array" ref="I10">_xll.FDS($A10,"FG_PRICE(0)/MAX(FG_PRICE(0,-1AY))")</f>
        <v>0.69776119402985104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523.5</v>
      </c>
      <c r="D11" cm="1">
        <f t="array" ref="D11">_xll.FDS($A11,"FG_PRICE_MAVG(0,,,,30)")</f>
        <v>555.05999999999995</v>
      </c>
      <c r="E11" s="47" cm="1">
        <f t="array" ref="E11">_xll.FDS($A11,"FG_PRICE_CHANGE(0,-1AM)")</f>
        <v>-10.6502816180235</v>
      </c>
      <c r="F11" s="47" cm="1">
        <f t="array" ref="F11">_xll.FDS($A11,"FG_PRICE_CHANGE(0,-3AM)")</f>
        <v>-7.88316030265704</v>
      </c>
      <c r="G11" s="47" cm="1">
        <f t="array" ref="G11">_xll.FDS($A11,"FG_PRICE_CHANGE(0,-6AM)")</f>
        <v>-19.733210671573101</v>
      </c>
      <c r="H11" s="47" cm="1">
        <f t="array" ref="H11">_xll.FDS($A11,"FG_PRICE_CHANGE(0,-1AY)")</f>
        <v>-25.182220951836499</v>
      </c>
      <c r="I11" s="47" cm="1">
        <f t="array" ref="I11">_xll.FDS($A11,"FG_PRICE(0)/MAX(FG_PRICE(0,-1AY))")</f>
        <v>0.68574796960964102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0.90742270000000003</v>
      </c>
      <c r="D12" cm="1">
        <f t="array" ref="D12">_xll.FDS($A12,"FG_PRICE_MAVG(0,,,,30)")</f>
        <v>0.92674844999999995</v>
      </c>
      <c r="E12" s="47" cm="1">
        <f t="array" ref="E12">_xll.FDS($A12,"FG_PRICE_CHANGE(0,-1AM)")</f>
        <v>-2.7600870598002798</v>
      </c>
      <c r="F12" s="47" cm="1">
        <f t="array" ref="F12">_xll.FDS($A12,"FG_PRICE_CHANGE(0,-3AM)")</f>
        <v>-6.4512680412371104</v>
      </c>
      <c r="G12" s="47" cm="1">
        <f t="array" ref="G12">_xll.FDS($A12,"FG_PRICE_CHANGE(0,-6AM)")</f>
        <v>-6.3681615797873503</v>
      </c>
      <c r="H12" s="47" cm="1">
        <f t="array" ref="H12">_xll.FDS($A12,"FG_PRICE_CHANGE(0,-1AY)")</f>
        <v>-6.5428618175098601</v>
      </c>
      <c r="I12" s="47" cm="1">
        <f t="array" ref="I12">_xll.FDS($A12,"FG_PRICE(0)/MAX(FG_PRICE(0,-1AY))")</f>
        <v>0.872521826923077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41852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16.1842851954612</v>
      </c>
      <c r="D2" s="3" cm="1">
        <f t="array" ref="D2:D122">_xll.FDS(D1,"FMA_PE(LTMA,-10AY,0,AM,""PORTAGG"",""MEANR"")")</f>
        <v>15.694978328452599</v>
      </c>
      <c r="E2" s="3" cm="1">
        <f t="array" ref="E2:E122">_xll.FDS(E1,"FMA_PE(LTMA,-10AY,0,AM,""PORTAGG"",""MEANR"")")</f>
        <v>19.261151223721601</v>
      </c>
      <c r="F2" s="3" cm="1">
        <f t="array" ref="F2:F122">_xll.FDS(F1,"FMA_PE(LTMA,-10AY,0,AM,""PORTAGG"",""MEANR"")")</f>
        <v>14.5870705251809</v>
      </c>
      <c r="G2" s="3" cm="1">
        <f t="array" ref="G2:G122">_xll.FDS(G1,"FMA_PE(LTMA,-10AY,0,AM,""PORTAGG"",""MEANR"")")</f>
        <v>16.2368572678728</v>
      </c>
      <c r="H2" s="3" cm="1">
        <f t="array" ref="H2:H122">_xll.FDS(H1,"FMA_PE(LTMA,-10AY,0,AM,""PORTAGG"",""MEANR"")")</f>
        <v>16.658130766557001</v>
      </c>
      <c r="I2" s="3" cm="1">
        <f t="array" ref="I2:I122">_xll.FDS(I1,"FMA_PE(LTMA,-10AY,0,AM,""PORTAGG"",""MEANR"")")</f>
        <v>15.093133704908301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11.685193583146701</v>
      </c>
      <c r="L2" s="3" cm="1">
        <f t="array" ref="L2:L122">_xll.FDS(L1,"FMA_PE(LTMA,-10AY,0,AM,""PORTAGG"",""MEANR"")")</f>
        <v>12.10094636889</v>
      </c>
      <c r="M2" s="3" cm="1">
        <f t="array" ref="M2:M122">_xll.FDS(M1,"FMA_PE(LTMA,-10AY,0,AM,""PORTAGG"",""MEANR"")")</f>
        <v>16.060385114572298</v>
      </c>
      <c r="N2" s="3" cm="1">
        <f t="array" ref="N2:N122">_xll.FDS(N1,"FMA_PE(LTMA,-10AY,0,AM,""PORTAGG"",""MEANR"")")</f>
        <v>22.6409740704261</v>
      </c>
      <c r="O2" s="3" cm="1">
        <f t="array" ref="O2:O122">_xll.FDS(O1,"FMA_PE(LTMA,-10AY,0,AM,""PORTAGG"",""MEANR"")")</f>
        <v>17.201675621554699</v>
      </c>
      <c r="P2" s="3" cm="1">
        <f t="array" ref="P2:P122">_xll.FDS(P1,"FMA_PE(LTMA,-10AY,0,AM,""PORTAGG"",""MEANR"")")</f>
        <v>9.6612012321325107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17.5642341664058</v>
      </c>
      <c r="S2" s="3" cm="1">
        <f t="array" ref="S2:S122">_xll.FDS(S1,"FMA_PE(LTMA,-10AY,0,AM,""PORTAGG"",""MEANR"")")</f>
        <v>10.7747660192897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12.6204402461701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41880</v>
      </c>
      <c r="B3" s="3" t="e">
        <v>#N/A</v>
      </c>
      <c r="C3" s="3">
        <v>16.486985337027001</v>
      </c>
      <c r="D3" s="3">
        <v>15.839515740592599</v>
      </c>
      <c r="E3" s="3">
        <v>19.4278629560817</v>
      </c>
      <c r="F3" s="3">
        <v>14.625675653746599</v>
      </c>
      <c r="G3" s="3">
        <v>15.850208378148</v>
      </c>
      <c r="H3" s="3">
        <v>16.864596677302998</v>
      </c>
      <c r="I3" s="3">
        <v>15.045381355179501</v>
      </c>
      <c r="J3" s="3" t="e">
        <v>#N/A</v>
      </c>
      <c r="K3" s="3">
        <v>11.6577067511985</v>
      </c>
      <c r="L3" s="3">
        <v>13.099354742778701</v>
      </c>
      <c r="M3" s="3">
        <v>16.395740649427001</v>
      </c>
      <c r="N3" s="3">
        <v>20.805592777817601</v>
      </c>
      <c r="O3" s="3">
        <v>17.689763602451301</v>
      </c>
      <c r="P3" s="3">
        <v>9.6939686705672496</v>
      </c>
      <c r="Q3" s="3" t="e">
        <v>#N/A</v>
      </c>
      <c r="R3" s="3">
        <v>18.9721218403972</v>
      </c>
      <c r="S3" s="3">
        <v>10.736979208232601</v>
      </c>
      <c r="T3" s="3" t="e">
        <v>#N/A</v>
      </c>
      <c r="U3" s="3">
        <v>13.709398589048901</v>
      </c>
      <c r="V3" s="3" t="e">
        <v>#N/A</v>
      </c>
    </row>
    <row r="4" spans="1:22" x14ac:dyDescent="0.35">
      <c r="A4" s="2">
        <v>41913</v>
      </c>
      <c r="B4" s="3" t="e">
        <v>#N/A</v>
      </c>
      <c r="C4" s="3">
        <v>16.104663427302199</v>
      </c>
      <c r="D4" s="3">
        <v>15.793723889386801</v>
      </c>
      <c r="E4" s="3">
        <v>19.7511032280004</v>
      </c>
      <c r="F4" s="3">
        <v>14.6580498777407</v>
      </c>
      <c r="G4" s="3">
        <v>15.0323469037059</v>
      </c>
      <c r="H4" s="3">
        <v>16.746088107504399</v>
      </c>
      <c r="I4" s="3">
        <v>14.3195241213533</v>
      </c>
      <c r="J4" s="3" t="e">
        <v>#N/A</v>
      </c>
      <c r="K4" s="3">
        <v>11.266803364710301</v>
      </c>
      <c r="L4" s="3">
        <v>12.0276558892203</v>
      </c>
      <c r="M4" s="3">
        <v>15.961421242845599</v>
      </c>
      <c r="N4" s="3">
        <v>18.680822313632198</v>
      </c>
      <c r="O4" s="3">
        <v>18.0793794020977</v>
      </c>
      <c r="P4" s="3">
        <v>9.2353501761583008</v>
      </c>
      <c r="Q4" s="3" t="e">
        <v>#N/A</v>
      </c>
      <c r="R4" s="3">
        <v>19.234248755988599</v>
      </c>
      <c r="S4" s="3">
        <v>10.2347159645098</v>
      </c>
      <c r="T4" s="3" t="e">
        <v>#N/A</v>
      </c>
      <c r="U4" s="3">
        <v>13.035723050964</v>
      </c>
      <c r="V4" s="3" t="e">
        <v>#N/A</v>
      </c>
    </row>
    <row r="5" spans="1:22" x14ac:dyDescent="0.35">
      <c r="A5" s="2">
        <v>41943</v>
      </c>
      <c r="B5" s="3" t="e">
        <v>#N/A</v>
      </c>
      <c r="C5" s="3">
        <v>15.8876126238002</v>
      </c>
      <c r="D5" s="3">
        <v>16.032997935672199</v>
      </c>
      <c r="E5" s="3">
        <v>19.734028837296201</v>
      </c>
      <c r="F5" s="3">
        <v>14.825185545788401</v>
      </c>
      <c r="G5" s="3">
        <v>14.2053108020576</v>
      </c>
      <c r="H5" s="3">
        <v>16.768400792995099</v>
      </c>
      <c r="I5" s="3">
        <v>14.162119964825299</v>
      </c>
      <c r="J5" s="3" t="e">
        <v>#N/A</v>
      </c>
      <c r="K5" s="3">
        <v>11.636629169042999</v>
      </c>
      <c r="L5" s="3">
        <v>12.6389093887692</v>
      </c>
      <c r="M5" s="3">
        <v>16.836984258954701</v>
      </c>
      <c r="N5" s="3">
        <v>16.282012366125599</v>
      </c>
      <c r="O5" s="3">
        <v>18.7733505706946</v>
      </c>
      <c r="P5" s="3">
        <v>9.5641079397201096</v>
      </c>
      <c r="Q5" s="3" t="e">
        <v>#N/A</v>
      </c>
      <c r="R5" s="3">
        <v>19.5262796249155</v>
      </c>
      <c r="S5" s="3">
        <v>11.041086521858601</v>
      </c>
      <c r="T5" s="3" t="e">
        <v>#N/A</v>
      </c>
      <c r="U5" s="3">
        <v>13.241887138754199</v>
      </c>
      <c r="V5" s="3" t="e">
        <v>#N/A</v>
      </c>
    </row>
    <row r="6" spans="1:22" x14ac:dyDescent="0.35">
      <c r="A6" s="2">
        <v>41974</v>
      </c>
      <c r="B6" s="3" t="e">
        <v>#N/A</v>
      </c>
      <c r="C6" s="3">
        <v>17.102779499893099</v>
      </c>
      <c r="D6" s="3">
        <v>16.474319724910501</v>
      </c>
      <c r="E6" s="3">
        <v>20.184342376745501</v>
      </c>
      <c r="F6" s="3">
        <v>14.5835643672657</v>
      </c>
      <c r="G6" s="3">
        <v>14.565373873366299</v>
      </c>
      <c r="H6" s="3">
        <v>16.417117310743201</v>
      </c>
      <c r="I6" s="3">
        <v>14.0554840589067</v>
      </c>
      <c r="J6" s="3" t="e">
        <v>#N/A</v>
      </c>
      <c r="K6" s="3">
        <v>11.837084244642</v>
      </c>
      <c r="L6" s="3">
        <v>12.229461264673199</v>
      </c>
      <c r="M6" s="3">
        <v>16.131755307688898</v>
      </c>
      <c r="N6" s="3">
        <v>18.360442993716902</v>
      </c>
      <c r="O6" s="3">
        <v>19.741955316664601</v>
      </c>
      <c r="P6" s="3">
        <v>9.61836268335753</v>
      </c>
      <c r="Q6" s="3" t="e">
        <v>#N/A</v>
      </c>
      <c r="R6" s="3">
        <v>20.187942368526102</v>
      </c>
      <c r="S6" s="3">
        <v>11.8903325861409</v>
      </c>
      <c r="T6" s="3" t="e">
        <v>#N/A</v>
      </c>
      <c r="U6" s="3">
        <v>13.044216625794499</v>
      </c>
      <c r="V6" s="3" t="e">
        <v>#N/A</v>
      </c>
    </row>
    <row r="7" spans="1:22" x14ac:dyDescent="0.35">
      <c r="A7" s="2">
        <v>42004</v>
      </c>
      <c r="B7" s="3" t="e">
        <v>#N/A</v>
      </c>
      <c r="C7" s="3">
        <v>16.810789045643801</v>
      </c>
      <c r="D7" s="3">
        <v>16.848086892642701</v>
      </c>
      <c r="E7" s="3">
        <v>20.024186363135399</v>
      </c>
      <c r="F7" s="3">
        <v>14.289466193429</v>
      </c>
      <c r="G7" s="3">
        <v>14.246110569340599</v>
      </c>
      <c r="H7" s="3">
        <v>16.329885809186301</v>
      </c>
      <c r="I7" s="3">
        <v>13.9839622628956</v>
      </c>
      <c r="J7" s="3" t="e">
        <v>#N/A</v>
      </c>
      <c r="K7" s="3">
        <v>11.32243739317</v>
      </c>
      <c r="L7" s="3">
        <v>12.3692947890955</v>
      </c>
      <c r="M7" s="3">
        <v>17.010249743100001</v>
      </c>
      <c r="N7" s="3">
        <v>13.558809601362</v>
      </c>
      <c r="O7" s="3">
        <v>19.2829559443074</v>
      </c>
      <c r="P7" s="3">
        <v>10.1746108867909</v>
      </c>
      <c r="Q7" s="3" t="e">
        <v>#N/A</v>
      </c>
      <c r="R7" s="3">
        <v>19.2508733401759</v>
      </c>
      <c r="S7" s="3">
        <v>11.921258968109999</v>
      </c>
      <c r="T7" s="3" t="e">
        <v>#N/A</v>
      </c>
      <c r="U7" s="3">
        <v>12.698366999411499</v>
      </c>
      <c r="V7" s="3" t="e">
        <v>#N/A</v>
      </c>
    </row>
    <row r="8" spans="1:22" x14ac:dyDescent="0.35">
      <c r="A8" s="2">
        <v>42034</v>
      </c>
      <c r="B8" s="3" t="e">
        <v>#N/A</v>
      </c>
      <c r="C8" s="3">
        <v>16.073676040980502</v>
      </c>
      <c r="D8" s="3">
        <v>16.909293199977601</v>
      </c>
      <c r="E8" s="3">
        <v>20.985280794191699</v>
      </c>
      <c r="F8" s="3">
        <v>18.733022323739299</v>
      </c>
      <c r="G8" s="3">
        <v>15.364417191000999</v>
      </c>
      <c r="H8" s="3">
        <v>16.390350663566799</v>
      </c>
      <c r="I8" s="3">
        <v>14.0301184726465</v>
      </c>
      <c r="J8" s="3" t="e">
        <v>#N/A</v>
      </c>
      <c r="K8" s="3">
        <v>11.7047349527096</v>
      </c>
      <c r="L8" s="3">
        <v>11.869624697822401</v>
      </c>
      <c r="M8" s="3">
        <v>18.088023844743699</v>
      </c>
      <c r="N8" s="3">
        <v>12.917242871487799</v>
      </c>
      <c r="O8" s="3">
        <v>20.4690423972933</v>
      </c>
      <c r="P8" s="3">
        <v>10.4899147840796</v>
      </c>
      <c r="Q8" s="3">
        <v>14.628215952054401</v>
      </c>
      <c r="R8" s="3">
        <v>21.906703161869899</v>
      </c>
      <c r="S8" s="3">
        <v>12.595778829840199</v>
      </c>
      <c r="T8" s="3">
        <v>11.6966886722825</v>
      </c>
      <c r="U8" s="3">
        <v>12.2304925503847</v>
      </c>
      <c r="V8" s="3" t="e">
        <v>#N/A</v>
      </c>
    </row>
    <row r="9" spans="1:22" x14ac:dyDescent="0.35">
      <c r="A9" s="2">
        <v>42062</v>
      </c>
      <c r="B9" s="3" t="e">
        <v>#N/A</v>
      </c>
      <c r="C9" s="3">
        <v>16.696857479423802</v>
      </c>
      <c r="D9" s="3">
        <v>18.002990112632901</v>
      </c>
      <c r="E9" s="3">
        <v>21.071678921874</v>
      </c>
      <c r="F9" s="3">
        <v>20.434333027021498</v>
      </c>
      <c r="G9" s="3">
        <v>16.3564209364825</v>
      </c>
      <c r="H9" s="3">
        <v>17.1155525774717</v>
      </c>
      <c r="I9" s="3">
        <v>14.350026566923299</v>
      </c>
      <c r="J9" s="3" t="e">
        <v>#N/A</v>
      </c>
      <c r="K9" s="3">
        <v>12.292788366382601</v>
      </c>
      <c r="L9" s="3">
        <v>12.9145545886341</v>
      </c>
      <c r="M9" s="3">
        <v>18.474177405290199</v>
      </c>
      <c r="N9" s="3">
        <v>18.215673638530699</v>
      </c>
      <c r="O9" s="3">
        <v>21.039559343617402</v>
      </c>
      <c r="P9" s="3">
        <v>10.8550849099166</v>
      </c>
      <c r="Q9" s="3">
        <v>15.0861002134848</v>
      </c>
      <c r="R9" s="3">
        <v>23.728066452587701</v>
      </c>
      <c r="S9" s="3">
        <v>11.9291448057089</v>
      </c>
      <c r="T9" s="3">
        <v>13.1336316112065</v>
      </c>
      <c r="U9" s="3">
        <v>17.246464475594301</v>
      </c>
      <c r="V9" s="3" t="e">
        <v>#N/A</v>
      </c>
    </row>
    <row r="10" spans="1:22" x14ac:dyDescent="0.35">
      <c r="A10" s="2">
        <v>42095</v>
      </c>
      <c r="B10" s="3" t="e">
        <v>#N/A</v>
      </c>
      <c r="C10" s="3">
        <v>16.4214126680892</v>
      </c>
      <c r="D10" s="3">
        <v>17.9140896282996</v>
      </c>
      <c r="E10" s="3">
        <v>20.9641800721826</v>
      </c>
      <c r="F10" s="3">
        <v>19.853094007706598</v>
      </c>
      <c r="G10" s="3">
        <v>16.035309356137599</v>
      </c>
      <c r="H10" s="3">
        <v>17.026059341548699</v>
      </c>
      <c r="I10" s="3">
        <v>14.122468130179399</v>
      </c>
      <c r="J10" s="3" t="e">
        <v>#N/A</v>
      </c>
      <c r="K10" s="3">
        <v>12.0661949462392</v>
      </c>
      <c r="L10" s="3">
        <v>13.1266397737205</v>
      </c>
      <c r="M10" s="3">
        <v>18.454324532832199</v>
      </c>
      <c r="N10" s="3">
        <v>16.920648649371898</v>
      </c>
      <c r="O10" s="3">
        <v>20.760699114004101</v>
      </c>
      <c r="P10" s="3">
        <v>10.942898519397099</v>
      </c>
      <c r="Q10" s="3">
        <v>14.7661634240835</v>
      </c>
      <c r="R10" s="3">
        <v>22.794668176011701</v>
      </c>
      <c r="S10" s="3">
        <v>11.7071076799367</v>
      </c>
      <c r="T10" s="3">
        <v>12.938606980054001</v>
      </c>
      <c r="U10" s="3">
        <v>16.3120697815807</v>
      </c>
      <c r="V10" s="3" t="e">
        <v>#N/A</v>
      </c>
    </row>
    <row r="11" spans="1:22" x14ac:dyDescent="0.35">
      <c r="A11" s="2">
        <v>42125</v>
      </c>
      <c r="B11" s="3" t="e">
        <v>#N/A</v>
      </c>
      <c r="C11" s="3">
        <v>16.411470365276301</v>
      </c>
      <c r="D11" s="3">
        <v>17.3002812933657</v>
      </c>
      <c r="E11" s="3">
        <v>20.525532866532401</v>
      </c>
      <c r="F11" s="3">
        <v>19.507515059634599</v>
      </c>
      <c r="G11" s="3">
        <v>15.706243291343201</v>
      </c>
      <c r="H11" s="3">
        <v>16.934566681418399</v>
      </c>
      <c r="I11" s="3">
        <v>14.1722079315328</v>
      </c>
      <c r="J11" s="3" t="e">
        <v>#N/A</v>
      </c>
      <c r="K11" s="3">
        <v>11.934971324998299</v>
      </c>
      <c r="L11" s="3">
        <v>13.836742888308001</v>
      </c>
      <c r="M11" s="3">
        <v>18.582130697575302</v>
      </c>
      <c r="N11" s="3">
        <v>15.784368227849701</v>
      </c>
      <c r="O11" s="3">
        <v>20.276396717610002</v>
      </c>
      <c r="P11" s="3">
        <v>11.5369686913665</v>
      </c>
      <c r="Q11" s="3">
        <v>14.8462279642371</v>
      </c>
      <c r="R11" s="3">
        <v>22.090564560678299</v>
      </c>
      <c r="S11" s="3">
        <v>11.734737174734001</v>
      </c>
      <c r="T11" s="3">
        <v>13.828410987644901</v>
      </c>
      <c r="U11" s="3">
        <v>16.912661526775</v>
      </c>
      <c r="V11" s="3" t="e">
        <v>#N/A</v>
      </c>
    </row>
    <row r="12" spans="1:22" x14ac:dyDescent="0.35">
      <c r="A12" s="2">
        <v>42156</v>
      </c>
      <c r="B12" s="3" t="e">
        <v>#N/A</v>
      </c>
      <c r="C12" s="3">
        <v>16.174811593680701</v>
      </c>
      <c r="D12" s="3">
        <v>17.477092865675999</v>
      </c>
      <c r="E12" s="3">
        <v>20.380624285663401</v>
      </c>
      <c r="F12" s="3">
        <v>18.646552571490901</v>
      </c>
      <c r="G12" s="3">
        <v>16.2550845672009</v>
      </c>
      <c r="H12" s="3">
        <v>16.724018880979798</v>
      </c>
      <c r="I12" s="3">
        <v>13.9833255306342</v>
      </c>
      <c r="J12" s="3" t="e">
        <v>#N/A</v>
      </c>
      <c r="K12" s="3">
        <v>11.581833032654099</v>
      </c>
      <c r="L12" s="3">
        <v>13.6813171792083</v>
      </c>
      <c r="M12" s="3">
        <v>18.0550451101169</v>
      </c>
      <c r="N12" s="3">
        <v>14.777169432170499</v>
      </c>
      <c r="O12" s="3">
        <v>20.457039298233301</v>
      </c>
      <c r="P12" s="3">
        <v>11.5370273498307</v>
      </c>
      <c r="Q12" s="3">
        <v>14.717145112381001</v>
      </c>
      <c r="R12" s="3">
        <v>21.646827525512599</v>
      </c>
      <c r="S12" s="3">
        <v>11.4835610314053</v>
      </c>
      <c r="T12" s="3">
        <v>13.347180214309599</v>
      </c>
      <c r="U12" s="3">
        <v>16.6936670729668</v>
      </c>
      <c r="V12" s="3" t="e">
        <v>#N/A</v>
      </c>
    </row>
    <row r="13" spans="1:22" x14ac:dyDescent="0.35">
      <c r="A13" s="2">
        <v>42186</v>
      </c>
      <c r="B13" s="3" t="e">
        <v>#N/A</v>
      </c>
      <c r="C13" s="3">
        <v>15.5462194746612</v>
      </c>
      <c r="D13" s="3">
        <v>16.883666689272001</v>
      </c>
      <c r="E13" s="3">
        <v>20.161141928688199</v>
      </c>
      <c r="F13" s="3">
        <v>17.498172127520501</v>
      </c>
      <c r="G13" s="3">
        <v>15.8541716669473</v>
      </c>
      <c r="H13" s="3">
        <v>16.646176110756699</v>
      </c>
      <c r="I13" s="3">
        <v>13.8123303609943</v>
      </c>
      <c r="J13" s="3" t="e">
        <v>#N/A</v>
      </c>
      <c r="K13" s="3">
        <v>11.3547362293204</v>
      </c>
      <c r="L13" s="3">
        <v>13.650651106729301</v>
      </c>
      <c r="M13" s="3">
        <v>18.138163732696398</v>
      </c>
      <c r="N13" s="3">
        <v>13.479804522179499</v>
      </c>
      <c r="O13" s="3">
        <v>20.850568228748202</v>
      </c>
      <c r="P13" s="3">
        <v>11.1448562368974</v>
      </c>
      <c r="Q13" s="3">
        <v>14.549195588510701</v>
      </c>
      <c r="R13" s="3">
        <v>21.0712054772127</v>
      </c>
      <c r="S13" s="3">
        <v>11.480871278557499</v>
      </c>
      <c r="T13" s="3">
        <v>13.4987846790328</v>
      </c>
      <c r="U13" s="3">
        <v>16.7836679843962</v>
      </c>
      <c r="V13" s="3" t="e">
        <v>#N/A</v>
      </c>
    </row>
    <row r="14" spans="1:22" x14ac:dyDescent="0.35">
      <c r="A14" s="2">
        <v>42216</v>
      </c>
      <c r="B14" s="3" t="e">
        <v>#N/A</v>
      </c>
      <c r="C14" s="3">
        <v>15.192993839074999</v>
      </c>
      <c r="D14" s="3">
        <v>16.815634963557802</v>
      </c>
      <c r="E14" s="3">
        <v>20.1133501425121</v>
      </c>
      <c r="F14" s="3">
        <v>16.4694910757431</v>
      </c>
      <c r="G14" s="3">
        <v>15.5586380426986</v>
      </c>
      <c r="H14" s="3">
        <v>16.6431806749058</v>
      </c>
      <c r="I14" s="3">
        <v>13.414035125197</v>
      </c>
      <c r="J14" s="3" t="e">
        <v>#N/A</v>
      </c>
      <c r="K14" s="3">
        <v>11.3087257190522</v>
      </c>
      <c r="L14" s="3">
        <v>13.4558851386898</v>
      </c>
      <c r="M14" s="3">
        <v>17.742362231331001</v>
      </c>
      <c r="N14" s="3">
        <v>12.784309049010499</v>
      </c>
      <c r="O14" s="3">
        <v>21.045631434406701</v>
      </c>
      <c r="P14" s="3">
        <v>10.455120000638599</v>
      </c>
      <c r="Q14" s="3">
        <v>14.512766792392901</v>
      </c>
      <c r="R14" s="3">
        <v>20.2275036490311</v>
      </c>
      <c r="S14" s="3">
        <v>11.245362456555799</v>
      </c>
      <c r="T14" s="3">
        <v>13.5113039422779</v>
      </c>
      <c r="U14" s="3">
        <v>17.070038630914599</v>
      </c>
      <c r="V14" s="3" t="e">
        <v>#N/A</v>
      </c>
    </row>
    <row r="15" spans="1:22" x14ac:dyDescent="0.35">
      <c r="A15" s="2">
        <v>42248</v>
      </c>
      <c r="B15" s="3" t="e">
        <v>#N/A</v>
      </c>
      <c r="C15" s="3">
        <v>15.2359928766995</v>
      </c>
      <c r="D15" s="3">
        <v>15.9944111943246</v>
      </c>
      <c r="E15" s="3">
        <v>19.1589362794594</v>
      </c>
      <c r="F15" s="3">
        <v>15.1752558938625</v>
      </c>
      <c r="G15" s="3">
        <v>14.3649345189051</v>
      </c>
      <c r="H15" s="3">
        <v>16.007645924792499</v>
      </c>
      <c r="I15" s="3">
        <v>12.611200769966899</v>
      </c>
      <c r="J15" s="3" t="e">
        <v>#N/A</v>
      </c>
      <c r="K15" s="3">
        <v>10.6598136518587</v>
      </c>
      <c r="L15" s="3">
        <v>12.5289266653312</v>
      </c>
      <c r="M15" s="3">
        <v>16.893807255407101</v>
      </c>
      <c r="N15" s="3">
        <v>10.9710118254149</v>
      </c>
      <c r="O15" s="3">
        <v>20.305587494678999</v>
      </c>
      <c r="P15" s="3">
        <v>9.6907725084882301</v>
      </c>
      <c r="Q15" s="3">
        <v>13.964076632809199</v>
      </c>
      <c r="R15" s="3">
        <v>19.072717915793898</v>
      </c>
      <c r="S15" s="3">
        <v>10.5541251630627</v>
      </c>
      <c r="T15" s="3">
        <v>13.511884003883701</v>
      </c>
      <c r="U15" s="3">
        <v>17.4295968242544</v>
      </c>
      <c r="V15" s="3" t="e">
        <v>#N/A</v>
      </c>
    </row>
    <row r="16" spans="1:22" x14ac:dyDescent="0.35">
      <c r="A16" s="2">
        <v>42278</v>
      </c>
      <c r="B16" s="3" t="e">
        <v>#N/A</v>
      </c>
      <c r="C16" s="3">
        <v>14.827008454553599</v>
      </c>
      <c r="D16" s="3">
        <v>15.297540807105401</v>
      </c>
      <c r="E16" s="3">
        <v>18.712310280135501</v>
      </c>
      <c r="F16" s="3">
        <v>13.964500040480001</v>
      </c>
      <c r="G16" s="3">
        <v>14.583088794563899</v>
      </c>
      <c r="H16" s="3">
        <v>16.204427247997302</v>
      </c>
      <c r="I16" s="3">
        <v>12.6400271452566</v>
      </c>
      <c r="J16" s="3" t="e">
        <v>#N/A</v>
      </c>
      <c r="K16" s="3">
        <v>10.8461472368912</v>
      </c>
      <c r="L16" s="3">
        <v>12.2559690897124</v>
      </c>
      <c r="M16" s="3">
        <v>16.999024289973601</v>
      </c>
      <c r="N16" s="3">
        <v>11.813295214557799</v>
      </c>
      <c r="O16" s="3">
        <v>20.413703035368901</v>
      </c>
      <c r="P16" s="3">
        <v>9.5992102494492002</v>
      </c>
      <c r="Q16" s="3">
        <v>13.944815176582599</v>
      </c>
      <c r="R16" s="3">
        <v>18.355427811904701</v>
      </c>
      <c r="S16" s="3">
        <v>10.5761281438122</v>
      </c>
      <c r="T16" s="3">
        <v>13.4435004293584</v>
      </c>
      <c r="U16" s="3">
        <v>17.736160909082901</v>
      </c>
      <c r="V16" s="3" t="e">
        <v>#N/A</v>
      </c>
    </row>
    <row r="17" spans="1:22" x14ac:dyDescent="0.35">
      <c r="A17" s="2">
        <v>42307</v>
      </c>
      <c r="B17" s="3" t="e">
        <v>#N/A</v>
      </c>
      <c r="C17" s="3">
        <v>15.8103375677081</v>
      </c>
      <c r="D17" s="3">
        <v>16.035919201094998</v>
      </c>
      <c r="E17" s="3">
        <v>19.183487775844</v>
      </c>
      <c r="F17" s="3">
        <v>13.3915745964644</v>
      </c>
      <c r="G17" s="3">
        <v>12.111093200825</v>
      </c>
      <c r="H17" s="3">
        <v>16.5377235967586</v>
      </c>
      <c r="I17" s="3">
        <v>12.7179130317991</v>
      </c>
      <c r="J17" s="3" t="e">
        <v>#N/A</v>
      </c>
      <c r="K17" s="3">
        <v>11.5178838060224</v>
      </c>
      <c r="L17" s="3">
        <v>12.345094582578399</v>
      </c>
      <c r="M17" s="3">
        <v>17.781634351863602</v>
      </c>
      <c r="N17" s="3">
        <v>10.935669505559501</v>
      </c>
      <c r="O17" s="3">
        <v>20.587906867937399</v>
      </c>
      <c r="P17" s="3">
        <v>10.1798626449611</v>
      </c>
      <c r="Q17" s="3">
        <v>13.8505780698818</v>
      </c>
      <c r="R17" s="3">
        <v>18.386734508737199</v>
      </c>
      <c r="S17" s="3">
        <v>11.134048225529099</v>
      </c>
      <c r="T17" s="3">
        <v>13.1197260299614</v>
      </c>
      <c r="U17" s="3">
        <v>23.344946594938801</v>
      </c>
      <c r="V17" s="3" t="e">
        <v>#N/A</v>
      </c>
    </row>
    <row r="18" spans="1:22" x14ac:dyDescent="0.35">
      <c r="A18" s="2">
        <v>42339</v>
      </c>
      <c r="B18" s="3" t="e">
        <v>#N/A</v>
      </c>
      <c r="C18" s="3">
        <v>15.876648096912399</v>
      </c>
      <c r="D18" s="3">
        <v>16.541290048250598</v>
      </c>
      <c r="E18" s="3">
        <v>18.6439522340827</v>
      </c>
      <c r="F18" s="3">
        <v>12.073110677502299</v>
      </c>
      <c r="G18" s="3">
        <v>11.2901133298971</v>
      </c>
      <c r="H18" s="3">
        <v>16.798194444827399</v>
      </c>
      <c r="I18" s="3">
        <v>12.699789633815801</v>
      </c>
      <c r="J18" s="3" t="e">
        <v>#N/A</v>
      </c>
      <c r="K18" s="3">
        <v>11.279122513153</v>
      </c>
      <c r="L18" s="3">
        <v>12.4315303132878</v>
      </c>
      <c r="M18" s="3">
        <v>17.210135795683001</v>
      </c>
      <c r="N18" s="3">
        <v>0.28321633432140803</v>
      </c>
      <c r="O18" s="3">
        <v>20.448293113412898</v>
      </c>
      <c r="P18" s="3">
        <v>10.0432379047773</v>
      </c>
      <c r="Q18" s="3">
        <v>12.5439196837001</v>
      </c>
      <c r="R18" s="3">
        <v>15.760710719431</v>
      </c>
      <c r="S18" s="3">
        <v>10.7549154731862</v>
      </c>
      <c r="T18" s="3">
        <v>11.8675447056997</v>
      </c>
      <c r="U18" s="3">
        <v>23.861599372752099</v>
      </c>
      <c r="V18" s="3" t="e">
        <v>#N/A</v>
      </c>
    </row>
    <row r="19" spans="1:22" x14ac:dyDescent="0.35">
      <c r="A19" s="2">
        <v>42369</v>
      </c>
      <c r="B19" s="3" t="e">
        <v>#N/A</v>
      </c>
      <c r="C19" s="3">
        <v>16.185893677495699</v>
      </c>
      <c r="D19" s="3">
        <v>16.169173490172401</v>
      </c>
      <c r="E19" s="3">
        <v>18.142042241953</v>
      </c>
      <c r="F19" s="3">
        <v>11.2430459405723</v>
      </c>
      <c r="G19" s="3">
        <v>15.088020671009801</v>
      </c>
      <c r="H19" s="3">
        <v>16.757150459058099</v>
      </c>
      <c r="I19" s="3">
        <v>12.0778804272651</v>
      </c>
      <c r="J19" s="3" t="e">
        <v>#N/A</v>
      </c>
      <c r="K19" s="3">
        <v>10.0579014075432</v>
      </c>
      <c r="L19" s="3">
        <v>12.045353353923501</v>
      </c>
      <c r="M19" s="3">
        <v>16.6848328408485</v>
      </c>
      <c r="N19" s="3">
        <v>-2.9560968952992899</v>
      </c>
      <c r="O19" s="3">
        <v>20.596452642102999</v>
      </c>
      <c r="P19" s="3">
        <v>10.823383200986299</v>
      </c>
      <c r="Q19" s="3">
        <v>12.122573663015</v>
      </c>
      <c r="R19" s="3">
        <v>14.2249200590428</v>
      </c>
      <c r="S19" s="3">
        <v>9.7012715748736902</v>
      </c>
      <c r="T19" s="3">
        <v>13.4848271751386</v>
      </c>
      <c r="U19" s="3">
        <v>27.5112203939991</v>
      </c>
      <c r="V19" s="3" t="e">
        <v>#N/A</v>
      </c>
    </row>
    <row r="20" spans="1:22" x14ac:dyDescent="0.35">
      <c r="A20" s="2">
        <v>42401</v>
      </c>
      <c r="B20" s="3" t="e">
        <v>#N/A</v>
      </c>
      <c r="C20" s="3">
        <v>15.795670353709401</v>
      </c>
      <c r="D20" s="3">
        <v>16.2530634831468</v>
      </c>
      <c r="E20" s="3">
        <v>17.268730495024801</v>
      </c>
      <c r="F20" s="3">
        <v>11.7448402102379</v>
      </c>
      <c r="G20" s="3">
        <v>15.394998583392001</v>
      </c>
      <c r="H20" s="3">
        <v>16.595589290631899</v>
      </c>
      <c r="I20" s="3">
        <v>11.9188966714517</v>
      </c>
      <c r="J20" s="3">
        <v>23.507053148683902</v>
      </c>
      <c r="K20" s="3">
        <v>10.320107723097699</v>
      </c>
      <c r="L20" s="3">
        <v>11.7722206983125</v>
      </c>
      <c r="M20" s="3">
        <v>16.0374216944778</v>
      </c>
      <c r="N20" s="3">
        <v>-0.63523239290317801</v>
      </c>
      <c r="O20" s="3">
        <v>19.885031460643201</v>
      </c>
      <c r="P20" s="3">
        <v>9.6210028838421504</v>
      </c>
      <c r="Q20" s="3">
        <v>11.3269867747458</v>
      </c>
      <c r="R20" s="3">
        <v>15.689765285874101</v>
      </c>
      <c r="S20" s="3">
        <v>9.8248300447037007</v>
      </c>
      <c r="T20" s="3">
        <v>12.204066538485201</v>
      </c>
      <c r="U20" s="3">
        <v>17.345326947503398</v>
      </c>
      <c r="V20" s="3">
        <v>11.153372731822</v>
      </c>
    </row>
    <row r="21" spans="1:22" x14ac:dyDescent="0.35">
      <c r="A21" s="2">
        <v>42430</v>
      </c>
      <c r="B21" s="3" t="e">
        <v>#N/A</v>
      </c>
      <c r="C21" s="3">
        <v>15.491802959726799</v>
      </c>
      <c r="D21" s="3">
        <v>16.816010274665398</v>
      </c>
      <c r="E21" s="3">
        <v>16.6291737809625</v>
      </c>
      <c r="F21" s="3">
        <v>12.205147129955799</v>
      </c>
      <c r="G21" s="3">
        <v>22.583463614048899</v>
      </c>
      <c r="H21" s="3">
        <v>16.612254253046402</v>
      </c>
      <c r="I21" s="3">
        <v>12.375319047572701</v>
      </c>
      <c r="J21" s="3">
        <v>24.955538787633799</v>
      </c>
      <c r="K21" s="3">
        <v>10.560940884789799</v>
      </c>
      <c r="L21" s="3">
        <v>12.7125319256377</v>
      </c>
      <c r="M21" s="3">
        <v>15.9584178535119</v>
      </c>
      <c r="N21" s="3">
        <v>-0.113914609841808</v>
      </c>
      <c r="O21" s="3">
        <v>18.890456802982801</v>
      </c>
      <c r="P21" s="3">
        <v>9.2805689741136295</v>
      </c>
      <c r="Q21" s="3">
        <v>12.00788035033</v>
      </c>
      <c r="R21" s="3">
        <v>16.604134665948699</v>
      </c>
      <c r="S21" s="3">
        <v>9.7475134083313097</v>
      </c>
      <c r="T21" s="3">
        <v>13.003278534822799</v>
      </c>
      <c r="U21" s="3">
        <v>-5.87330795339268</v>
      </c>
      <c r="V21" s="3">
        <v>11.5895054306679</v>
      </c>
    </row>
    <row r="22" spans="1:22" x14ac:dyDescent="0.35">
      <c r="A22" s="2">
        <v>42461</v>
      </c>
      <c r="B22" s="3" t="e">
        <v>#N/A</v>
      </c>
      <c r="C22" s="3">
        <v>15.4744589343551</v>
      </c>
      <c r="D22" s="3">
        <v>16.738701320576499</v>
      </c>
      <c r="E22" s="3">
        <v>16.9642169375309</v>
      </c>
      <c r="F22" s="3">
        <v>12.467660480992899</v>
      </c>
      <c r="G22" s="3">
        <v>22.0445033594326</v>
      </c>
      <c r="H22" s="3">
        <v>16.677821109957101</v>
      </c>
      <c r="I22" s="3">
        <v>12.525449111366999</v>
      </c>
      <c r="J22" s="3">
        <v>24.539457864492402</v>
      </c>
      <c r="K22" s="3">
        <v>10.634345617061101</v>
      </c>
      <c r="L22" s="3">
        <v>13.1818081597659</v>
      </c>
      <c r="M22" s="3">
        <v>15.972527873668501</v>
      </c>
      <c r="N22" s="3">
        <v>1.0102573583665899</v>
      </c>
      <c r="O22" s="3">
        <v>18.9231124769817</v>
      </c>
      <c r="P22" s="3">
        <v>9.55175576628044</v>
      </c>
      <c r="Q22" s="3">
        <v>12.151600448867899</v>
      </c>
      <c r="R22" s="3">
        <v>16.554027586802</v>
      </c>
      <c r="S22" s="3">
        <v>9.8194747988614903</v>
      </c>
      <c r="T22" s="3">
        <v>13.0292093387371</v>
      </c>
      <c r="U22" s="3">
        <v>-4.2988542654130102</v>
      </c>
      <c r="V22" s="3">
        <v>11.792142994705801</v>
      </c>
    </row>
    <row r="23" spans="1:22" x14ac:dyDescent="0.35">
      <c r="A23" s="2">
        <v>42489</v>
      </c>
      <c r="B23" s="3" t="e">
        <v>#N/A</v>
      </c>
      <c r="C23" s="3">
        <v>15.4844714214855</v>
      </c>
      <c r="D23" s="3">
        <v>16.5536937823403</v>
      </c>
      <c r="E23" s="3">
        <v>16.806767693584501</v>
      </c>
      <c r="F23" s="3">
        <v>12.301774702543099</v>
      </c>
      <c r="G23" s="3">
        <v>22.118036597979899</v>
      </c>
      <c r="H23" s="3">
        <v>16.5410439069184</v>
      </c>
      <c r="I23" s="3">
        <v>12.4586770113357</v>
      </c>
      <c r="J23" s="3">
        <v>24.486766498733001</v>
      </c>
      <c r="K23" s="3">
        <v>10.5457057934363</v>
      </c>
      <c r="L23" s="3">
        <v>13.339440287128999</v>
      </c>
      <c r="M23" s="3">
        <v>16.028949555890001</v>
      </c>
      <c r="N23" s="3">
        <v>2.4502595619809102</v>
      </c>
      <c r="O23" s="3">
        <v>18.948405777824401</v>
      </c>
      <c r="P23" s="3">
        <v>9.6901401923612003</v>
      </c>
      <c r="Q23" s="3">
        <v>12.297617501765</v>
      </c>
      <c r="R23" s="3">
        <v>16.441259351507298</v>
      </c>
      <c r="S23" s="3">
        <v>9.9095087133512294</v>
      </c>
      <c r="T23" s="3">
        <v>13.378400720478499</v>
      </c>
      <c r="U23" s="3">
        <v>-2.60135106112347</v>
      </c>
      <c r="V23" s="3">
        <v>12.284922826861999</v>
      </c>
    </row>
    <row r="24" spans="1:22" x14ac:dyDescent="0.35">
      <c r="A24" s="2">
        <v>42522</v>
      </c>
      <c r="B24" s="3" t="e">
        <v>#N/A</v>
      </c>
      <c r="C24" s="3">
        <v>15.155197923823801</v>
      </c>
      <c r="D24" s="3">
        <v>16.503868447402802</v>
      </c>
      <c r="E24" s="3">
        <v>17.120168847237402</v>
      </c>
      <c r="F24" s="3">
        <v>11.9056293157622</v>
      </c>
      <c r="G24" s="3">
        <v>20.4317066735324</v>
      </c>
      <c r="H24" s="3">
        <v>16.5773224521492</v>
      </c>
      <c r="I24" s="3">
        <v>12.8251581037616</v>
      </c>
      <c r="J24" s="3">
        <v>23.678612973719101</v>
      </c>
      <c r="K24" s="3">
        <v>10.5029896217741</v>
      </c>
      <c r="L24" s="3">
        <v>12.932220954013401</v>
      </c>
      <c r="M24" s="3">
        <v>15.934004758538901</v>
      </c>
      <c r="N24" s="3">
        <v>4.1815446697484404</v>
      </c>
      <c r="O24" s="3">
        <v>19.1232251045856</v>
      </c>
      <c r="P24" s="3">
        <v>10.1977651513368</v>
      </c>
      <c r="Q24" s="3">
        <v>12.055458860031299</v>
      </c>
      <c r="R24" s="3">
        <v>16.3327921887103</v>
      </c>
      <c r="S24" s="3">
        <v>9.5070921580446601</v>
      </c>
      <c r="T24" s="3">
        <v>13.218186374118501</v>
      </c>
      <c r="U24" s="3">
        <v>-0.41044992979031902</v>
      </c>
      <c r="V24" s="3">
        <v>12.5622659198451</v>
      </c>
    </row>
    <row r="25" spans="1:22" x14ac:dyDescent="0.35">
      <c r="A25" s="2">
        <v>42552</v>
      </c>
      <c r="B25" s="3" t="e">
        <v>#N/A</v>
      </c>
      <c r="C25" s="3">
        <v>15.405547070720401</v>
      </c>
      <c r="D25" s="3">
        <v>16.861633728548199</v>
      </c>
      <c r="E25" s="3">
        <v>17.691431223136199</v>
      </c>
      <c r="F25" s="3">
        <v>11.808675346792899</v>
      </c>
      <c r="G25" s="3">
        <v>20.0443484226961</v>
      </c>
      <c r="H25" s="3">
        <v>16.67363379471</v>
      </c>
      <c r="I25" s="3">
        <v>13.093113642187101</v>
      </c>
      <c r="J25" s="3">
        <v>23.2156570861323</v>
      </c>
      <c r="K25" s="3">
        <v>10.492756718622401</v>
      </c>
      <c r="L25" s="3">
        <v>13.3009299606477</v>
      </c>
      <c r="M25" s="3">
        <v>16.0521610413542</v>
      </c>
      <c r="N25" s="3">
        <v>4.0662975881367096</v>
      </c>
      <c r="O25" s="3">
        <v>19.2389500380004</v>
      </c>
      <c r="P25" s="3">
        <v>10.455968887047799</v>
      </c>
      <c r="Q25" s="3">
        <v>12.265882561813299</v>
      </c>
      <c r="R25" s="3">
        <v>16.404903394169001</v>
      </c>
      <c r="S25" s="3">
        <v>9.5069804613139706</v>
      </c>
      <c r="T25" s="3">
        <v>13.320599741392501</v>
      </c>
      <c r="U25" s="3">
        <v>1.1949256941622599</v>
      </c>
      <c r="V25" s="3">
        <v>12.6969718236264</v>
      </c>
    </row>
    <row r="26" spans="1:22" x14ac:dyDescent="0.35">
      <c r="A26" s="2">
        <v>42583</v>
      </c>
      <c r="B26" s="3" t="e">
        <v>#N/A</v>
      </c>
      <c r="C26" s="3">
        <v>15.9715892782809</v>
      </c>
      <c r="D26" s="3">
        <v>17.863729146093899</v>
      </c>
      <c r="E26" s="3">
        <v>18.1644257998847</v>
      </c>
      <c r="F26" s="3">
        <v>11.9179300126032</v>
      </c>
      <c r="G26" s="3">
        <v>19.5199355874107</v>
      </c>
      <c r="H26" s="3">
        <v>16.823540970840099</v>
      </c>
      <c r="I26" s="3">
        <v>13.6167589655608</v>
      </c>
      <c r="J26" s="3">
        <v>22.9270917773812</v>
      </c>
      <c r="K26" s="3">
        <v>10.539659310702399</v>
      </c>
      <c r="L26" s="3">
        <v>14.002136772215501</v>
      </c>
      <c r="M26" s="3">
        <v>16.3984503054958</v>
      </c>
      <c r="N26" s="3">
        <v>6.00870990292323</v>
      </c>
      <c r="O26" s="3">
        <v>19.7497743140785</v>
      </c>
      <c r="P26" s="3">
        <v>11.1084770325197</v>
      </c>
      <c r="Q26" s="3">
        <v>12.7523449656873</v>
      </c>
      <c r="R26" s="3">
        <v>16.684264458014301</v>
      </c>
      <c r="S26" s="3">
        <v>9.3172553982826596</v>
      </c>
      <c r="T26" s="3">
        <v>13.484190001128599</v>
      </c>
      <c r="U26" s="3">
        <v>3.2842079403218101</v>
      </c>
      <c r="V26" s="3">
        <v>12.922510364672901</v>
      </c>
    </row>
    <row r="27" spans="1:22" x14ac:dyDescent="0.35">
      <c r="A27" s="2">
        <v>42614</v>
      </c>
      <c r="B27" s="3" t="e">
        <v>#N/A</v>
      </c>
      <c r="C27" s="3">
        <v>15.8568595474079</v>
      </c>
      <c r="D27" s="3">
        <v>17.707487733036501</v>
      </c>
      <c r="E27" s="3">
        <v>18.522111429398901</v>
      </c>
      <c r="F27" s="3">
        <v>12.1434920144436</v>
      </c>
      <c r="G27" s="3">
        <v>18.1223092384732</v>
      </c>
      <c r="H27" s="3">
        <v>17.1157856524602</v>
      </c>
      <c r="I27" s="3">
        <v>13.7151024199738</v>
      </c>
      <c r="J27" s="3">
        <v>22.519236347262101</v>
      </c>
      <c r="K27" s="3">
        <v>10.6350721694402</v>
      </c>
      <c r="L27" s="3">
        <v>14.434597709227999</v>
      </c>
      <c r="M27" s="3">
        <v>16.233909177999799</v>
      </c>
      <c r="N27" s="3">
        <v>7.66982016293165</v>
      </c>
      <c r="O27" s="3">
        <v>19.774700755489601</v>
      </c>
      <c r="P27" s="3">
        <v>12.0244411821571</v>
      </c>
      <c r="Q27" s="3">
        <v>13.300221086581701</v>
      </c>
      <c r="R27" s="3">
        <v>16.623926383761599</v>
      </c>
      <c r="S27" s="3">
        <v>9.3645056351048801</v>
      </c>
      <c r="T27" s="3">
        <v>13.3135046196823</v>
      </c>
      <c r="U27" s="3">
        <v>4.8570923871262703</v>
      </c>
      <c r="V27" s="3">
        <v>12.6264527634352</v>
      </c>
    </row>
    <row r="28" spans="1:22" x14ac:dyDescent="0.35">
      <c r="A28" s="2">
        <v>42643</v>
      </c>
      <c r="B28" s="3" t="e">
        <v>#N/A</v>
      </c>
      <c r="C28" s="3">
        <v>15.723153374729</v>
      </c>
      <c r="D28" s="3">
        <v>18.134461940145801</v>
      </c>
      <c r="E28" s="3">
        <v>17.836613122090998</v>
      </c>
      <c r="F28" s="3">
        <v>11.9232581940035</v>
      </c>
      <c r="G28" s="3">
        <v>17.433372451870898</v>
      </c>
      <c r="H28" s="3">
        <v>17.103047524826302</v>
      </c>
      <c r="I28" s="3">
        <v>14.1218239008421</v>
      </c>
      <c r="J28" s="3">
        <v>21.964531015712101</v>
      </c>
      <c r="K28" s="3">
        <v>10.6767733942935</v>
      </c>
      <c r="L28" s="3">
        <v>14.427478158221</v>
      </c>
      <c r="M28" s="3">
        <v>16.6518956698193</v>
      </c>
      <c r="N28" s="3">
        <v>9.2972781051222899</v>
      </c>
      <c r="O28" s="3">
        <v>19.616403880971198</v>
      </c>
      <c r="P28" s="3">
        <v>12.536395907394001</v>
      </c>
      <c r="Q28" s="3">
        <v>13.252489953975401</v>
      </c>
      <c r="R28" s="3">
        <v>16.0791142147384</v>
      </c>
      <c r="S28" s="3">
        <v>9.3582709643462199</v>
      </c>
      <c r="T28" s="3">
        <v>13.9569887407258</v>
      </c>
      <c r="U28" s="3">
        <v>8.6008349609342503</v>
      </c>
      <c r="V28" s="3">
        <v>12.3324154587804</v>
      </c>
    </row>
    <row r="29" spans="1:22" x14ac:dyDescent="0.35">
      <c r="A29" s="2">
        <v>42675</v>
      </c>
      <c r="B29" s="3" t="e">
        <v>#N/A</v>
      </c>
      <c r="C29" s="3">
        <v>17.2509273024592</v>
      </c>
      <c r="D29" s="3">
        <v>18.245594182141399</v>
      </c>
      <c r="E29" s="3">
        <v>17.4539120404093</v>
      </c>
      <c r="F29" s="3">
        <v>12.956618407797301</v>
      </c>
      <c r="G29" s="3">
        <v>16.2361782623152</v>
      </c>
      <c r="H29" s="3">
        <v>17.331120485669601</v>
      </c>
      <c r="I29" s="3">
        <v>14.245788674278501</v>
      </c>
      <c r="J29" s="3">
        <v>22.170926664388901</v>
      </c>
      <c r="K29" s="3">
        <v>10.7675071784402</v>
      </c>
      <c r="L29" s="3">
        <v>15.1712148657301</v>
      </c>
      <c r="M29" s="3">
        <v>16.840250297340202</v>
      </c>
      <c r="N29" s="3">
        <v>10.7856731519869</v>
      </c>
      <c r="O29" s="3">
        <v>19.8453655103723</v>
      </c>
      <c r="P29" s="3">
        <v>12.905030981609199</v>
      </c>
      <c r="Q29" s="3">
        <v>13.487225377031701</v>
      </c>
      <c r="R29" s="3">
        <v>16.119505605436501</v>
      </c>
      <c r="S29" s="3">
        <v>9.1795508815317302</v>
      </c>
      <c r="T29" s="3">
        <v>13.091427081559299</v>
      </c>
      <c r="U29" s="3">
        <v>11.1989903825152</v>
      </c>
      <c r="V29" s="3">
        <v>13.002883368730499</v>
      </c>
    </row>
    <row r="30" spans="1:22" x14ac:dyDescent="0.35">
      <c r="A30" s="2">
        <v>42705</v>
      </c>
      <c r="B30" s="3" t="e">
        <v>#N/A</v>
      </c>
      <c r="C30" s="3">
        <v>16.405634722331701</v>
      </c>
      <c r="D30" s="3">
        <v>17.2837634578574</v>
      </c>
      <c r="E30" s="3">
        <v>16.7963517411673</v>
      </c>
      <c r="F30" s="3">
        <v>12.4933232637134</v>
      </c>
      <c r="G30" s="3">
        <v>15.587868357633999</v>
      </c>
      <c r="H30" s="3">
        <v>16.9930240134914</v>
      </c>
      <c r="I30" s="3">
        <v>14.2138253547582</v>
      </c>
      <c r="J30" s="3">
        <v>20.514798104277698</v>
      </c>
      <c r="K30" s="3">
        <v>10.8305309005057</v>
      </c>
      <c r="L30" s="3">
        <v>14.578008141482</v>
      </c>
      <c r="M30" s="3">
        <v>16.156017493232898</v>
      </c>
      <c r="N30" s="3">
        <v>13.9911882826263</v>
      </c>
      <c r="O30" s="3">
        <v>18.936728988233501</v>
      </c>
      <c r="P30" s="3">
        <v>13.229018237971699</v>
      </c>
      <c r="Q30" s="3">
        <v>13.311118503948601</v>
      </c>
      <c r="R30" s="3">
        <v>16.165760847227599</v>
      </c>
      <c r="S30" s="3">
        <v>8.5648232115407907</v>
      </c>
      <c r="T30" s="3">
        <v>12.442596522772501</v>
      </c>
      <c r="U30" s="3">
        <v>12.511359133627099</v>
      </c>
      <c r="V30" s="3">
        <v>14.635601283006601</v>
      </c>
    </row>
    <row r="31" spans="1:22" x14ac:dyDescent="0.35">
      <c r="A31" s="2">
        <v>42734</v>
      </c>
      <c r="B31" s="3" t="e">
        <v>#N/A</v>
      </c>
      <c r="C31" s="3">
        <v>15.607089900846599</v>
      </c>
      <c r="D31" s="3">
        <v>17.9354457467931</v>
      </c>
      <c r="E31" s="3">
        <v>17.110967965927099</v>
      </c>
      <c r="F31" s="3">
        <v>13.7497269986925</v>
      </c>
      <c r="G31" s="3">
        <v>15.193133765803699</v>
      </c>
      <c r="H31" s="3">
        <v>16.982359757796701</v>
      </c>
      <c r="I31" s="3">
        <v>14.343192965489401</v>
      </c>
      <c r="J31" s="3">
        <v>20.4901968879078</v>
      </c>
      <c r="K31" s="3">
        <v>11.029818924274601</v>
      </c>
      <c r="L31" s="3">
        <v>14.789175602811399</v>
      </c>
      <c r="M31" s="3">
        <v>17.185810183927298</v>
      </c>
      <c r="N31" s="3">
        <v>14.6910095901312</v>
      </c>
      <c r="O31" s="3">
        <v>18.9645947976394</v>
      </c>
      <c r="P31" s="3">
        <v>13.1176828094356</v>
      </c>
      <c r="Q31" s="3">
        <v>14.472412253384899</v>
      </c>
      <c r="R31" s="3">
        <v>16.312178958174002</v>
      </c>
      <c r="S31" s="3">
        <v>9.0263424151714702</v>
      </c>
      <c r="T31" s="3">
        <v>13.0064750334687</v>
      </c>
      <c r="U31" s="3">
        <v>14.563365737723499</v>
      </c>
      <c r="V31" s="3">
        <v>15.3494051938608</v>
      </c>
    </row>
    <row r="32" spans="1:22" x14ac:dyDescent="0.35">
      <c r="A32" s="2">
        <v>42767</v>
      </c>
      <c r="B32" s="3">
        <v>15.054698182157701</v>
      </c>
      <c r="C32" s="3">
        <v>15.999441862712199</v>
      </c>
      <c r="D32" s="3">
        <v>17.544138830948</v>
      </c>
      <c r="E32" s="3">
        <v>18.000204334269998</v>
      </c>
      <c r="F32" s="3">
        <v>14.416905490068901</v>
      </c>
      <c r="G32" s="3">
        <v>17.105129241736702</v>
      </c>
      <c r="H32" s="3">
        <v>17.183224025125</v>
      </c>
      <c r="I32" s="3">
        <v>14.294958413736801</v>
      </c>
      <c r="J32" s="3">
        <v>20.7825563920284</v>
      </c>
      <c r="K32" s="3">
        <v>11.468185002129401</v>
      </c>
      <c r="L32" s="3">
        <v>15.498357468439201</v>
      </c>
      <c r="M32" s="3">
        <v>17.505462139338398</v>
      </c>
      <c r="N32" s="3">
        <v>13.558117828225701</v>
      </c>
      <c r="O32" s="3">
        <v>19.9392683068472</v>
      </c>
      <c r="P32" s="3">
        <v>13.740861068350499</v>
      </c>
      <c r="Q32" s="3">
        <v>14.491272666774099</v>
      </c>
      <c r="R32" s="3">
        <v>16.635342358283498</v>
      </c>
      <c r="S32" s="3">
        <v>9.87261125101295</v>
      </c>
      <c r="T32" s="3">
        <v>13.337787397303099</v>
      </c>
      <c r="U32" s="3">
        <v>14.2224198300956</v>
      </c>
      <c r="V32" s="3">
        <v>15.206241856379201</v>
      </c>
    </row>
    <row r="33" spans="1:22" x14ac:dyDescent="0.35">
      <c r="A33" s="2">
        <v>42795</v>
      </c>
      <c r="B33" s="3">
        <v>15.2316345017278</v>
      </c>
      <c r="C33" s="3">
        <v>16.813012240245701</v>
      </c>
      <c r="D33" s="3">
        <v>17.5414985177019</v>
      </c>
      <c r="E33" s="3">
        <v>17.757889628917098</v>
      </c>
      <c r="F33" s="3">
        <v>15.836933083805601</v>
      </c>
      <c r="G33" s="3">
        <v>16.2550144754961</v>
      </c>
      <c r="H33" s="3">
        <v>17.0468111209046</v>
      </c>
      <c r="I33" s="3">
        <v>14.520427325269299</v>
      </c>
      <c r="J33" s="3">
        <v>21.530133422677501</v>
      </c>
      <c r="K33" s="3">
        <v>11.664446163292499</v>
      </c>
      <c r="L33" s="3">
        <v>16.8693679737755</v>
      </c>
      <c r="M33" s="3">
        <v>18.440727165488799</v>
      </c>
      <c r="N33" s="3">
        <v>14.414924789598899</v>
      </c>
      <c r="O33" s="3">
        <v>20.558536709788701</v>
      </c>
      <c r="P33" s="3">
        <v>14.0631084561655</v>
      </c>
      <c r="Q33" s="3">
        <v>14.9246053744248</v>
      </c>
      <c r="R33" s="3">
        <v>16.378417571879702</v>
      </c>
      <c r="S33" s="3">
        <v>9.9047581430071396</v>
      </c>
      <c r="T33" s="3">
        <v>13.4357722421381</v>
      </c>
      <c r="U33" s="3">
        <v>15.6254050753857</v>
      </c>
      <c r="V33" s="3">
        <v>15.356847201967399</v>
      </c>
    </row>
    <row r="34" spans="1:22" x14ac:dyDescent="0.35">
      <c r="A34" s="2">
        <v>42825</v>
      </c>
      <c r="B34" s="3">
        <v>15.1029852806083</v>
      </c>
      <c r="C34" s="3">
        <v>17.028303624603002</v>
      </c>
      <c r="D34" s="3">
        <v>17.4537679043958</v>
      </c>
      <c r="E34" s="3">
        <v>17.803946461405101</v>
      </c>
      <c r="F34" s="3">
        <v>15.3908122797065</v>
      </c>
      <c r="G34" s="3">
        <v>16.0797454579535</v>
      </c>
      <c r="H34" s="3">
        <v>17.118863881836401</v>
      </c>
      <c r="I34" s="3">
        <v>14.4089809027654</v>
      </c>
      <c r="J34" s="3">
        <v>21.247770751377502</v>
      </c>
      <c r="K34" s="3">
        <v>11.449784025392701</v>
      </c>
      <c r="L34" s="3">
        <v>16.406321725755198</v>
      </c>
      <c r="M34" s="3">
        <v>18.279928949231699</v>
      </c>
      <c r="N34" s="3">
        <v>14.067636123204601</v>
      </c>
      <c r="O34" s="3">
        <v>20.436544129337399</v>
      </c>
      <c r="P34" s="3">
        <v>13.961750477563999</v>
      </c>
      <c r="Q34" s="3">
        <v>14.661183364021101</v>
      </c>
      <c r="R34" s="3">
        <v>16.289081916388302</v>
      </c>
      <c r="S34" s="3">
        <v>9.7406369882802295</v>
      </c>
      <c r="T34" s="3">
        <v>13.3084502028925</v>
      </c>
      <c r="U34" s="3">
        <v>15.7056367586594</v>
      </c>
      <c r="V34" s="3">
        <v>15.2825982401225</v>
      </c>
    </row>
    <row r="35" spans="1:22" x14ac:dyDescent="0.35">
      <c r="A35" s="2">
        <v>42856</v>
      </c>
      <c r="B35" s="3">
        <v>15.0372876733281</v>
      </c>
      <c r="C35" s="3">
        <v>17.167117888418101</v>
      </c>
      <c r="D35" s="3">
        <v>17.431265647316099</v>
      </c>
      <c r="E35" s="3">
        <v>18.057376336979701</v>
      </c>
      <c r="F35" s="3">
        <v>15.2957890603364</v>
      </c>
      <c r="G35" s="3">
        <v>15.0149108064674</v>
      </c>
      <c r="H35" s="3">
        <v>17.2477422988397</v>
      </c>
      <c r="I35" s="3">
        <v>14.3558477248427</v>
      </c>
      <c r="J35" s="3">
        <v>20.8436415588945</v>
      </c>
      <c r="K35" s="3">
        <v>11.118743339038</v>
      </c>
      <c r="L35" s="3">
        <v>16.060389746326901</v>
      </c>
      <c r="M35" s="3">
        <v>18.320579548287501</v>
      </c>
      <c r="N35" s="3">
        <v>14.325547412176499</v>
      </c>
      <c r="O35" s="3">
        <v>20.386205086471598</v>
      </c>
      <c r="P35" s="3">
        <v>13.9460582103283</v>
      </c>
      <c r="Q35" s="3">
        <v>14.6406721346964</v>
      </c>
      <c r="R35" s="3">
        <v>16.172107478883401</v>
      </c>
      <c r="S35" s="3">
        <v>9.7783123536413807</v>
      </c>
      <c r="T35" s="3">
        <v>13.256970113033301</v>
      </c>
      <c r="U35" s="3">
        <v>15.8075502300876</v>
      </c>
      <c r="V35" s="3">
        <v>15.0932443581871</v>
      </c>
    </row>
    <row r="36" spans="1:22" x14ac:dyDescent="0.35">
      <c r="A36" s="2">
        <v>42887</v>
      </c>
      <c r="B36" s="3">
        <v>15.055816359396401</v>
      </c>
      <c r="C36" s="3">
        <v>17.215246305721401</v>
      </c>
      <c r="D36" s="3">
        <v>17.269316938153001</v>
      </c>
      <c r="E36" s="3">
        <v>18.2445159930325</v>
      </c>
      <c r="F36" s="3">
        <v>14.8171803234869</v>
      </c>
      <c r="G36" s="3">
        <v>15.0189051550085</v>
      </c>
      <c r="H36" s="3">
        <v>17.1433826912988</v>
      </c>
      <c r="I36" s="3">
        <v>14.3796024403745</v>
      </c>
      <c r="J36" s="3">
        <v>20.340790740708702</v>
      </c>
      <c r="K36" s="3">
        <v>11.1186617517093</v>
      </c>
      <c r="L36" s="3">
        <v>15.4449452182564</v>
      </c>
      <c r="M36" s="3">
        <v>17.907265613974801</v>
      </c>
      <c r="N36" s="3">
        <v>15.3562432996984</v>
      </c>
      <c r="O36" s="3">
        <v>20.406700314136</v>
      </c>
      <c r="P36" s="3">
        <v>14.0886897620663</v>
      </c>
      <c r="Q36" s="3">
        <v>14.554300765765401</v>
      </c>
      <c r="R36" s="3">
        <v>16.038154650227899</v>
      </c>
      <c r="S36" s="3">
        <v>9.7767193348417702</v>
      </c>
      <c r="T36" s="3">
        <v>12.836863543545601</v>
      </c>
      <c r="U36" s="3">
        <v>15.718800419732201</v>
      </c>
      <c r="V36" s="3">
        <v>15.0836582249204</v>
      </c>
    </row>
    <row r="37" spans="1:22" x14ac:dyDescent="0.35">
      <c r="A37" s="2">
        <v>42916</v>
      </c>
      <c r="B37" s="3">
        <v>15.35765399528</v>
      </c>
      <c r="C37" s="3">
        <v>17.4160395837586</v>
      </c>
      <c r="D37" s="3">
        <v>17.363250354688802</v>
      </c>
      <c r="E37" s="3">
        <v>18.019579289633398</v>
      </c>
      <c r="F37" s="3">
        <v>14.646798342958</v>
      </c>
      <c r="G37" s="3">
        <v>14.790093708274499</v>
      </c>
      <c r="H37" s="3">
        <v>17.1873618086512</v>
      </c>
      <c r="I37" s="3">
        <v>14.6252086244181</v>
      </c>
      <c r="J37" s="3">
        <v>19.993643170074801</v>
      </c>
      <c r="K37" s="3">
        <v>10.982313598243399</v>
      </c>
      <c r="L37" s="3">
        <v>15.0367655993259</v>
      </c>
      <c r="M37" s="3">
        <v>17.6503856933817</v>
      </c>
      <c r="N37" s="3">
        <v>15.172242617777099</v>
      </c>
      <c r="O37" s="3">
        <v>20.202530048839499</v>
      </c>
      <c r="P37" s="3">
        <v>14.0469202051903</v>
      </c>
      <c r="Q37" s="3">
        <v>13.966954430047799</v>
      </c>
      <c r="R37" s="3">
        <v>16.019077427838099</v>
      </c>
      <c r="S37" s="3">
        <v>9.6570000772276003</v>
      </c>
      <c r="T37" s="3">
        <v>12.760728551348</v>
      </c>
      <c r="U37" s="3">
        <v>16.508630086556899</v>
      </c>
      <c r="V37" s="3">
        <v>15.6285165927144</v>
      </c>
    </row>
    <row r="38" spans="1:22" x14ac:dyDescent="0.35">
      <c r="A38" s="2">
        <v>42948</v>
      </c>
      <c r="B38" s="3">
        <v>15.4253665771418</v>
      </c>
      <c r="C38" s="3">
        <v>18.1728172014727</v>
      </c>
      <c r="D38" s="3">
        <v>17.210074119341499</v>
      </c>
      <c r="E38" s="3">
        <v>17.703114757491999</v>
      </c>
      <c r="F38" s="3">
        <v>14.5036964017683</v>
      </c>
      <c r="G38" s="3">
        <v>15.061903399250699</v>
      </c>
      <c r="H38" s="3">
        <v>17.2290230684929</v>
      </c>
      <c r="I38" s="3">
        <v>14.7184188319579</v>
      </c>
      <c r="J38" s="3">
        <v>20.069713843749</v>
      </c>
      <c r="K38" s="3">
        <v>10.7637914149031</v>
      </c>
      <c r="L38" s="3">
        <v>15.049882237211699</v>
      </c>
      <c r="M38" s="3">
        <v>18.0691390260973</v>
      </c>
      <c r="N38" s="3">
        <v>15.197125082857101</v>
      </c>
      <c r="O38" s="3">
        <v>20.9331118789177</v>
      </c>
      <c r="P38" s="3">
        <v>14.584759998493601</v>
      </c>
      <c r="Q38" s="3">
        <v>14.0645562601749</v>
      </c>
      <c r="R38" s="3">
        <v>15.995267405180201</v>
      </c>
      <c r="S38" s="3">
        <v>9.6820685547911705</v>
      </c>
      <c r="T38" s="3">
        <v>13.115589342892999</v>
      </c>
      <c r="U38" s="3">
        <v>16.207285180487698</v>
      </c>
      <c r="V38" s="3">
        <v>15.329582094924801</v>
      </c>
    </row>
    <row r="39" spans="1:22" x14ac:dyDescent="0.35">
      <c r="A39" s="2">
        <v>42979</v>
      </c>
      <c r="B39" s="3">
        <v>15.604389873603299</v>
      </c>
      <c r="C39" s="3">
        <v>19.6135053247665</v>
      </c>
      <c r="D39" s="3">
        <v>17.359583274885299</v>
      </c>
      <c r="E39" s="3">
        <v>18.169940119415301</v>
      </c>
      <c r="F39" s="3">
        <v>14.430277453696</v>
      </c>
      <c r="G39" s="3">
        <v>14.9823818634649</v>
      </c>
      <c r="H39" s="3">
        <v>17.448969031195599</v>
      </c>
      <c r="I39" s="3">
        <v>14.6787248738976</v>
      </c>
      <c r="J39" s="3">
        <v>19.546262069491402</v>
      </c>
      <c r="K39" s="3">
        <v>10.3671110345913</v>
      </c>
      <c r="L39" s="3">
        <v>15.3933543763867</v>
      </c>
      <c r="M39" s="3">
        <v>18.027105087608501</v>
      </c>
      <c r="N39" s="3">
        <v>14.902144164900999</v>
      </c>
      <c r="O39" s="3">
        <v>21.007451131850299</v>
      </c>
      <c r="P39" s="3">
        <v>14.5388959276112</v>
      </c>
      <c r="Q39" s="3">
        <v>13.4658536551579</v>
      </c>
      <c r="R39" s="3">
        <v>16.216057810794499</v>
      </c>
      <c r="S39" s="3">
        <v>9.5957746526863392</v>
      </c>
      <c r="T39" s="3">
        <v>12.596801197930001</v>
      </c>
      <c r="U39" s="3">
        <v>17.445327627479902</v>
      </c>
      <c r="V39" s="3">
        <v>15.137926894843799</v>
      </c>
    </row>
    <row r="40" spans="1:22" x14ac:dyDescent="0.35">
      <c r="A40" s="2">
        <v>43007</v>
      </c>
      <c r="B40" s="3">
        <v>15.656665938357101</v>
      </c>
      <c r="C40" s="3">
        <v>20.360110636279199</v>
      </c>
      <c r="D40" s="3">
        <v>17.244904290624198</v>
      </c>
      <c r="E40" s="3">
        <v>18.730356890665401</v>
      </c>
      <c r="F40" s="3">
        <v>13.560415059814</v>
      </c>
      <c r="G40" s="3">
        <v>16.525715979930599</v>
      </c>
      <c r="H40" s="3">
        <v>17.3906628943563</v>
      </c>
      <c r="I40" s="3">
        <v>14.287491530681001</v>
      </c>
      <c r="J40" s="3">
        <v>19.046871683148801</v>
      </c>
      <c r="K40" s="3">
        <v>10.374325572826001</v>
      </c>
      <c r="L40" s="3">
        <v>15.482877817683301</v>
      </c>
      <c r="M40" s="3">
        <v>17.398689402725701</v>
      </c>
      <c r="N40" s="3">
        <v>14.373384056947501</v>
      </c>
      <c r="O40" s="3">
        <v>20.697091660473401</v>
      </c>
      <c r="P40" s="3">
        <v>14.7490989722367</v>
      </c>
      <c r="Q40" s="3">
        <v>12.6984417708751</v>
      </c>
      <c r="R40" s="3">
        <v>16.512936318699399</v>
      </c>
      <c r="S40" s="3">
        <v>9.0074679403942195</v>
      </c>
      <c r="T40" s="3">
        <v>12.1228790914182</v>
      </c>
      <c r="U40" s="3">
        <v>17.7897679305525</v>
      </c>
      <c r="V40" s="3">
        <v>14.893178223739501</v>
      </c>
    </row>
    <row r="41" spans="1:22" x14ac:dyDescent="0.35">
      <c r="A41" s="2">
        <v>43040</v>
      </c>
      <c r="B41" s="3">
        <v>16.087504786307399</v>
      </c>
      <c r="C41" s="3">
        <v>18.7603675217518</v>
      </c>
      <c r="D41" s="3">
        <v>17.323029596013601</v>
      </c>
      <c r="E41" s="3">
        <v>19.4712059263464</v>
      </c>
      <c r="F41" s="3">
        <v>13.301498363038</v>
      </c>
      <c r="G41" s="3">
        <v>16.730316473396201</v>
      </c>
      <c r="H41" s="3">
        <v>17.441100656200899</v>
      </c>
      <c r="I41" s="3">
        <v>14.8614868334239</v>
      </c>
      <c r="J41" s="3">
        <v>17.243181012683301</v>
      </c>
      <c r="K41" s="3">
        <v>10.5812815553927</v>
      </c>
      <c r="L41" s="3">
        <v>14.873189580398099</v>
      </c>
      <c r="M41" s="3">
        <v>18.370505839376001</v>
      </c>
      <c r="N41" s="3">
        <v>16.98957096242</v>
      </c>
      <c r="O41" s="3">
        <v>21.873188165927498</v>
      </c>
      <c r="P41" s="3">
        <v>15.1822856843024</v>
      </c>
      <c r="Q41" s="3">
        <v>12.8743024500709</v>
      </c>
      <c r="R41" s="3">
        <v>16.916250970331198</v>
      </c>
      <c r="S41" s="3">
        <v>9.4456500427505308</v>
      </c>
      <c r="T41" s="3">
        <v>12.418091564005801</v>
      </c>
      <c r="U41" s="3">
        <v>18.263644180471498</v>
      </c>
      <c r="V41" s="3">
        <v>14.391317055183199</v>
      </c>
    </row>
    <row r="42" spans="1:22" x14ac:dyDescent="0.35">
      <c r="A42" s="2">
        <v>43070</v>
      </c>
      <c r="B42" s="3">
        <v>15.8220228187629</v>
      </c>
      <c r="C42" s="3">
        <v>16.331677086198699</v>
      </c>
      <c r="D42" s="3">
        <v>16.7486259558457</v>
      </c>
      <c r="E42" s="3">
        <v>18.754324767155602</v>
      </c>
      <c r="F42" s="3">
        <v>12.3851871989682</v>
      </c>
      <c r="G42" s="3">
        <v>16.821134468835702</v>
      </c>
      <c r="H42" s="3">
        <v>17.4408446939639</v>
      </c>
      <c r="I42" s="3">
        <v>14.6999717680945</v>
      </c>
      <c r="J42" s="3">
        <v>16.867311635450498</v>
      </c>
      <c r="K42" s="3">
        <v>10.2564662740999</v>
      </c>
      <c r="L42" s="3">
        <v>14.407142100235401</v>
      </c>
      <c r="M42" s="3">
        <v>18.4749822579134</v>
      </c>
      <c r="N42" s="3">
        <v>18.050703227479101</v>
      </c>
      <c r="O42" s="3">
        <v>21.543047895097502</v>
      </c>
      <c r="P42" s="3">
        <v>15.027369683153401</v>
      </c>
      <c r="Q42" s="3">
        <v>12.000635171043299</v>
      </c>
      <c r="R42" s="3">
        <v>17.088376164385298</v>
      </c>
      <c r="S42" s="3">
        <v>8.5267786543346098</v>
      </c>
      <c r="T42" s="3">
        <v>11.4439004677527</v>
      </c>
      <c r="U42" s="3">
        <v>20.579880482082299</v>
      </c>
      <c r="V42" s="3">
        <v>14.3724773503696</v>
      </c>
    </row>
    <row r="43" spans="1:22" x14ac:dyDescent="0.35">
      <c r="A43" s="2">
        <v>43098</v>
      </c>
      <c r="B43" s="3">
        <v>15.924066363478699</v>
      </c>
      <c r="C43" s="3">
        <v>18.064818032942</v>
      </c>
      <c r="D43" s="3">
        <v>17.937906871509298</v>
      </c>
      <c r="E43" s="3">
        <v>19.870029810261599</v>
      </c>
      <c r="F43" s="3">
        <v>12.3531760101645</v>
      </c>
      <c r="G43" s="3">
        <v>17.1277391546598</v>
      </c>
      <c r="H43" s="3">
        <v>18.403206074794301</v>
      </c>
      <c r="I43" s="3">
        <v>14.6473960362492</v>
      </c>
      <c r="J43" s="3">
        <v>17.1778500442188</v>
      </c>
      <c r="K43" s="3">
        <v>10.0945139722641</v>
      </c>
      <c r="L43" s="3">
        <v>14.9214045178148</v>
      </c>
      <c r="M43" s="3">
        <v>18.871100928588099</v>
      </c>
      <c r="N43" s="3">
        <v>20.4584937886967</v>
      </c>
      <c r="O43" s="3">
        <v>22.681050939312499</v>
      </c>
      <c r="P43" s="3">
        <v>15.279544055152099</v>
      </c>
      <c r="Q43" s="3">
        <v>13.3551738398995</v>
      </c>
      <c r="R43" s="3">
        <v>17.848212118314301</v>
      </c>
      <c r="S43" s="3">
        <v>9.0706601424231899</v>
      </c>
      <c r="T43" s="3">
        <v>11.755516929939001</v>
      </c>
      <c r="U43" s="3">
        <v>22.609484086035501</v>
      </c>
      <c r="V43" s="3">
        <v>14.3666253866703</v>
      </c>
    </row>
    <row r="44" spans="1:22" x14ac:dyDescent="0.35">
      <c r="A44" s="2">
        <v>43132</v>
      </c>
      <c r="B44" s="3">
        <v>16.340508450924499</v>
      </c>
      <c r="C44" s="3">
        <v>18.426263758831901</v>
      </c>
      <c r="D44" s="3">
        <v>18.110732126865301</v>
      </c>
      <c r="E44" s="3">
        <v>19.8491078666143</v>
      </c>
      <c r="F44" s="3">
        <v>12.8445277175875</v>
      </c>
      <c r="G44" s="3">
        <v>17.937582158948398</v>
      </c>
      <c r="H44" s="3">
        <v>18.890001355117299</v>
      </c>
      <c r="I44" s="3">
        <v>15.063446709298701</v>
      </c>
      <c r="J44" s="3">
        <v>17.634477302985001</v>
      </c>
      <c r="K44" s="3">
        <v>10.7600378650853</v>
      </c>
      <c r="L44" s="3">
        <v>16.575436922997099</v>
      </c>
      <c r="M44" s="3">
        <v>18.2811183391158</v>
      </c>
      <c r="N44" s="3">
        <v>22.9645640716226</v>
      </c>
      <c r="O44" s="3">
        <v>22.679628781102299</v>
      </c>
      <c r="P44" s="3">
        <v>16.272519846671901</v>
      </c>
      <c r="Q44" s="3">
        <v>13.422464357321701</v>
      </c>
      <c r="R44" s="3">
        <v>18.449544848239601</v>
      </c>
      <c r="S44" s="3">
        <v>9.1750098784329097</v>
      </c>
      <c r="T44" s="3">
        <v>12.307937154635599</v>
      </c>
      <c r="U44" s="3">
        <v>25.591267153146699</v>
      </c>
      <c r="V44" s="3">
        <v>15.303373422372699</v>
      </c>
    </row>
    <row r="45" spans="1:22" x14ac:dyDescent="0.35">
      <c r="A45" s="2">
        <v>43160</v>
      </c>
      <c r="B45" s="3">
        <v>15.3224631027597</v>
      </c>
      <c r="C45" s="3">
        <v>17.531128173266701</v>
      </c>
      <c r="D45" s="3">
        <v>17.684990637690198</v>
      </c>
      <c r="E45" s="3">
        <v>19.396792798152699</v>
      </c>
      <c r="F45" s="3">
        <v>11.750721832345899</v>
      </c>
      <c r="G45" s="3">
        <v>19.8662047901969</v>
      </c>
      <c r="H45" s="3">
        <v>18.597974959449701</v>
      </c>
      <c r="I45" s="3">
        <v>14.4559897784603</v>
      </c>
      <c r="J45" s="3">
        <v>17.958442103186499</v>
      </c>
      <c r="K45" s="3">
        <v>10.5434153658467</v>
      </c>
      <c r="L45" s="3">
        <v>16.576184745094899</v>
      </c>
      <c r="M45" s="3">
        <v>18.1338331370433</v>
      </c>
      <c r="N45" s="3">
        <v>23.911475556624101</v>
      </c>
      <c r="O45" s="3">
        <v>21.749021086376398</v>
      </c>
      <c r="P45" s="3">
        <v>15.357939230009601</v>
      </c>
      <c r="Q45" s="3">
        <v>12.830669022006401</v>
      </c>
      <c r="R45" s="3">
        <v>17.849127828806701</v>
      </c>
      <c r="S45" s="3">
        <v>9.2139502502922106</v>
      </c>
      <c r="T45" s="3">
        <v>12.4558113218324</v>
      </c>
      <c r="U45" s="3">
        <v>24.626462630334501</v>
      </c>
      <c r="V45" s="3">
        <v>15.0476151971828</v>
      </c>
    </row>
    <row r="46" spans="1:22" x14ac:dyDescent="0.35">
      <c r="A46" s="2">
        <v>43188</v>
      </c>
      <c r="B46" s="3">
        <v>15.047182910225899</v>
      </c>
      <c r="C46" s="3">
        <v>17.234965417883501</v>
      </c>
      <c r="D46" s="3">
        <v>17.284603641766701</v>
      </c>
      <c r="E46" s="3">
        <v>19.000583090023301</v>
      </c>
      <c r="F46" s="3">
        <v>11.6113067408708</v>
      </c>
      <c r="G46" s="3">
        <v>19.319600546720199</v>
      </c>
      <c r="H46" s="3">
        <v>18.3941150840941</v>
      </c>
      <c r="I46" s="3">
        <v>14.389649146437399</v>
      </c>
      <c r="J46" s="3">
        <v>17.667893466528501</v>
      </c>
      <c r="K46" s="3">
        <v>10.4250326352907</v>
      </c>
      <c r="L46" s="3">
        <v>16.2355836722164</v>
      </c>
      <c r="M46" s="3">
        <v>17.913364607688798</v>
      </c>
      <c r="N46" s="3">
        <v>22.948754393153202</v>
      </c>
      <c r="O46" s="3">
        <v>21.364047740976101</v>
      </c>
      <c r="P46" s="3">
        <v>15.0477412204153</v>
      </c>
      <c r="Q46" s="3">
        <v>12.6767129496463</v>
      </c>
      <c r="R46" s="3">
        <v>17.5078464504092</v>
      </c>
      <c r="S46" s="3">
        <v>9.0500685074236706</v>
      </c>
      <c r="T46" s="3">
        <v>12.2423379281629</v>
      </c>
      <c r="U46" s="3">
        <v>24.596438129172</v>
      </c>
      <c r="V46" s="3">
        <v>15.2530924047834</v>
      </c>
    </row>
    <row r="47" spans="1:22" x14ac:dyDescent="0.35">
      <c r="A47" s="2">
        <v>43221</v>
      </c>
      <c r="B47" s="3">
        <v>14.5013527366856</v>
      </c>
      <c r="C47" s="3">
        <v>17.011818032539701</v>
      </c>
      <c r="D47" s="3">
        <v>16.860921012085299</v>
      </c>
      <c r="E47" s="3">
        <v>18.6556920775305</v>
      </c>
      <c r="F47" s="3">
        <v>11.776185521591101</v>
      </c>
      <c r="G47" s="3">
        <v>18.661063894697499</v>
      </c>
      <c r="H47" s="3">
        <v>18.2572430224456</v>
      </c>
      <c r="I47" s="3">
        <v>14.2594908554435</v>
      </c>
      <c r="J47" s="3">
        <v>17.671555422018901</v>
      </c>
      <c r="K47" s="3">
        <v>10.3397056005886</v>
      </c>
      <c r="L47" s="3">
        <v>15.883138179269</v>
      </c>
      <c r="M47" s="3">
        <v>17.783772451440999</v>
      </c>
      <c r="N47" s="3">
        <v>22.751619508353901</v>
      </c>
      <c r="O47" s="3">
        <v>21.4809768258554</v>
      </c>
      <c r="P47" s="3">
        <v>14.8273065540765</v>
      </c>
      <c r="Q47" s="3">
        <v>12.661849043691699</v>
      </c>
      <c r="R47" s="3">
        <v>17.293587992005399</v>
      </c>
      <c r="S47" s="3">
        <v>8.6821604346389805</v>
      </c>
      <c r="T47" s="3">
        <v>12.347624566373</v>
      </c>
      <c r="U47" s="3">
        <v>24.030649770516</v>
      </c>
      <c r="V47" s="3">
        <v>15.301790496276301</v>
      </c>
    </row>
    <row r="48" spans="1:22" x14ac:dyDescent="0.35">
      <c r="A48" s="2">
        <v>43252</v>
      </c>
      <c r="B48" s="3">
        <v>14.282088205137001</v>
      </c>
      <c r="C48" s="3">
        <v>16.053980152442598</v>
      </c>
      <c r="D48" s="3">
        <v>16.409699158242098</v>
      </c>
      <c r="E48" s="3">
        <v>18.516530305626102</v>
      </c>
      <c r="F48" s="3">
        <v>11.5506694881134</v>
      </c>
      <c r="G48" s="3">
        <v>18.222635501852999</v>
      </c>
      <c r="H48" s="3">
        <v>17.886173608382599</v>
      </c>
      <c r="I48" s="3">
        <v>14.303283688695799</v>
      </c>
      <c r="J48" s="3">
        <v>17.078826371148601</v>
      </c>
      <c r="K48" s="3">
        <v>10.1171871417079</v>
      </c>
      <c r="L48" s="3">
        <v>15.0291598451963</v>
      </c>
      <c r="M48" s="3">
        <v>17.312469583998801</v>
      </c>
      <c r="N48" s="3">
        <v>22.098569807995499</v>
      </c>
      <c r="O48" s="3">
        <v>21.275603707112801</v>
      </c>
      <c r="P48" s="3">
        <v>14.7066264922193</v>
      </c>
      <c r="Q48" s="3">
        <v>12.5014162799138</v>
      </c>
      <c r="R48" s="3">
        <v>17.026395694733601</v>
      </c>
      <c r="S48" s="3">
        <v>8.3541293679739805</v>
      </c>
      <c r="T48" s="3">
        <v>11.8718710210933</v>
      </c>
      <c r="U48" s="3">
        <v>23.993744258826599</v>
      </c>
      <c r="V48" s="3">
        <v>15.453978169094301</v>
      </c>
    </row>
    <row r="49" spans="1:22" x14ac:dyDescent="0.35">
      <c r="A49" s="2">
        <v>43280</v>
      </c>
      <c r="B49" s="3">
        <v>13.654181875396301</v>
      </c>
      <c r="C49" s="3">
        <v>15.4499601345616</v>
      </c>
      <c r="D49" s="3">
        <v>15.740833767225901</v>
      </c>
      <c r="E49" s="3">
        <v>17.827844135510901</v>
      </c>
      <c r="F49" s="3">
        <v>11.2643036386627</v>
      </c>
      <c r="G49" s="3">
        <v>17.764373400757702</v>
      </c>
      <c r="H49" s="3">
        <v>17.523420622169802</v>
      </c>
      <c r="I49" s="3">
        <v>14.1370333278988</v>
      </c>
      <c r="J49" s="3">
        <v>17.345656696715299</v>
      </c>
      <c r="K49" s="3">
        <v>9.7867953576115507</v>
      </c>
      <c r="L49" s="3">
        <v>14.2561078016266</v>
      </c>
      <c r="M49" s="3">
        <v>17.0422500210741</v>
      </c>
      <c r="N49" s="3">
        <v>21.6872195396076</v>
      </c>
      <c r="O49" s="3">
        <v>21.119822915755702</v>
      </c>
      <c r="P49" s="3">
        <v>14.2863684952514</v>
      </c>
      <c r="Q49" s="3">
        <v>12.441329951576201</v>
      </c>
      <c r="R49" s="3">
        <v>16.3066695082587</v>
      </c>
      <c r="S49" s="3">
        <v>8.0985783306422405</v>
      </c>
      <c r="T49" s="3">
        <v>11.9688610647085</v>
      </c>
      <c r="U49" s="3">
        <v>22.048877460568999</v>
      </c>
      <c r="V49" s="3">
        <v>15.5079890356203</v>
      </c>
    </row>
    <row r="50" spans="1:22" x14ac:dyDescent="0.35">
      <c r="A50" s="2">
        <v>43313</v>
      </c>
      <c r="B50" s="3">
        <v>13.048050370057901</v>
      </c>
      <c r="C50" s="3">
        <v>15.483091699432499</v>
      </c>
      <c r="D50" s="3">
        <v>15.9134283625107</v>
      </c>
      <c r="E50" s="3">
        <v>18.135001651233399</v>
      </c>
      <c r="F50" s="3">
        <v>11.752896750622201</v>
      </c>
      <c r="G50" s="3">
        <v>17.6349266151568</v>
      </c>
      <c r="H50" s="3">
        <v>17.8799455525618</v>
      </c>
      <c r="I50" s="3">
        <v>14.3273615510696</v>
      </c>
      <c r="J50" s="3">
        <v>17.5137608524855</v>
      </c>
      <c r="K50" s="3">
        <v>9.6208665384085599</v>
      </c>
      <c r="L50" s="3">
        <v>14.269673763541</v>
      </c>
      <c r="M50" s="3">
        <v>16.699889390799701</v>
      </c>
      <c r="N50" s="3">
        <v>21.216013662022199</v>
      </c>
      <c r="O50" s="3">
        <v>22.002050648594501</v>
      </c>
      <c r="P50" s="3">
        <v>13.9429746494282</v>
      </c>
      <c r="Q50" s="3">
        <v>13.0424607007071</v>
      </c>
      <c r="R50" s="3">
        <v>16.653506660895701</v>
      </c>
      <c r="S50" s="3">
        <v>7.8416203000289402</v>
      </c>
      <c r="T50" s="3">
        <v>12.3002292706507</v>
      </c>
      <c r="U50" s="3">
        <v>22.129838702944799</v>
      </c>
      <c r="V50" s="3">
        <v>15.2829495359004</v>
      </c>
    </row>
    <row r="51" spans="1:22" x14ac:dyDescent="0.35">
      <c r="A51" s="2">
        <v>43343</v>
      </c>
      <c r="B51" s="3">
        <v>12.534980385783999</v>
      </c>
      <c r="C51" s="3">
        <v>15.395990876126699</v>
      </c>
      <c r="D51" s="3">
        <v>15.8914176227819</v>
      </c>
      <c r="E51" s="3">
        <v>17.793900238957999</v>
      </c>
      <c r="F51" s="3">
        <v>11.877492714721701</v>
      </c>
      <c r="G51" s="3">
        <v>16.909363159298799</v>
      </c>
      <c r="H51" s="3">
        <v>17.937131698513699</v>
      </c>
      <c r="I51" s="3">
        <v>14.198286473745799</v>
      </c>
      <c r="J51" s="3">
        <v>17.269037989010901</v>
      </c>
      <c r="K51" s="3">
        <v>9.4924413566467294</v>
      </c>
      <c r="L51" s="3">
        <v>13.5027572146126</v>
      </c>
      <c r="M51" s="3">
        <v>16.5181068075408</v>
      </c>
      <c r="N51" s="3">
        <v>21.0289117381149</v>
      </c>
      <c r="O51" s="3">
        <v>22.5089098632271</v>
      </c>
      <c r="P51" s="3">
        <v>13.5192949225312</v>
      </c>
      <c r="Q51" s="3">
        <v>13.271504954388</v>
      </c>
      <c r="R51" s="3">
        <v>16.456881769802401</v>
      </c>
      <c r="S51" s="3">
        <v>7.4582151871877302</v>
      </c>
      <c r="T51" s="3">
        <v>12.996099547149599</v>
      </c>
      <c r="U51" s="3">
        <v>21.9671133722366</v>
      </c>
      <c r="V51" s="3">
        <v>15.0946463360281</v>
      </c>
    </row>
    <row r="52" spans="1:22" x14ac:dyDescent="0.35">
      <c r="A52" s="2">
        <v>43374</v>
      </c>
      <c r="B52" s="3">
        <v>12.6814060676571</v>
      </c>
      <c r="C52" s="3">
        <v>14.9850279857211</v>
      </c>
      <c r="D52" s="3">
        <v>15.494185854619101</v>
      </c>
      <c r="E52" s="3">
        <v>16.307777701009002</v>
      </c>
      <c r="F52" s="3">
        <v>11.610161595479999</v>
      </c>
      <c r="G52" s="3">
        <v>16.492414306231002</v>
      </c>
      <c r="H52" s="3">
        <v>17.631215564214301</v>
      </c>
      <c r="I52" s="3">
        <v>13.8770480284931</v>
      </c>
      <c r="J52" s="3">
        <v>17.262684998682101</v>
      </c>
      <c r="K52" s="3">
        <v>9.3937379912859509</v>
      </c>
      <c r="L52" s="3">
        <v>13.2609888096455</v>
      </c>
      <c r="M52" s="3">
        <v>15.594613235420001</v>
      </c>
      <c r="N52" s="3">
        <v>21.052793654626601</v>
      </c>
      <c r="O52" s="3">
        <v>21.450586160072</v>
      </c>
      <c r="P52" s="3">
        <v>13.2352440122561</v>
      </c>
      <c r="Q52" s="3">
        <v>13.1175965504045</v>
      </c>
      <c r="R52" s="3">
        <v>16.456671349905299</v>
      </c>
      <c r="S52" s="3">
        <v>7.6434251145949998</v>
      </c>
      <c r="T52" s="3">
        <v>12.8594476955099</v>
      </c>
      <c r="U52" s="3">
        <v>21.176592780692399</v>
      </c>
      <c r="V52" s="3">
        <v>15.058521595973</v>
      </c>
    </row>
    <row r="53" spans="1:22" x14ac:dyDescent="0.35">
      <c r="A53" s="2">
        <v>43405</v>
      </c>
      <c r="B53" s="3">
        <v>11.715855389177699</v>
      </c>
      <c r="C53" s="3">
        <v>16.919006573744699</v>
      </c>
      <c r="D53" s="3">
        <v>15.156834979038701</v>
      </c>
      <c r="E53" s="3">
        <v>16.062851099851901</v>
      </c>
      <c r="F53" s="3">
        <v>11.0612510180496</v>
      </c>
      <c r="G53" s="3">
        <v>16.436512715386801</v>
      </c>
      <c r="H53" s="3">
        <v>16.715070026826599</v>
      </c>
      <c r="I53" s="3">
        <v>12.638470458685999</v>
      </c>
      <c r="J53" s="3">
        <v>15.8833643945334</v>
      </c>
      <c r="K53" s="3">
        <v>8.4246519835095892</v>
      </c>
      <c r="L53" s="3">
        <v>14.1758304392608</v>
      </c>
      <c r="M53" s="3">
        <v>14.6864433493443</v>
      </c>
      <c r="N53" s="3">
        <v>18.638760249311002</v>
      </c>
      <c r="O53" s="3">
        <v>20.845677734625198</v>
      </c>
      <c r="P53" s="3">
        <v>12.263953986036601</v>
      </c>
      <c r="Q53" s="3">
        <v>13.834208524150901</v>
      </c>
      <c r="R53" s="3">
        <v>15.655597298005601</v>
      </c>
      <c r="S53" s="3">
        <v>7.0666492531414198</v>
      </c>
      <c r="T53" s="3">
        <v>12.7836516297376</v>
      </c>
      <c r="U53" s="3">
        <v>19.341242400815101</v>
      </c>
      <c r="V53" s="3">
        <v>15.037983438892701</v>
      </c>
    </row>
    <row r="54" spans="1:22" x14ac:dyDescent="0.35">
      <c r="A54" s="2">
        <v>43434</v>
      </c>
      <c r="B54" s="3">
        <v>11.356840375508799</v>
      </c>
      <c r="C54" s="3">
        <v>17.202550220899099</v>
      </c>
      <c r="D54" s="3">
        <v>15.5912958643557</v>
      </c>
      <c r="E54" s="3">
        <v>16.3280083743768</v>
      </c>
      <c r="F54" s="3">
        <v>11.6821596256102</v>
      </c>
      <c r="G54" s="3">
        <v>16.479336369798901</v>
      </c>
      <c r="H54" s="3">
        <v>16.7181122012454</v>
      </c>
      <c r="I54" s="3">
        <v>12.6344477821981</v>
      </c>
      <c r="J54" s="3">
        <v>14.766123972531201</v>
      </c>
      <c r="K54" s="3">
        <v>8.4441481742011408</v>
      </c>
      <c r="L54" s="3">
        <v>13.942288456845899</v>
      </c>
      <c r="M54" s="3">
        <v>14.6393155467733</v>
      </c>
      <c r="N54" s="3">
        <v>17.805865369167702</v>
      </c>
      <c r="O54" s="3">
        <v>21.6541165993461</v>
      </c>
      <c r="P54" s="3">
        <v>12.3825616090108</v>
      </c>
      <c r="Q54" s="3">
        <v>14.029476123164899</v>
      </c>
      <c r="R54" s="3">
        <v>15.1978634806546</v>
      </c>
      <c r="S54" s="3">
        <v>6.8174141167761801</v>
      </c>
      <c r="T54" s="3">
        <v>12.1206477277653</v>
      </c>
      <c r="U54" s="3">
        <v>19.407134628062199</v>
      </c>
      <c r="V54" s="3">
        <v>14.9759830659114</v>
      </c>
    </row>
    <row r="55" spans="1:22" x14ac:dyDescent="0.35">
      <c r="A55" s="2">
        <v>43465</v>
      </c>
      <c r="B55" s="3">
        <v>10.612527084962</v>
      </c>
      <c r="C55" s="3">
        <v>12.022110128136999</v>
      </c>
      <c r="D55" s="3">
        <v>15.577795351863699</v>
      </c>
      <c r="E55" s="3">
        <v>16.7779472587432</v>
      </c>
      <c r="F55" s="3">
        <v>11.436272153713</v>
      </c>
      <c r="G55" s="3">
        <v>17.1824209209468</v>
      </c>
      <c r="H55" s="3">
        <v>16.859367530374001</v>
      </c>
      <c r="I55" s="3">
        <v>12.5051364159622</v>
      </c>
      <c r="J55" s="3">
        <v>14.5355779558954</v>
      </c>
      <c r="K55" s="3">
        <v>8.1466868335068092</v>
      </c>
      <c r="L55" s="3">
        <v>13.667221574089099</v>
      </c>
      <c r="M55" s="3">
        <v>14.891613967444099</v>
      </c>
      <c r="N55" s="3">
        <v>14.2463729353974</v>
      </c>
      <c r="O55" s="3">
        <v>21.614303777248502</v>
      </c>
      <c r="P55" s="3">
        <v>11.439359665644799</v>
      </c>
      <c r="Q55" s="3">
        <v>14.0378514737397</v>
      </c>
      <c r="R55" s="3">
        <v>14.2800531873881</v>
      </c>
      <c r="S55" s="3">
        <v>6.6180288957350601</v>
      </c>
      <c r="T55" s="3">
        <v>11.9850099486952</v>
      </c>
      <c r="U55" s="3">
        <v>17.5048195942409</v>
      </c>
      <c r="V55" s="3">
        <v>15.432155538570001</v>
      </c>
    </row>
    <row r="56" spans="1:22" x14ac:dyDescent="0.35">
      <c r="A56" s="2">
        <v>43497</v>
      </c>
      <c r="B56" s="3">
        <v>11.4728927761919</v>
      </c>
      <c r="C56" s="3">
        <v>12.5336219003895</v>
      </c>
      <c r="D56" s="3">
        <v>16.520574913038399</v>
      </c>
      <c r="E56" s="3">
        <v>17.831944753842201</v>
      </c>
      <c r="F56" s="3">
        <v>11.846039362371201</v>
      </c>
      <c r="G56" s="3">
        <v>18.949823885068501</v>
      </c>
      <c r="H56" s="3">
        <v>16.8917013829528</v>
      </c>
      <c r="I56" s="3">
        <v>13.2552164740477</v>
      </c>
      <c r="J56" s="3">
        <v>15.3377018774452</v>
      </c>
      <c r="K56" s="3">
        <v>9.7083948438915808</v>
      </c>
      <c r="L56" s="3">
        <v>15.2109929118474</v>
      </c>
      <c r="M56" s="3">
        <v>15.370967438576001</v>
      </c>
      <c r="N56" s="3">
        <v>17.7573403967742</v>
      </c>
      <c r="O56" s="3">
        <v>21.893773057595499</v>
      </c>
      <c r="P56" s="3">
        <v>12.580064469763499</v>
      </c>
      <c r="Q56" s="3">
        <v>14.5058196654411</v>
      </c>
      <c r="R56" s="3">
        <v>15.550246517628</v>
      </c>
      <c r="S56" s="3">
        <v>7.5406083330148199</v>
      </c>
      <c r="T56" s="3">
        <v>12.172358053150401</v>
      </c>
      <c r="U56" s="3">
        <v>18.383844964007899</v>
      </c>
      <c r="V56" s="3">
        <v>17.336152118968599</v>
      </c>
    </row>
    <row r="57" spans="1:22" x14ac:dyDescent="0.35">
      <c r="A57" s="2">
        <v>43525</v>
      </c>
      <c r="B57" s="3">
        <v>12.7421546994861</v>
      </c>
      <c r="C57" s="3">
        <v>11.294395437611101</v>
      </c>
      <c r="D57" s="3">
        <v>15.920327926860301</v>
      </c>
      <c r="E57" s="3">
        <v>16.7854021367801</v>
      </c>
      <c r="F57" s="3">
        <v>11.514201867344999</v>
      </c>
      <c r="G57" s="3">
        <v>20.153971596310999</v>
      </c>
      <c r="H57" s="3">
        <v>17.092242071399301</v>
      </c>
      <c r="I57" s="3">
        <v>14.081726946928599</v>
      </c>
      <c r="J57" s="3">
        <v>15.5379582882256</v>
      </c>
      <c r="K57" s="3">
        <v>9.9942741013187106</v>
      </c>
      <c r="L57" s="3">
        <v>14.782327171824001</v>
      </c>
      <c r="M57" s="3">
        <v>15.4110810795795</v>
      </c>
      <c r="N57" s="3">
        <v>18.803993921510699</v>
      </c>
      <c r="O57" s="3">
        <v>21.712695008325898</v>
      </c>
      <c r="P57" s="3">
        <v>12.8690882724388</v>
      </c>
      <c r="Q57" s="3">
        <v>13.624905923458099</v>
      </c>
      <c r="R57" s="3">
        <v>16.235340264026402</v>
      </c>
      <c r="S57" s="3">
        <v>7.4014120660987697</v>
      </c>
      <c r="T57" s="3">
        <v>12.923201367055499</v>
      </c>
      <c r="U57" s="3">
        <v>19.719049196783001</v>
      </c>
      <c r="V57" s="3">
        <v>17.219003454964302</v>
      </c>
    </row>
    <row r="58" spans="1:22" x14ac:dyDescent="0.35">
      <c r="A58" s="2">
        <v>43556</v>
      </c>
      <c r="B58" s="3">
        <v>12.7745888247576</v>
      </c>
      <c r="C58" s="3">
        <v>11.0035408093893</v>
      </c>
      <c r="D58" s="3">
        <v>15.7760788860818</v>
      </c>
      <c r="E58" s="3">
        <v>16.7253354052195</v>
      </c>
      <c r="F58" s="3">
        <v>11.620169757387201</v>
      </c>
      <c r="G58" s="3">
        <v>19.828543343422599</v>
      </c>
      <c r="H58" s="3">
        <v>16.917036884335399</v>
      </c>
      <c r="I58" s="3">
        <v>14.264927085631401</v>
      </c>
      <c r="J58" s="3">
        <v>15.4085320427697</v>
      </c>
      <c r="K58" s="3">
        <v>10.213464253962499</v>
      </c>
      <c r="L58" s="3">
        <v>14.508733664106501</v>
      </c>
      <c r="M58" s="3">
        <v>15.285424553543701</v>
      </c>
      <c r="N58" s="3">
        <v>18.618557992383</v>
      </c>
      <c r="O58" s="3">
        <v>21.672206524118401</v>
      </c>
      <c r="P58" s="3">
        <v>12.888343254734099</v>
      </c>
      <c r="Q58" s="3">
        <v>13.5589437331019</v>
      </c>
      <c r="R58" s="3">
        <v>16.1326683288402</v>
      </c>
      <c r="S58" s="3">
        <v>7.2211299823527302</v>
      </c>
      <c r="T58" s="3">
        <v>12.7133193006343</v>
      </c>
      <c r="U58" s="3">
        <v>19.5863200727688</v>
      </c>
      <c r="V58" s="3">
        <v>17.336648184672001</v>
      </c>
    </row>
    <row r="59" spans="1:22" x14ac:dyDescent="0.35">
      <c r="A59" s="2">
        <v>43586</v>
      </c>
      <c r="B59" s="3">
        <v>12.7144857223035</v>
      </c>
      <c r="C59" s="3">
        <v>11.0589826691046</v>
      </c>
      <c r="D59" s="3">
        <v>15.6956615008875</v>
      </c>
      <c r="E59" s="3">
        <v>16.7339598587217</v>
      </c>
      <c r="F59" s="3">
        <v>11.633957643540599</v>
      </c>
      <c r="G59" s="3">
        <v>18.899631699166601</v>
      </c>
      <c r="H59" s="3">
        <v>16.9127285010326</v>
      </c>
      <c r="I59" s="3">
        <v>14.5709884415822</v>
      </c>
      <c r="J59" s="3">
        <v>15.3635983128272</v>
      </c>
      <c r="K59" s="3">
        <v>10.5835370736841</v>
      </c>
      <c r="L59" s="3">
        <v>14.175160577734401</v>
      </c>
      <c r="M59" s="3">
        <v>15.288762748311701</v>
      </c>
      <c r="N59" s="3">
        <v>18.397455483233401</v>
      </c>
      <c r="O59" s="3">
        <v>21.625532572757901</v>
      </c>
      <c r="P59" s="3">
        <v>12.907145575583399</v>
      </c>
      <c r="Q59" s="3">
        <v>13.7056204896276</v>
      </c>
      <c r="R59" s="3">
        <v>16.15152001029</v>
      </c>
      <c r="S59" s="3">
        <v>7.1860241939447498</v>
      </c>
      <c r="T59" s="3">
        <v>12.8335216209301</v>
      </c>
      <c r="U59" s="3">
        <v>19.664063013417699</v>
      </c>
      <c r="V59" s="3">
        <v>17.655657268560802</v>
      </c>
    </row>
    <row r="60" spans="1:22" x14ac:dyDescent="0.35">
      <c r="A60" s="2">
        <v>43616</v>
      </c>
      <c r="B60" s="3">
        <v>12.470688558917001</v>
      </c>
      <c r="C60" s="3">
        <v>10.6830503397593</v>
      </c>
      <c r="D60" s="3">
        <v>15.402077834244</v>
      </c>
      <c r="E60" s="3">
        <v>16.697656996006099</v>
      </c>
      <c r="F60" s="3">
        <v>11.358826048973</v>
      </c>
      <c r="G60" s="3">
        <v>17.987406834862401</v>
      </c>
      <c r="H60" s="3">
        <v>17.108106649562799</v>
      </c>
      <c r="I60" s="3">
        <v>14.458099411804801</v>
      </c>
      <c r="J60" s="3">
        <v>14.956824740262199</v>
      </c>
      <c r="K60" s="3">
        <v>10.526597962312801</v>
      </c>
      <c r="L60" s="3">
        <v>14.1053243612459</v>
      </c>
      <c r="M60" s="3">
        <v>14.914686052685401</v>
      </c>
      <c r="N60" s="3">
        <v>18.194866777719302</v>
      </c>
      <c r="O60" s="3">
        <v>21.669570543036201</v>
      </c>
      <c r="P60" s="3">
        <v>12.377702893793399</v>
      </c>
      <c r="Q60" s="3">
        <v>13.5877791679968</v>
      </c>
      <c r="R60" s="3">
        <v>15.9559163048988</v>
      </c>
      <c r="S60" s="3">
        <v>7.1331000256989698</v>
      </c>
      <c r="T60" s="3">
        <v>12.668059945513599</v>
      </c>
      <c r="U60" s="3">
        <v>19.454306597625202</v>
      </c>
      <c r="V60" s="3">
        <v>17.0771197431188</v>
      </c>
    </row>
    <row r="61" spans="1:22" x14ac:dyDescent="0.35">
      <c r="A61" s="2">
        <v>43647</v>
      </c>
      <c r="B61" s="3">
        <v>12.9005496714418</v>
      </c>
      <c r="C61" s="3">
        <v>10.860353479364701</v>
      </c>
      <c r="D61" s="3">
        <v>15.652648541080501</v>
      </c>
      <c r="E61" s="3">
        <v>16.710893651575901</v>
      </c>
      <c r="F61" s="3">
        <v>11.6005761618273</v>
      </c>
      <c r="G61" s="3">
        <v>17.785132665136601</v>
      </c>
      <c r="H61" s="3">
        <v>17.2842537468002</v>
      </c>
      <c r="I61" s="3">
        <v>14.975106709908699</v>
      </c>
      <c r="J61" s="3">
        <v>14.9150570011975</v>
      </c>
      <c r="K61" s="3">
        <v>11.122193308558</v>
      </c>
      <c r="L61" s="3">
        <v>14.0997432535502</v>
      </c>
      <c r="M61" s="3">
        <v>15.0005856815981</v>
      </c>
      <c r="N61" s="3">
        <v>17.672798388365599</v>
      </c>
      <c r="O61" s="3">
        <v>21.442815552769002</v>
      </c>
      <c r="P61" s="3">
        <v>12.6767386843759</v>
      </c>
      <c r="Q61" s="3">
        <v>13.834194739090201</v>
      </c>
      <c r="R61" s="3">
        <v>16.559900216170899</v>
      </c>
      <c r="S61" s="3">
        <v>7.4503083682889999</v>
      </c>
      <c r="T61" s="3">
        <v>13.1318969966624</v>
      </c>
      <c r="U61" s="3">
        <v>19.280820797040001</v>
      </c>
      <c r="V61" s="3">
        <v>17.407644492741799</v>
      </c>
    </row>
    <row r="62" spans="1:22" x14ac:dyDescent="0.35">
      <c r="A62" s="2">
        <v>43678</v>
      </c>
      <c r="B62" s="3">
        <v>12.5637491268471</v>
      </c>
      <c r="C62" s="3">
        <v>11.2583260629237</v>
      </c>
      <c r="D62" s="3">
        <v>16.054905781110399</v>
      </c>
      <c r="E62" s="3">
        <v>16.6441572030384</v>
      </c>
      <c r="F62" s="3">
        <v>11.2931365863652</v>
      </c>
      <c r="G62" s="3">
        <v>18.307160570815402</v>
      </c>
      <c r="H62" s="3">
        <v>17.052909114133701</v>
      </c>
      <c r="I62" s="3">
        <v>15.0535265959998</v>
      </c>
      <c r="J62" s="3">
        <v>14.4577580050129</v>
      </c>
      <c r="K62" s="3">
        <v>11.273998535238199</v>
      </c>
      <c r="L62" s="3">
        <v>14.419442980413001</v>
      </c>
      <c r="M62" s="3">
        <v>14.6631201055228</v>
      </c>
      <c r="N62" s="3">
        <v>18.3548064133366</v>
      </c>
      <c r="O62" s="3">
        <v>20.800889266169399</v>
      </c>
      <c r="P62" s="3">
        <v>12.503880879415499</v>
      </c>
      <c r="Q62" s="3">
        <v>13.8128373953689</v>
      </c>
      <c r="R62" s="3">
        <v>16.3707391772511</v>
      </c>
      <c r="S62" s="3">
        <v>7.5978481895582801</v>
      </c>
      <c r="T62" s="3">
        <v>13.9078414529125</v>
      </c>
      <c r="U62" s="3">
        <v>18.748367487679499</v>
      </c>
      <c r="V62" s="3">
        <v>17.383763794317499</v>
      </c>
    </row>
    <row r="63" spans="1:22" x14ac:dyDescent="0.35">
      <c r="A63" s="2">
        <v>43706</v>
      </c>
      <c r="B63" s="3">
        <v>12.665656249361801</v>
      </c>
      <c r="C63" s="3">
        <v>11.3245430716808</v>
      </c>
      <c r="D63" s="3">
        <v>15.929213765778201</v>
      </c>
      <c r="E63" s="3">
        <v>16.036126700453501</v>
      </c>
      <c r="F63" s="3">
        <v>10.7565341554097</v>
      </c>
      <c r="G63" s="3">
        <v>17.6855380566831</v>
      </c>
      <c r="H63" s="3">
        <v>16.8391042244141</v>
      </c>
      <c r="I63" s="3">
        <v>14.964515986371399</v>
      </c>
      <c r="J63" s="3">
        <v>14.654116755610399</v>
      </c>
      <c r="K63" s="3">
        <v>11.160684523720301</v>
      </c>
      <c r="L63" s="3">
        <v>14.102882840767901</v>
      </c>
      <c r="M63" s="3">
        <v>13.802731811217001</v>
      </c>
      <c r="N63" s="3">
        <v>19.247011538968898</v>
      </c>
      <c r="O63" s="3">
        <v>21.0905740867044</v>
      </c>
      <c r="P63" s="3">
        <v>12.3386324132798</v>
      </c>
      <c r="Q63" s="3">
        <v>13.7599946358386</v>
      </c>
      <c r="R63" s="3">
        <v>16.484280269351501</v>
      </c>
      <c r="S63" s="3">
        <v>7.4756902960680103</v>
      </c>
      <c r="T63" s="3">
        <v>14.129828097465801</v>
      </c>
      <c r="U63" s="3">
        <v>17.349271346132301</v>
      </c>
      <c r="V63" s="3">
        <v>17.790099627469001</v>
      </c>
    </row>
    <row r="64" spans="1:22" x14ac:dyDescent="0.35">
      <c r="A64" s="2">
        <v>43739</v>
      </c>
      <c r="B64" s="3">
        <v>12.6916524063159</v>
      </c>
      <c r="C64" s="3">
        <v>12.226009082945099</v>
      </c>
      <c r="D64" s="3">
        <v>15.692867237626899</v>
      </c>
      <c r="E64" s="3">
        <v>15.075377437362601</v>
      </c>
      <c r="F64" s="3">
        <v>10.918172113931099</v>
      </c>
      <c r="G64" s="3">
        <v>16.964595981446699</v>
      </c>
      <c r="H64" s="3">
        <v>16.799759364459099</v>
      </c>
      <c r="I64" s="3">
        <v>15.752859248133801</v>
      </c>
      <c r="J64" s="3">
        <v>15.027031526770299</v>
      </c>
      <c r="K64" s="3">
        <v>12.122737182857399</v>
      </c>
      <c r="L64" s="3">
        <v>14.3657686058592</v>
      </c>
      <c r="M64" s="3">
        <v>13.4199946318433</v>
      </c>
      <c r="N64" s="3">
        <v>19.6816174377519</v>
      </c>
      <c r="O64" s="3">
        <v>21.2871221313329</v>
      </c>
      <c r="P64" s="3">
        <v>12.2470624094813</v>
      </c>
      <c r="Q64" s="3">
        <v>14.034074590523399</v>
      </c>
      <c r="R64" s="3">
        <v>16.409996593113799</v>
      </c>
      <c r="S64" s="3">
        <v>7.8126268119257398</v>
      </c>
      <c r="T64" s="3">
        <v>13.9744284993557</v>
      </c>
      <c r="U64" s="3">
        <v>17.1837827559999</v>
      </c>
      <c r="V64" s="3">
        <v>18.362142737514901</v>
      </c>
    </row>
    <row r="65" spans="1:22" x14ac:dyDescent="0.35">
      <c r="A65" s="2">
        <v>43770</v>
      </c>
      <c r="B65" s="3">
        <v>13.036649533751101</v>
      </c>
      <c r="C65" s="3">
        <v>11.1644990122428</v>
      </c>
      <c r="D65" s="3">
        <v>16.042020563461602</v>
      </c>
      <c r="E65" s="3">
        <v>15.200476292922099</v>
      </c>
      <c r="F65" s="3">
        <v>10.9522063961216</v>
      </c>
      <c r="G65" s="3">
        <v>17.453397639345201</v>
      </c>
      <c r="H65" s="3">
        <v>16.782324474073899</v>
      </c>
      <c r="I65" s="3">
        <v>16.3624534748676</v>
      </c>
      <c r="J65" s="3">
        <v>15.540744761808</v>
      </c>
      <c r="K65" s="3">
        <v>13.0042112739691</v>
      </c>
      <c r="L65" s="3">
        <v>15.6574799264402</v>
      </c>
      <c r="M65" s="3">
        <v>13.5157240862524</v>
      </c>
      <c r="N65" s="3">
        <v>15.733927071138799</v>
      </c>
      <c r="O65" s="3">
        <v>22.660118563295299</v>
      </c>
      <c r="P65" s="3">
        <v>12.4768606838579</v>
      </c>
      <c r="Q65" s="3">
        <v>14.042913705749999</v>
      </c>
      <c r="R65" s="3">
        <v>16.6019470294436</v>
      </c>
      <c r="S65" s="3">
        <v>7.6176999385113504</v>
      </c>
      <c r="T65" s="3">
        <v>14.2872924830081</v>
      </c>
      <c r="U65" s="3">
        <v>17.502374752218401</v>
      </c>
      <c r="V65" s="3">
        <v>18.118207891887302</v>
      </c>
    </row>
    <row r="66" spans="1:22" x14ac:dyDescent="0.35">
      <c r="A66" s="2">
        <v>43798</v>
      </c>
      <c r="B66" s="3">
        <v>13.6199814566826</v>
      </c>
      <c r="C66" s="3">
        <v>11.3354220216965</v>
      </c>
      <c r="D66" s="3">
        <v>16.081656756155599</v>
      </c>
      <c r="E66" s="3">
        <v>14.501846169414399</v>
      </c>
      <c r="F66" s="3">
        <v>10.7809213077613</v>
      </c>
      <c r="G66" s="3">
        <v>16.4836337788553</v>
      </c>
      <c r="H66" s="3">
        <v>16.707678571823799</v>
      </c>
      <c r="I66" s="3">
        <v>16.470734918422</v>
      </c>
      <c r="J66" s="3">
        <v>15.291612005860699</v>
      </c>
      <c r="K66" s="3">
        <v>13.3830684885864</v>
      </c>
      <c r="L66" s="3">
        <v>15.339025920959401</v>
      </c>
      <c r="M66" s="3">
        <v>13.9801845434749</v>
      </c>
      <c r="N66" s="3">
        <v>17.309071445741001</v>
      </c>
      <c r="O66" s="3">
        <v>23.037826047773699</v>
      </c>
      <c r="P66" s="3">
        <v>12.7752696134452</v>
      </c>
      <c r="Q66" s="3">
        <v>13.959503503567101</v>
      </c>
      <c r="R66" s="3">
        <v>17.1503710533717</v>
      </c>
      <c r="S66" s="3">
        <v>8.3119112986848709</v>
      </c>
      <c r="T66" s="3">
        <v>14.1663600374761</v>
      </c>
      <c r="U66" s="3">
        <v>17.796225090383501</v>
      </c>
      <c r="V66" s="3">
        <v>18.264877463401799</v>
      </c>
    </row>
    <row r="67" spans="1:22" x14ac:dyDescent="0.35">
      <c r="A67" s="2">
        <v>43830</v>
      </c>
      <c r="B67" s="3">
        <v>14.679247302146001</v>
      </c>
      <c r="C67" s="3">
        <v>11.3565945358205</v>
      </c>
      <c r="D67" s="3">
        <v>16.716967796312101</v>
      </c>
      <c r="E67" s="3">
        <v>14.9862445257315</v>
      </c>
      <c r="F67" s="3">
        <v>10.9365176731236</v>
      </c>
      <c r="G67" s="3">
        <v>17.715984764934401</v>
      </c>
      <c r="H67" s="3">
        <v>17.018346832057599</v>
      </c>
      <c r="I67" s="3">
        <v>17.4754249569799</v>
      </c>
      <c r="J67" s="3">
        <v>15.513010196174299</v>
      </c>
      <c r="K67" s="3">
        <v>14.599947707186301</v>
      </c>
      <c r="L67" s="3">
        <v>17.233319860045398</v>
      </c>
      <c r="M67" s="3">
        <v>14.5334187206957</v>
      </c>
      <c r="N67" s="3">
        <v>17.995724680331602</v>
      </c>
      <c r="O67" s="3">
        <v>23.403345866344999</v>
      </c>
      <c r="P67" s="3">
        <v>13.695560347813601</v>
      </c>
      <c r="Q67" s="3">
        <v>14.6392332551784</v>
      </c>
      <c r="R67" s="3">
        <v>17.018060445247698</v>
      </c>
      <c r="S67" s="3">
        <v>9.1287952404617396</v>
      </c>
      <c r="T67" s="3">
        <v>16.150023060846799</v>
      </c>
      <c r="U67" s="3">
        <v>17.074336146490701</v>
      </c>
      <c r="V67" s="3">
        <v>20.020326157827402</v>
      </c>
    </row>
    <row r="68" spans="1:22" x14ac:dyDescent="0.35">
      <c r="A68" s="2">
        <v>43861</v>
      </c>
      <c r="B68" s="3">
        <v>14.367489502281099</v>
      </c>
      <c r="C68" s="3">
        <v>11.6345248026349</v>
      </c>
      <c r="D68" s="3">
        <v>16.7699537667859</v>
      </c>
      <c r="E68" s="3">
        <v>13.746312224143599</v>
      </c>
      <c r="F68" s="3">
        <v>10.689732554908</v>
      </c>
      <c r="G68" s="3">
        <v>16.6290972535711</v>
      </c>
      <c r="H68" s="3">
        <v>16.2954529663721</v>
      </c>
      <c r="I68" s="3">
        <v>16.699356523095499</v>
      </c>
      <c r="J68" s="3">
        <v>15.7550951289167</v>
      </c>
      <c r="K68" s="3">
        <v>15.006880585748601</v>
      </c>
      <c r="L68" s="3">
        <v>16.837044374607402</v>
      </c>
      <c r="M68" s="3">
        <v>13.7282426314263</v>
      </c>
      <c r="N68" s="3">
        <v>18.142369143840199</v>
      </c>
      <c r="O68" s="3">
        <v>22.911433458106401</v>
      </c>
      <c r="P68" s="3">
        <v>12.862917738132699</v>
      </c>
      <c r="Q68" s="3">
        <v>14.970972630739301</v>
      </c>
      <c r="R68" s="3">
        <v>16.287810765266698</v>
      </c>
      <c r="S68" s="3">
        <v>9.1687617763904008</v>
      </c>
      <c r="T68" s="3">
        <v>15.6344151718184</v>
      </c>
      <c r="U68" s="3">
        <v>15.475794421818801</v>
      </c>
      <c r="V68" s="3">
        <v>19.367883974725</v>
      </c>
    </row>
    <row r="69" spans="1:22" x14ac:dyDescent="0.35">
      <c r="A69" s="2">
        <v>43889</v>
      </c>
      <c r="B69" s="3">
        <v>14.287115214000099</v>
      </c>
      <c r="C69" s="3">
        <v>11.8147611249733</v>
      </c>
      <c r="D69" s="3">
        <v>15.0712970948048</v>
      </c>
      <c r="E69" s="3">
        <v>12.9360984827224</v>
      </c>
      <c r="F69" s="3">
        <v>9.6636717053799295</v>
      </c>
      <c r="G69" s="3">
        <v>16.63719573266</v>
      </c>
      <c r="H69" s="3">
        <v>16.406985512872101</v>
      </c>
      <c r="I69" s="3">
        <v>16.3629801938458</v>
      </c>
      <c r="J69" s="3">
        <v>15.149267666743301</v>
      </c>
      <c r="K69" s="3">
        <v>15.1738265723176</v>
      </c>
      <c r="L69" s="3">
        <v>17.088361559441601</v>
      </c>
      <c r="M69" s="3">
        <v>12.6858474136758</v>
      </c>
      <c r="N69" s="3">
        <v>12.547373185903</v>
      </c>
      <c r="O69" s="3">
        <v>21.259556164606799</v>
      </c>
      <c r="P69" s="3">
        <v>13.0318163186367</v>
      </c>
      <c r="Q69" s="3">
        <v>13.873538383743</v>
      </c>
      <c r="R69" s="3">
        <v>14.880719039339199</v>
      </c>
      <c r="S69" s="3">
        <v>8.0864433621539398</v>
      </c>
      <c r="T69" s="3">
        <v>14.7578317281711</v>
      </c>
      <c r="U69" s="3">
        <v>15.0160145132888</v>
      </c>
      <c r="V69" s="3">
        <v>17.583368650496698</v>
      </c>
    </row>
    <row r="70" spans="1:22" x14ac:dyDescent="0.35">
      <c r="A70" s="2">
        <v>43922</v>
      </c>
      <c r="B70" s="3">
        <v>13.9994398729606</v>
      </c>
      <c r="C70" s="3">
        <v>11.1410037333118</v>
      </c>
      <c r="D70" s="3">
        <v>14.2492473189177</v>
      </c>
      <c r="E70" s="3">
        <v>12.375040553969701</v>
      </c>
      <c r="F70" s="3">
        <v>9.5477852361882807</v>
      </c>
      <c r="G70" s="3">
        <v>15.5175435459652</v>
      </c>
      <c r="H70" s="3">
        <v>16.134625198151799</v>
      </c>
      <c r="I70" s="3">
        <v>15.974683938077799</v>
      </c>
      <c r="J70" s="3">
        <v>14.313758299714699</v>
      </c>
      <c r="K70" s="3">
        <v>14.446665202377799</v>
      </c>
      <c r="L70" s="3">
        <v>16.124139671328599</v>
      </c>
      <c r="M70" s="3">
        <v>11.8999002099071</v>
      </c>
      <c r="N70" s="3">
        <v>11.675190738475401</v>
      </c>
      <c r="O70" s="3">
        <v>20.019071798325999</v>
      </c>
      <c r="P70" s="3">
        <v>12.9197640265945</v>
      </c>
      <c r="Q70" s="3">
        <v>13.417988348130899</v>
      </c>
      <c r="R70" s="3">
        <v>14.5771971210012</v>
      </c>
      <c r="S70" s="3">
        <v>7.6747417840809398</v>
      </c>
      <c r="T70" s="3">
        <v>13.967133144564301</v>
      </c>
      <c r="U70" s="3">
        <v>14.421611504226499</v>
      </c>
      <c r="V70" s="3">
        <v>17.178186383957598</v>
      </c>
    </row>
    <row r="71" spans="1:22" x14ac:dyDescent="0.35">
      <c r="A71" s="2">
        <v>43952</v>
      </c>
      <c r="B71" s="3">
        <v>14.311862792469199</v>
      </c>
      <c r="C71" s="3">
        <v>-6.4057843123932496</v>
      </c>
      <c r="D71" s="3">
        <v>14.411541399588801</v>
      </c>
      <c r="E71" s="3">
        <v>12.904860236687099</v>
      </c>
      <c r="F71" s="3">
        <v>10.789749635251701</v>
      </c>
      <c r="G71" s="3">
        <v>16.453278823981901</v>
      </c>
      <c r="H71" s="3">
        <v>16.662360090543</v>
      </c>
      <c r="I71" s="3">
        <v>16.519483587091798</v>
      </c>
      <c r="J71" s="3">
        <v>15.524179851458801</v>
      </c>
      <c r="K71" s="3">
        <v>14.940287259092001</v>
      </c>
      <c r="L71" s="3">
        <v>16.883389821338401</v>
      </c>
      <c r="M71" s="3">
        <v>12.4377309628865</v>
      </c>
      <c r="N71" s="3">
        <v>12.287654282950401</v>
      </c>
      <c r="O71" s="3">
        <v>21.209392537325598</v>
      </c>
      <c r="P71" s="3">
        <v>13.200808399768601</v>
      </c>
      <c r="Q71" s="3">
        <v>14.051323103339699</v>
      </c>
      <c r="R71" s="3">
        <v>15.6641121347335</v>
      </c>
      <c r="S71" s="3">
        <v>7.94843206035641</v>
      </c>
      <c r="T71" s="3">
        <v>15.889169483821</v>
      </c>
      <c r="U71" s="3">
        <v>15.3713365887662</v>
      </c>
      <c r="V71" s="3">
        <v>18.245698982278899</v>
      </c>
    </row>
    <row r="72" spans="1:22" x14ac:dyDescent="0.35">
      <c r="A72" s="2">
        <v>43983</v>
      </c>
      <c r="B72" s="3">
        <v>14.5515215930164</v>
      </c>
      <c r="C72" s="3">
        <v>13.181876337648299</v>
      </c>
      <c r="D72" s="3">
        <v>15.3322238856077</v>
      </c>
      <c r="E72" s="3">
        <v>14.3041955627076</v>
      </c>
      <c r="F72" s="3">
        <v>11.7197647923799</v>
      </c>
      <c r="G72" s="3">
        <v>18.023349535233798</v>
      </c>
      <c r="H72" s="3">
        <v>18.285090103496799</v>
      </c>
      <c r="I72" s="3">
        <v>16.7318217688325</v>
      </c>
      <c r="J72" s="3">
        <v>16.716274764530102</v>
      </c>
      <c r="K72" s="3">
        <v>15.239783567408301</v>
      </c>
      <c r="L72" s="3">
        <v>18.777053192186699</v>
      </c>
      <c r="M72" s="3">
        <v>12.452879121508101</v>
      </c>
      <c r="N72" s="3">
        <v>12.684240432001101</v>
      </c>
      <c r="O72" s="3">
        <v>21.974788387958998</v>
      </c>
      <c r="P72" s="3">
        <v>13.6833874060295</v>
      </c>
      <c r="Q72" s="3">
        <v>14.391669034485201</v>
      </c>
      <c r="R72" s="3">
        <v>17.441381697079802</v>
      </c>
      <c r="S72" s="3">
        <v>8.7564919338089204</v>
      </c>
      <c r="T72" s="3">
        <v>15.638278173149899</v>
      </c>
      <c r="U72" s="3">
        <v>16.251545413493599</v>
      </c>
      <c r="V72" s="3">
        <v>19.179934261158799</v>
      </c>
    </row>
    <row r="73" spans="1:22" x14ac:dyDescent="0.35">
      <c r="A73" s="2">
        <v>44013</v>
      </c>
      <c r="B73" s="3">
        <v>15.125467500028201</v>
      </c>
      <c r="C73" s="3">
        <v>15.0141665804678</v>
      </c>
      <c r="D73" s="3">
        <v>16.651706922547699</v>
      </c>
      <c r="E73" s="3">
        <v>15.488737328066399</v>
      </c>
      <c r="F73" s="3">
        <v>11.5318734881669</v>
      </c>
      <c r="G73" s="3">
        <v>21.9067266940582</v>
      </c>
      <c r="H73" s="3">
        <v>18.910501675863401</v>
      </c>
      <c r="I73" s="3">
        <v>17.267415226972801</v>
      </c>
      <c r="J73" s="3">
        <v>18.0433504586046</v>
      </c>
      <c r="K73" s="3">
        <v>15.286291638839501</v>
      </c>
      <c r="L73" s="3">
        <v>29.573019963005098</v>
      </c>
      <c r="M73" s="3">
        <v>12.8632334268645</v>
      </c>
      <c r="N73" s="3">
        <v>15.0592338533615</v>
      </c>
      <c r="O73" s="3">
        <v>23.607800727374801</v>
      </c>
      <c r="P73" s="3">
        <v>14.2004630565591</v>
      </c>
      <c r="Q73" s="3">
        <v>14.9330312174182</v>
      </c>
      <c r="R73" s="3">
        <v>18.5398734184168</v>
      </c>
      <c r="S73" s="3">
        <v>9.4807053714320002</v>
      </c>
      <c r="T73" s="3">
        <v>17.437263285205901</v>
      </c>
      <c r="U73" s="3">
        <v>16.008974101821799</v>
      </c>
      <c r="V73" s="3">
        <v>19.321942575712399</v>
      </c>
    </row>
    <row r="74" spans="1:22" x14ac:dyDescent="0.35">
      <c r="A74" s="2">
        <v>44043</v>
      </c>
      <c r="B74" s="3">
        <v>16.2453832460364</v>
      </c>
      <c r="C74" s="3">
        <v>17.350410041873602</v>
      </c>
      <c r="D74" s="3">
        <v>17.6536264947745</v>
      </c>
      <c r="E74" s="3">
        <v>15.978419359958099</v>
      </c>
      <c r="F74" s="3">
        <v>11.6946516517504</v>
      </c>
      <c r="G74" s="3">
        <v>24.421311351084899</v>
      </c>
      <c r="H74" s="3">
        <v>19.854980233762198</v>
      </c>
      <c r="I74" s="3">
        <v>17.9514186709733</v>
      </c>
      <c r="J74" s="3">
        <v>18.984258173177601</v>
      </c>
      <c r="K74" s="3">
        <v>15.728858892601</v>
      </c>
      <c r="L74" s="3">
        <v>31.723483173338501</v>
      </c>
      <c r="M74" s="3">
        <v>13.462910507775799</v>
      </c>
      <c r="N74" s="3">
        <v>15.1616105034313</v>
      </c>
      <c r="O74" s="3">
        <v>25.0160610833173</v>
      </c>
      <c r="P74" s="3">
        <v>15.0609805832843</v>
      </c>
      <c r="Q74" s="3">
        <v>15.7438604015833</v>
      </c>
      <c r="R74" s="3">
        <v>19.324925931671899</v>
      </c>
      <c r="S74" s="3">
        <v>9.6464585127407592</v>
      </c>
      <c r="T74" s="3">
        <v>15.415431927505001</v>
      </c>
      <c r="U74" s="3">
        <v>16.1995319414048</v>
      </c>
      <c r="V74" s="3">
        <v>19.850998255260102</v>
      </c>
    </row>
    <row r="75" spans="1:22" x14ac:dyDescent="0.35">
      <c r="A75" s="2">
        <v>44075</v>
      </c>
      <c r="B75" s="3">
        <v>17.2603484017007</v>
      </c>
      <c r="C75" s="3">
        <v>18.2014918343951</v>
      </c>
      <c r="D75" s="3">
        <v>19.157895255584801</v>
      </c>
      <c r="E75" s="3">
        <v>17.730896399135901</v>
      </c>
      <c r="F75" s="3">
        <v>12.669441970590301</v>
      </c>
      <c r="G75" s="3">
        <v>33.782753207566799</v>
      </c>
      <c r="H75" s="3">
        <v>20.5344401945651</v>
      </c>
      <c r="I75" s="3">
        <v>17.1702101855699</v>
      </c>
      <c r="J75" s="3">
        <v>19.727873988699098</v>
      </c>
      <c r="K75" s="3">
        <v>16.125213995792599</v>
      </c>
      <c r="L75" s="3">
        <v>36.383014195182596</v>
      </c>
      <c r="M75" s="3">
        <v>13.622232942280601</v>
      </c>
      <c r="N75" s="3">
        <v>16.218610095790599</v>
      </c>
      <c r="O75" s="3">
        <v>25.400618597943399</v>
      </c>
      <c r="P75" s="3">
        <v>16.1244977380608</v>
      </c>
      <c r="Q75" s="3">
        <v>16.098499137604598</v>
      </c>
      <c r="R75" s="3">
        <v>20.488452896139901</v>
      </c>
      <c r="S75" s="3">
        <v>9.7932317436418792</v>
      </c>
      <c r="T75" s="3">
        <v>16.317786169334799</v>
      </c>
      <c r="U75" s="3">
        <v>17.8345790123639</v>
      </c>
      <c r="V75" s="3">
        <v>21.4594376046016</v>
      </c>
    </row>
    <row r="76" spans="1:22" x14ac:dyDescent="0.35">
      <c r="A76" s="2">
        <v>44105</v>
      </c>
      <c r="B76" s="3">
        <v>16.904893470702799</v>
      </c>
      <c r="C76" s="3">
        <v>18.184554229345402</v>
      </c>
      <c r="D76" s="3">
        <v>18.459669668600199</v>
      </c>
      <c r="E76" s="3">
        <v>19.2350846220282</v>
      </c>
      <c r="F76" s="3">
        <v>13.460041478508201</v>
      </c>
      <c r="G76" s="3">
        <v>37.540884919761901</v>
      </c>
      <c r="H76" s="3">
        <v>20.051441707501699</v>
      </c>
      <c r="I76" s="3">
        <v>17.025921639798899</v>
      </c>
      <c r="J76" s="3">
        <v>19.9971888368901</v>
      </c>
      <c r="K76" s="3">
        <v>16.0160703016752</v>
      </c>
      <c r="L76" s="3">
        <v>28.7639922654065</v>
      </c>
      <c r="M76" s="3">
        <v>13.257714915442101</v>
      </c>
      <c r="N76" s="3">
        <v>15.2232612442979</v>
      </c>
      <c r="O76" s="3">
        <v>26.0669442414932</v>
      </c>
      <c r="P76" s="3">
        <v>15.9950517647881</v>
      </c>
      <c r="Q76" s="3">
        <v>16.301842610523401</v>
      </c>
      <c r="R76" s="3">
        <v>21.060487722609299</v>
      </c>
      <c r="S76" s="3">
        <v>10.566831591721799</v>
      </c>
      <c r="T76" s="3">
        <v>15.946617415076499</v>
      </c>
      <c r="U76" s="3">
        <v>18.393140362322502</v>
      </c>
      <c r="V76" s="3">
        <v>24.417744596242301</v>
      </c>
    </row>
    <row r="77" spans="1:22" x14ac:dyDescent="0.35">
      <c r="A77" s="2">
        <v>44134</v>
      </c>
      <c r="B77" s="3">
        <v>17.351216241234098</v>
      </c>
      <c r="C77" s="3">
        <v>18.763631392233901</v>
      </c>
      <c r="D77" s="3">
        <v>19.8600217248703</v>
      </c>
      <c r="E77" s="3">
        <v>21.282092890190999</v>
      </c>
      <c r="F77" s="3">
        <v>15.366058418528601</v>
      </c>
      <c r="G77" s="3">
        <v>38.878577298154703</v>
      </c>
      <c r="H77" s="3">
        <v>19.7329036229861</v>
      </c>
      <c r="I77" s="3">
        <v>16.5169662881443</v>
      </c>
      <c r="J77" s="3">
        <v>20.4884213967315</v>
      </c>
      <c r="K77" s="3">
        <v>15.432839527082599</v>
      </c>
      <c r="L77" s="3">
        <v>30.8720184010031</v>
      </c>
      <c r="M77" s="3">
        <v>12.6941931202019</v>
      </c>
      <c r="N77" s="3">
        <v>13.140309269708499</v>
      </c>
      <c r="O77" s="3">
        <v>26.044276995246701</v>
      </c>
      <c r="P77" s="3">
        <v>16.842131330016802</v>
      </c>
      <c r="Q77" s="3">
        <v>16.3299870395252</v>
      </c>
      <c r="R77" s="3">
        <v>21.072666028487902</v>
      </c>
      <c r="S77" s="3">
        <v>11.074827391241101</v>
      </c>
      <c r="T77" s="3">
        <v>21.3953056515432</v>
      </c>
      <c r="U77" s="3">
        <v>18.228289661898099</v>
      </c>
      <c r="V77" s="3">
        <v>24.7816329152976</v>
      </c>
    </row>
    <row r="78" spans="1:22" x14ac:dyDescent="0.35">
      <c r="A78" s="2">
        <v>44166</v>
      </c>
      <c r="B78" s="3">
        <v>18.921874516311799</v>
      </c>
      <c r="C78" s="3">
        <v>22.668444712115999</v>
      </c>
      <c r="D78" s="3">
        <v>23.530477593942599</v>
      </c>
      <c r="E78" s="3">
        <v>23.534412019248599</v>
      </c>
      <c r="F78" s="3">
        <v>20.234245011475601</v>
      </c>
      <c r="G78" s="3">
        <v>49.871610315122403</v>
      </c>
      <c r="H78" s="3">
        <v>21.2541528403715</v>
      </c>
      <c r="I78" s="3">
        <v>17.164282638797001</v>
      </c>
      <c r="J78" s="3">
        <v>26.592752364293901</v>
      </c>
      <c r="K78" s="3">
        <v>17.791738201759902</v>
      </c>
      <c r="L78" s="3">
        <v>32.237196634566502</v>
      </c>
      <c r="M78" s="3">
        <v>13.3488717306371</v>
      </c>
      <c r="N78" s="3">
        <v>20.0151416166673</v>
      </c>
      <c r="O78" s="3">
        <v>30.0517839175027</v>
      </c>
      <c r="P78" s="3">
        <v>17.777290395538301</v>
      </c>
      <c r="Q78" s="3">
        <v>17.7740147543172</v>
      </c>
      <c r="R78" s="3">
        <v>24.461007803324499</v>
      </c>
      <c r="S78" s="3">
        <v>12.220072520673501</v>
      </c>
      <c r="T78" s="3">
        <v>24.431690258296701</v>
      </c>
      <c r="U78" s="3">
        <v>19.967656587558</v>
      </c>
      <c r="V78" s="3">
        <v>27.722853577389401</v>
      </c>
    </row>
    <row r="79" spans="1:22" x14ac:dyDescent="0.35">
      <c r="A79" s="2">
        <v>44196</v>
      </c>
      <c r="B79" s="3">
        <v>20.156342696112699</v>
      </c>
      <c r="C79" s="3">
        <v>24.725864918163001</v>
      </c>
      <c r="D79" s="3">
        <v>24.765580234434601</v>
      </c>
      <c r="E79" s="3">
        <v>25.014408400113801</v>
      </c>
      <c r="F79" s="3">
        <v>22.6626117382696</v>
      </c>
      <c r="G79" s="3">
        <v>51.418972870833898</v>
      </c>
      <c r="H79" s="3">
        <v>21.176484934449601</v>
      </c>
      <c r="I79" s="3">
        <v>18.391642966627799</v>
      </c>
      <c r="J79" s="3">
        <v>32.471002362497103</v>
      </c>
      <c r="K79" s="3">
        <v>19.787957187432099</v>
      </c>
      <c r="L79" s="3">
        <v>36.7394099439257</v>
      </c>
      <c r="M79" s="3">
        <v>14.0355409323112</v>
      </c>
      <c r="N79" s="3">
        <v>19.794779685366901</v>
      </c>
      <c r="O79" s="3">
        <v>33.762657980910298</v>
      </c>
      <c r="P79" s="3">
        <v>18.5780265123805</v>
      </c>
      <c r="Q79" s="3">
        <v>17.326190176330201</v>
      </c>
      <c r="R79" s="3">
        <v>27.359903776702101</v>
      </c>
      <c r="S79" s="3">
        <v>13.5043297134415</v>
      </c>
      <c r="T79" s="3">
        <v>24.070881723320099</v>
      </c>
      <c r="U79" s="3">
        <v>23.421038024167402</v>
      </c>
      <c r="V79" s="3">
        <v>28.969691237435999</v>
      </c>
    </row>
    <row r="80" spans="1:22" x14ac:dyDescent="0.35">
      <c r="A80" s="2">
        <v>44228</v>
      </c>
      <c r="B80" s="3">
        <v>20.8905320157365</v>
      </c>
      <c r="C80" s="3">
        <v>26.285659568934399</v>
      </c>
      <c r="D80" s="3">
        <v>24.630807077066301</v>
      </c>
      <c r="E80" s="3">
        <v>24.198228946340599</v>
      </c>
      <c r="F80" s="3">
        <v>15.742828123477199</v>
      </c>
      <c r="G80" s="3">
        <v>47.821983871798103</v>
      </c>
      <c r="H80" s="3">
        <v>19.511692798888198</v>
      </c>
      <c r="I80" s="3">
        <v>18.619023788985402</v>
      </c>
      <c r="J80" s="3">
        <v>27.962567502627898</v>
      </c>
      <c r="K80" s="3">
        <v>20.988567579991901</v>
      </c>
      <c r="L80" s="3">
        <v>28.893112946690302</v>
      </c>
      <c r="M80" s="3">
        <v>13.748473211485299</v>
      </c>
      <c r="N80" s="3">
        <v>17.100028303346502</v>
      </c>
      <c r="O80" s="3">
        <v>31.946607069399199</v>
      </c>
      <c r="P80" s="3">
        <v>20.8552041055678</v>
      </c>
      <c r="Q80" s="3">
        <v>17.177265221670901</v>
      </c>
      <c r="R80" s="3">
        <v>27.058716983921698</v>
      </c>
      <c r="S80" s="3">
        <v>12.6159944510326</v>
      </c>
      <c r="T80" s="3">
        <v>23.574851315422499</v>
      </c>
      <c r="U80" s="3">
        <v>22.304626412095999</v>
      </c>
      <c r="V80" s="3">
        <v>26.3144471928257</v>
      </c>
    </row>
    <row r="81" spans="1:22" x14ac:dyDescent="0.35">
      <c r="A81" s="2">
        <v>44256</v>
      </c>
      <c r="B81" s="3">
        <v>20.204271515636002</v>
      </c>
      <c r="C81" s="3">
        <v>32.4766620136078</v>
      </c>
      <c r="D81" s="3">
        <v>24.172427992860399</v>
      </c>
      <c r="E81" s="3">
        <v>22.9677376749672</v>
      </c>
      <c r="F81" s="3">
        <v>17.169980664344401</v>
      </c>
      <c r="G81" s="3">
        <v>67.765790294371101</v>
      </c>
      <c r="H81" s="3">
        <v>19.773541250571402</v>
      </c>
      <c r="I81" s="3">
        <v>18.6174117150019</v>
      </c>
      <c r="J81" s="3">
        <v>27.3956320647758</v>
      </c>
      <c r="K81" s="3">
        <v>20.437743840705899</v>
      </c>
      <c r="L81" s="3">
        <v>20.748677282753601</v>
      </c>
      <c r="M81" s="3">
        <v>13.647776615122</v>
      </c>
      <c r="N81" s="3">
        <v>17.773531685048699</v>
      </c>
      <c r="O81" s="3">
        <v>31.1324668902936</v>
      </c>
      <c r="P81" s="3">
        <v>19.881186937258299</v>
      </c>
      <c r="Q81" s="3">
        <v>16.920856419956099</v>
      </c>
      <c r="R81" s="3">
        <v>27.661278223378901</v>
      </c>
      <c r="S81" s="3">
        <v>11.544132148994301</v>
      </c>
      <c r="T81" s="3">
        <v>27.476505327018</v>
      </c>
      <c r="U81" s="3">
        <v>24.4409377260369</v>
      </c>
      <c r="V81" s="3">
        <v>26.5447357049575</v>
      </c>
    </row>
    <row r="82" spans="1:22" x14ac:dyDescent="0.35">
      <c r="A82" s="2">
        <v>44287</v>
      </c>
      <c r="B82" s="3">
        <v>19.6955186092449</v>
      </c>
      <c r="C82" s="3">
        <v>30.5823235138167</v>
      </c>
      <c r="D82" s="3">
        <v>23.134021062293399</v>
      </c>
      <c r="E82" s="3">
        <v>22.109377360149299</v>
      </c>
      <c r="F82" s="3">
        <v>16.732293452097402</v>
      </c>
      <c r="G82" s="3">
        <v>62.008381869760697</v>
      </c>
      <c r="H82" s="3">
        <v>19.183609932935902</v>
      </c>
      <c r="I82" s="3">
        <v>18.325909207678102</v>
      </c>
      <c r="J82" s="3">
        <v>26.2719765527406</v>
      </c>
      <c r="K82" s="3">
        <v>19.749896350352</v>
      </c>
      <c r="L82" s="3">
        <v>19.473396791290099</v>
      </c>
      <c r="M82" s="3">
        <v>13.313416040443499</v>
      </c>
      <c r="N82" s="3">
        <v>17.411672374544199</v>
      </c>
      <c r="O82" s="3">
        <v>30.439258482139198</v>
      </c>
      <c r="P82" s="3">
        <v>19.439664686162001</v>
      </c>
      <c r="Q82" s="3">
        <v>16.721679340922702</v>
      </c>
      <c r="R82" s="3">
        <v>27.0670577055112</v>
      </c>
      <c r="S82" s="3">
        <v>11.0063690593947</v>
      </c>
      <c r="T82" s="3">
        <v>26.143608484981801</v>
      </c>
      <c r="U82" s="3">
        <v>23.775543975879401</v>
      </c>
      <c r="V82" s="3">
        <v>26.0355511962657</v>
      </c>
    </row>
    <row r="83" spans="1:22" x14ac:dyDescent="0.35">
      <c r="A83" s="2">
        <v>44316</v>
      </c>
      <c r="B83" s="3">
        <v>19.4198499689507</v>
      </c>
      <c r="C83" s="3">
        <v>28.2965467998714</v>
      </c>
      <c r="D83" s="3">
        <v>22.6149930657329</v>
      </c>
      <c r="E83" s="3">
        <v>21.491765556628401</v>
      </c>
      <c r="F83" s="3">
        <v>16.444136199981301</v>
      </c>
      <c r="G83" s="3">
        <v>56.044394149817798</v>
      </c>
      <c r="H83" s="3">
        <v>18.652191166089199</v>
      </c>
      <c r="I83" s="3">
        <v>17.857431848031901</v>
      </c>
      <c r="J83" s="3">
        <v>25.105218424875499</v>
      </c>
      <c r="K83" s="3">
        <v>18.367832786604101</v>
      </c>
      <c r="L83" s="3">
        <v>18.2303261219928</v>
      </c>
      <c r="M83" s="3">
        <v>12.8043614224643</v>
      </c>
      <c r="N83" s="3">
        <v>17.450540971729598</v>
      </c>
      <c r="O83" s="3">
        <v>29.631294033360799</v>
      </c>
      <c r="P83" s="3">
        <v>19.060296453215098</v>
      </c>
      <c r="Q83" s="3">
        <v>16.569568843954801</v>
      </c>
      <c r="R83" s="3">
        <v>26.130065196006498</v>
      </c>
      <c r="S83" s="3">
        <v>10.478377774570699</v>
      </c>
      <c r="T83" s="3">
        <v>24.9059901969237</v>
      </c>
      <c r="U83" s="3">
        <v>23.132257612537501</v>
      </c>
      <c r="V83" s="3">
        <v>25.633605633111799</v>
      </c>
    </row>
    <row r="84" spans="1:22" x14ac:dyDescent="0.35">
      <c r="A84" s="2">
        <v>44348</v>
      </c>
      <c r="B84" s="3">
        <v>19.5222108310202</v>
      </c>
      <c r="C84" s="3">
        <v>25.870618793706502</v>
      </c>
      <c r="D84" s="3">
        <v>21.912317559557</v>
      </c>
      <c r="E84" s="3">
        <v>21.545056944416</v>
      </c>
      <c r="F84" s="3">
        <v>16.225179762347398</v>
      </c>
      <c r="G84" s="3">
        <v>49.953104248247499</v>
      </c>
      <c r="H84" s="3">
        <v>17.930250552193002</v>
      </c>
      <c r="I84" s="3">
        <v>17.0592277401954</v>
      </c>
      <c r="J84" s="3">
        <v>24.0972172379368</v>
      </c>
      <c r="K84" s="3">
        <v>17.4564459540087</v>
      </c>
      <c r="L84" s="3">
        <v>17.240040118675601</v>
      </c>
      <c r="M84" s="3">
        <v>12.6829931737766</v>
      </c>
      <c r="N84" s="3">
        <v>17.136674668525</v>
      </c>
      <c r="O84" s="3">
        <v>29.337569168292799</v>
      </c>
      <c r="P84" s="3">
        <v>19.095622950721602</v>
      </c>
      <c r="Q84" s="3">
        <v>16.237985354815802</v>
      </c>
      <c r="R84" s="3">
        <v>24.924905623096201</v>
      </c>
      <c r="S84" s="3">
        <v>9.9612998145895304</v>
      </c>
      <c r="T84" s="3">
        <v>24.161314606565799</v>
      </c>
      <c r="U84" s="3">
        <v>22.779639344536601</v>
      </c>
      <c r="V84" s="3">
        <v>24.7373730984811</v>
      </c>
    </row>
    <row r="85" spans="1:22" x14ac:dyDescent="0.35">
      <c r="A85" s="2">
        <v>44378</v>
      </c>
      <c r="B85" s="3">
        <v>19.261004198310399</v>
      </c>
      <c r="C85" s="3">
        <v>23.629602640803501</v>
      </c>
      <c r="D85" s="3">
        <v>20.7916529303826</v>
      </c>
      <c r="E85" s="3">
        <v>21.445140149336499</v>
      </c>
      <c r="F85" s="3">
        <v>15.487042007385501</v>
      </c>
      <c r="G85" s="3">
        <v>43.7504275796081</v>
      </c>
      <c r="H85" s="3">
        <v>17.2046851213243</v>
      </c>
      <c r="I85" s="3">
        <v>16.5211631006242</v>
      </c>
      <c r="J85" s="3">
        <v>22.859712786367901</v>
      </c>
      <c r="K85" s="3">
        <v>16.598107503775299</v>
      </c>
      <c r="L85" s="3">
        <v>15.906710549756101</v>
      </c>
      <c r="M85" s="3">
        <v>12.040735841724301</v>
      </c>
      <c r="N85" s="3">
        <v>16.782688901992199</v>
      </c>
      <c r="O85" s="3">
        <v>28.910574800115199</v>
      </c>
      <c r="P85" s="3">
        <v>18.7870643180988</v>
      </c>
      <c r="Q85" s="3">
        <v>15.955633015440799</v>
      </c>
      <c r="R85" s="3">
        <v>23.795868627100301</v>
      </c>
      <c r="S85" s="3">
        <v>9.3271796643827098</v>
      </c>
      <c r="T85" s="3">
        <v>22.9314291936528</v>
      </c>
      <c r="U85" s="3">
        <v>22.672786385935201</v>
      </c>
      <c r="V85" s="3">
        <v>24.268108006049001</v>
      </c>
    </row>
    <row r="86" spans="1:22" x14ac:dyDescent="0.35">
      <c r="A86" s="2">
        <v>44407</v>
      </c>
      <c r="B86" s="3">
        <v>18.0110811138216</v>
      </c>
      <c r="C86" s="3">
        <v>21.264082621143999</v>
      </c>
      <c r="D86" s="3">
        <v>19.930125755026801</v>
      </c>
      <c r="E86" s="3">
        <v>19.9176236892982</v>
      </c>
      <c r="F86" s="3">
        <v>14.8065153649323</v>
      </c>
      <c r="G86" s="3">
        <v>37.785581870885302</v>
      </c>
      <c r="H86" s="3">
        <v>16.448921862184701</v>
      </c>
      <c r="I86" s="3">
        <v>15.692311062285601</v>
      </c>
      <c r="J86" s="3">
        <v>21.3861155655555</v>
      </c>
      <c r="K86" s="3">
        <v>15.304319673259601</v>
      </c>
      <c r="L86" s="3">
        <v>14.317664604920701</v>
      </c>
      <c r="M86" s="3">
        <v>11.720947949044501</v>
      </c>
      <c r="N86" s="3">
        <v>16.0619724430939</v>
      </c>
      <c r="O86" s="3">
        <v>28.6756758992926</v>
      </c>
      <c r="P86" s="3">
        <v>17.197047007999998</v>
      </c>
      <c r="Q86" s="3">
        <v>15.3216415138732</v>
      </c>
      <c r="R86" s="3">
        <v>22.485163119171801</v>
      </c>
      <c r="S86" s="3">
        <v>8.7864135150068297</v>
      </c>
      <c r="T86" s="3">
        <v>21.7794573532179</v>
      </c>
      <c r="U86" s="3">
        <v>21.470422075020402</v>
      </c>
      <c r="V86" s="3">
        <v>23.401920730983001</v>
      </c>
    </row>
    <row r="87" spans="1:22" x14ac:dyDescent="0.35">
      <c r="A87" s="2">
        <v>44440</v>
      </c>
      <c r="B87" s="3">
        <v>18.123402576179199</v>
      </c>
      <c r="C87" s="3">
        <v>18.947432711502302</v>
      </c>
      <c r="D87" s="3">
        <v>19.609108087366501</v>
      </c>
      <c r="E87" s="3">
        <v>20.3414046641198</v>
      </c>
      <c r="F87" s="3">
        <v>14.220191987429301</v>
      </c>
      <c r="G87" s="3">
        <v>32.460033360032298</v>
      </c>
      <c r="H87" s="3">
        <v>16.207588159054499</v>
      </c>
      <c r="I87" s="3">
        <v>14.9940469881022</v>
      </c>
      <c r="J87" s="3">
        <v>20.1604993740666</v>
      </c>
      <c r="K87" s="3">
        <v>14.233302579892401</v>
      </c>
      <c r="L87" s="3">
        <v>12.664832578147101</v>
      </c>
      <c r="M87" s="3">
        <v>11.186914154039901</v>
      </c>
      <c r="N87" s="3">
        <v>15.3331835230205</v>
      </c>
      <c r="O87" s="3">
        <v>29.260554204180899</v>
      </c>
      <c r="P87" s="3">
        <v>17.072369365412101</v>
      </c>
      <c r="Q87" s="3">
        <v>15.467101064607</v>
      </c>
      <c r="R87" s="3">
        <v>22.476051166686599</v>
      </c>
      <c r="S87" s="3">
        <v>8.1951560290286807</v>
      </c>
      <c r="T87" s="3">
        <v>20.734644586191699</v>
      </c>
      <c r="U87" s="3">
        <v>20.6620875037408</v>
      </c>
      <c r="V87" s="3">
        <v>23.010015918242399</v>
      </c>
    </row>
    <row r="88" spans="1:22" x14ac:dyDescent="0.35">
      <c r="A88" s="2">
        <v>44470</v>
      </c>
      <c r="B88" s="3">
        <v>17.8345535678468</v>
      </c>
      <c r="C88" s="3">
        <v>16.5801618219216</v>
      </c>
      <c r="D88" s="3">
        <v>18.940396254459401</v>
      </c>
      <c r="E88" s="3">
        <v>20.3409901543125</v>
      </c>
      <c r="F88" s="3">
        <v>13.8817130875339</v>
      </c>
      <c r="G88" s="3">
        <v>27.0194688263289</v>
      </c>
      <c r="H88" s="3">
        <v>15.502857878971801</v>
      </c>
      <c r="I88" s="3">
        <v>13.987282321571501</v>
      </c>
      <c r="J88" s="3">
        <v>18.445144624006002</v>
      </c>
      <c r="K88" s="3">
        <v>12.787591172641999</v>
      </c>
      <c r="L88" s="3">
        <v>10.9621922632716</v>
      </c>
      <c r="M88" s="3">
        <v>10.842421425954599</v>
      </c>
      <c r="N88" s="3">
        <v>13.507494394350701</v>
      </c>
      <c r="O88" s="3">
        <v>29.218310862522699</v>
      </c>
      <c r="P88" s="3">
        <v>15.970360521214401</v>
      </c>
      <c r="Q88" s="3">
        <v>15.2958570478325</v>
      </c>
      <c r="R88" s="3">
        <v>21.237294343901599</v>
      </c>
      <c r="S88" s="3">
        <v>7.4051144472125197</v>
      </c>
      <c r="T88" s="3">
        <v>19.6733023931872</v>
      </c>
      <c r="U88" s="3">
        <v>19.924534898418901</v>
      </c>
      <c r="V88" s="3">
        <v>22.156409152283</v>
      </c>
    </row>
    <row r="89" spans="1:22" x14ac:dyDescent="0.35">
      <c r="A89" s="2">
        <v>44501</v>
      </c>
      <c r="B89" s="3">
        <v>17.912482506046501</v>
      </c>
      <c r="C89" s="3">
        <v>13.7335001931142</v>
      </c>
      <c r="D89" s="3">
        <v>18.353783563461501</v>
      </c>
      <c r="E89" s="3">
        <v>20.4941377294824</v>
      </c>
      <c r="F89" s="3">
        <v>14.1047943850617</v>
      </c>
      <c r="G89" s="3">
        <v>21.9714568489883</v>
      </c>
      <c r="H89" s="3">
        <v>14.9858106953929</v>
      </c>
      <c r="I89" s="3">
        <v>13.536141047591</v>
      </c>
      <c r="J89" s="3">
        <v>17.167216548993899</v>
      </c>
      <c r="K89" s="3">
        <v>11.6085055406904</v>
      </c>
      <c r="L89" s="3">
        <v>9.3519197889861498</v>
      </c>
      <c r="M89" s="3">
        <v>10.6970504059357</v>
      </c>
      <c r="N89" s="3">
        <v>15.6033403454439</v>
      </c>
      <c r="O89" s="3">
        <v>29.169547819368301</v>
      </c>
      <c r="P89" s="3">
        <v>15.880971509202499</v>
      </c>
      <c r="Q89" s="3">
        <v>15.6188301987223</v>
      </c>
      <c r="R89" s="3">
        <v>20.3637058095565</v>
      </c>
      <c r="S89" s="3">
        <v>7.0467161746720697</v>
      </c>
      <c r="T89" s="3">
        <v>18.452194911438301</v>
      </c>
      <c r="U89" s="3">
        <v>20.122391759192599</v>
      </c>
      <c r="V89" s="3">
        <v>21.5783376952464</v>
      </c>
    </row>
    <row r="90" spans="1:22" x14ac:dyDescent="0.35">
      <c r="A90" s="2">
        <v>44531</v>
      </c>
      <c r="B90" s="3">
        <v>18.060554790058699</v>
      </c>
      <c r="C90" s="3">
        <v>11.1929802918094</v>
      </c>
      <c r="D90" s="3">
        <v>17.357247085532801</v>
      </c>
      <c r="E90" s="3">
        <v>19.524898074151402</v>
      </c>
      <c r="F90" s="3">
        <v>11.800435497733</v>
      </c>
      <c r="G90" s="3">
        <v>16.216834535490001</v>
      </c>
      <c r="H90" s="3">
        <v>15.225950893695</v>
      </c>
      <c r="I90" s="3">
        <v>13.1198381290965</v>
      </c>
      <c r="J90" s="3">
        <v>15.3729677062421</v>
      </c>
      <c r="K90" s="3">
        <v>10.291493971167201</v>
      </c>
      <c r="L90" s="3">
        <v>7.7246903891242198</v>
      </c>
      <c r="M90" s="3">
        <v>10.6555677174956</v>
      </c>
      <c r="N90" s="3">
        <v>12.7001738665939</v>
      </c>
      <c r="O90" s="3">
        <v>28.5895563203681</v>
      </c>
      <c r="P90" s="3">
        <v>14.865655346525401</v>
      </c>
      <c r="Q90" s="3">
        <v>15.0666586850057</v>
      </c>
      <c r="R90" s="3">
        <v>19.155790142815999</v>
      </c>
      <c r="S90" s="3">
        <v>7.0829467303100202</v>
      </c>
      <c r="T90" s="3">
        <v>18.1461764569524</v>
      </c>
      <c r="U90" s="3">
        <v>19.0970606178563</v>
      </c>
      <c r="V90" s="3">
        <v>19.527156993774099</v>
      </c>
    </row>
    <row r="91" spans="1:22" x14ac:dyDescent="0.35">
      <c r="A91" s="2">
        <v>44561</v>
      </c>
      <c r="B91" s="3">
        <v>18.2302212039863</v>
      </c>
      <c r="C91" s="3">
        <v>9.7879137616499197</v>
      </c>
      <c r="D91" s="3">
        <v>16.6685731473783</v>
      </c>
      <c r="E91" s="3">
        <v>19.4838920352563</v>
      </c>
      <c r="F91" s="3">
        <v>10.7990808999331</v>
      </c>
      <c r="G91" s="3">
        <v>11.505358713126199</v>
      </c>
      <c r="H91" s="3">
        <v>15.486058278120399</v>
      </c>
      <c r="I91" s="3">
        <v>13.036135224757601</v>
      </c>
      <c r="J91" s="3">
        <v>15.396537834223601</v>
      </c>
      <c r="K91" s="3">
        <v>9.5043880836230006</v>
      </c>
      <c r="L91" s="3">
        <v>6.4696103247527699</v>
      </c>
      <c r="M91" s="3">
        <v>10.4391997759513</v>
      </c>
      <c r="N91" s="3">
        <v>12.4665541941946</v>
      </c>
      <c r="O91" s="3">
        <v>28.622609956498799</v>
      </c>
      <c r="P91" s="3">
        <v>14.132475121256901</v>
      </c>
      <c r="Q91" s="3">
        <v>14.885255085179301</v>
      </c>
      <c r="R91" s="3">
        <v>19.081841686569</v>
      </c>
      <c r="S91" s="3">
        <v>6.4914060845609702</v>
      </c>
      <c r="T91" s="3">
        <v>16.7274173705094</v>
      </c>
      <c r="U91" s="3">
        <v>18.162894021174601</v>
      </c>
      <c r="V91" s="3">
        <v>19.588195085156499</v>
      </c>
    </row>
    <row r="92" spans="1:22" x14ac:dyDescent="0.35">
      <c r="A92" s="2">
        <v>44593</v>
      </c>
      <c r="B92" s="3">
        <v>16.5244622899482</v>
      </c>
      <c r="C92" s="3">
        <v>9.9349212144133006</v>
      </c>
      <c r="D92" s="3">
        <v>16.918751699018301</v>
      </c>
      <c r="E92" s="3">
        <v>19.6970946612891</v>
      </c>
      <c r="F92" s="3">
        <v>11.6203765728467</v>
      </c>
      <c r="G92" s="3">
        <v>11.8977698677487</v>
      </c>
      <c r="H92" s="3">
        <v>14.996391695986301</v>
      </c>
      <c r="I92" s="3">
        <v>12.474211517439301</v>
      </c>
      <c r="J92" s="3">
        <v>14.7791360891261</v>
      </c>
      <c r="K92" s="3">
        <v>8.9955822569267099</v>
      </c>
      <c r="L92" s="3">
        <v>7.0925315919406096</v>
      </c>
      <c r="M92" s="3">
        <v>10.8560825725763</v>
      </c>
      <c r="N92" s="3">
        <v>-88.799709298497206</v>
      </c>
      <c r="O92" s="3">
        <v>28.1575321195937</v>
      </c>
      <c r="P92" s="3">
        <v>13.8603180958289</v>
      </c>
      <c r="Q92" s="3">
        <v>15.611634850779</v>
      </c>
      <c r="R92" s="3">
        <v>19.001249741929101</v>
      </c>
      <c r="S92" s="3">
        <v>6.2945788673341996</v>
      </c>
      <c r="T92" s="3">
        <v>16.873738216774001</v>
      </c>
      <c r="U92" s="3">
        <v>17.007840250098599</v>
      </c>
      <c r="V92" s="3">
        <v>21.139958983963801</v>
      </c>
    </row>
    <row r="93" spans="1:22" x14ac:dyDescent="0.35">
      <c r="A93" s="2">
        <v>44621</v>
      </c>
      <c r="B93" s="3">
        <v>16.677397261468201</v>
      </c>
      <c r="C93" s="3">
        <v>9.8978777588850004</v>
      </c>
      <c r="D93" s="3">
        <v>17.5343876211947</v>
      </c>
      <c r="E93" s="3">
        <v>19.332828269756</v>
      </c>
      <c r="F93" s="3">
        <v>9.8236341371984306</v>
      </c>
      <c r="G93" s="3">
        <v>13.561046271416499</v>
      </c>
      <c r="H93" s="3">
        <v>15.9149502706659</v>
      </c>
      <c r="I93" s="3">
        <v>12.383541995054999</v>
      </c>
      <c r="J93" s="3">
        <v>15.0236348374349</v>
      </c>
      <c r="K93" s="3">
        <v>9.3009806366899408</v>
      </c>
      <c r="L93" s="3">
        <v>7.0404067970742696</v>
      </c>
      <c r="M93" s="3">
        <v>11.235118733138499</v>
      </c>
      <c r="N93" s="3">
        <v>-96.300033035989003</v>
      </c>
      <c r="O93" s="3">
        <v>26.4599781298501</v>
      </c>
      <c r="P93" s="3">
        <v>13.0748050164957</v>
      </c>
      <c r="Q93" s="3">
        <v>16.371234490997701</v>
      </c>
      <c r="R93" s="3">
        <v>18.901522921275301</v>
      </c>
      <c r="S93" s="3">
        <v>5.7692262906405301</v>
      </c>
      <c r="T93" s="3">
        <v>17.350808262437202</v>
      </c>
      <c r="U93" s="3">
        <v>16.485844620168699</v>
      </c>
      <c r="V93" s="3">
        <v>21.505126039159499</v>
      </c>
    </row>
    <row r="94" spans="1:22" x14ac:dyDescent="0.35">
      <c r="A94" s="2">
        <v>44652</v>
      </c>
      <c r="B94" s="3">
        <v>16.222352513320001</v>
      </c>
      <c r="C94" s="3">
        <v>9.8461125620875691</v>
      </c>
      <c r="D94" s="3">
        <v>17.2160891362063</v>
      </c>
      <c r="E94" s="3">
        <v>18.912220263499201</v>
      </c>
      <c r="F94" s="3">
        <v>9.8176112348677602</v>
      </c>
      <c r="G94" s="3">
        <v>13.4190546177134</v>
      </c>
      <c r="H94" s="3">
        <v>15.931538838180201</v>
      </c>
      <c r="I94" s="3">
        <v>12.309699680364799</v>
      </c>
      <c r="J94" s="3">
        <v>15.1494395219555</v>
      </c>
      <c r="K94" s="3">
        <v>9.3563582891749295</v>
      </c>
      <c r="L94" s="3">
        <v>7.0896535151012596</v>
      </c>
      <c r="M94" s="3">
        <v>11.1012271592651</v>
      </c>
      <c r="N94" s="3">
        <v>-85.312127594729304</v>
      </c>
      <c r="O94" s="3">
        <v>26.284160889750801</v>
      </c>
      <c r="P94" s="3">
        <v>12.8184157371561</v>
      </c>
      <c r="Q94" s="3">
        <v>16.119333871756599</v>
      </c>
      <c r="R94" s="3">
        <v>18.817403410657999</v>
      </c>
      <c r="S94" s="3">
        <v>5.75230787579099</v>
      </c>
      <c r="T94" s="3">
        <v>17.3669772684894</v>
      </c>
      <c r="U94" s="3">
        <v>16.332929791675902</v>
      </c>
      <c r="V94" s="3">
        <v>21.216764163517901</v>
      </c>
    </row>
    <row r="95" spans="1:22" x14ac:dyDescent="0.35">
      <c r="A95" s="2">
        <v>44680</v>
      </c>
      <c r="B95" s="3">
        <v>15.774190070269199</v>
      </c>
      <c r="C95" s="3">
        <v>9.5144476622049208</v>
      </c>
      <c r="D95" s="3">
        <v>16.963672629760701</v>
      </c>
      <c r="E95" s="3">
        <v>18.214837279462699</v>
      </c>
      <c r="F95" s="3">
        <v>9.1683372614752194</v>
      </c>
      <c r="G95" s="3">
        <v>12.4481934229985</v>
      </c>
      <c r="H95" s="3">
        <v>15.849413761463699</v>
      </c>
      <c r="I95" s="3">
        <v>12.081001082663199</v>
      </c>
      <c r="J95" s="3">
        <v>14.6466037036282</v>
      </c>
      <c r="K95" s="3">
        <v>9.2653929480753696</v>
      </c>
      <c r="L95" s="3">
        <v>6.6839486921302598</v>
      </c>
      <c r="M95" s="3">
        <v>10.7988055109792</v>
      </c>
      <c r="N95" s="3">
        <v>-75.5445798043433</v>
      </c>
      <c r="O95" s="3">
        <v>25.824030981524299</v>
      </c>
      <c r="P95" s="3">
        <v>12.665393587148101</v>
      </c>
      <c r="Q95" s="3">
        <v>15.871578729277299</v>
      </c>
      <c r="R95" s="3">
        <v>18.473860942401199</v>
      </c>
      <c r="S95" s="3">
        <v>5.5971603898726698</v>
      </c>
      <c r="T95" s="3">
        <v>17.355193373117601</v>
      </c>
      <c r="U95" s="3">
        <v>15.849284428156</v>
      </c>
      <c r="V95" s="3">
        <v>21.2297996386798</v>
      </c>
    </row>
    <row r="96" spans="1:22" x14ac:dyDescent="0.35">
      <c r="A96" s="2">
        <v>44713</v>
      </c>
      <c r="B96" s="3">
        <v>15.6329702088613</v>
      </c>
      <c r="C96" s="3">
        <v>8.6580567365340695</v>
      </c>
      <c r="D96" s="3">
        <v>16.305653337420001</v>
      </c>
      <c r="E96" s="3">
        <v>17.6994731078698</v>
      </c>
      <c r="F96" s="3">
        <v>8.5869858046297001</v>
      </c>
      <c r="G96" s="3">
        <v>11.7232403095054</v>
      </c>
      <c r="H96" s="3">
        <v>15.6503548352728</v>
      </c>
      <c r="I96" s="3">
        <v>12.0413802941857</v>
      </c>
      <c r="J96" s="3">
        <v>14.411178541589299</v>
      </c>
      <c r="K96" s="3">
        <v>9.28873331098041</v>
      </c>
      <c r="L96" s="3">
        <v>6.6651578652270898</v>
      </c>
      <c r="M96" s="3">
        <v>10.5631142561784</v>
      </c>
      <c r="N96" s="3">
        <v>-63.9902269685889</v>
      </c>
      <c r="O96" s="3">
        <v>25.162875890636901</v>
      </c>
      <c r="P96" s="3">
        <v>12.7367852930344</v>
      </c>
      <c r="Q96" s="3">
        <v>15.18661011114</v>
      </c>
      <c r="R96" s="3">
        <v>18.219548815571201</v>
      </c>
      <c r="S96" s="3">
        <v>5.6377286040579797</v>
      </c>
      <c r="T96" s="3">
        <v>16.675187649688102</v>
      </c>
      <c r="U96" s="3">
        <v>15.3070166313397</v>
      </c>
      <c r="V96" s="3">
        <v>20.146890286751201</v>
      </c>
    </row>
    <row r="97" spans="1:22" x14ac:dyDescent="0.35">
      <c r="A97" s="2">
        <v>44743</v>
      </c>
      <c r="B97" s="3">
        <v>16.033520638107198</v>
      </c>
      <c r="C97" s="3">
        <v>7.8971283494111404</v>
      </c>
      <c r="D97" s="3">
        <v>15.2079530605629</v>
      </c>
      <c r="E97" s="3">
        <v>16.7469332645158</v>
      </c>
      <c r="F97" s="3">
        <v>8.1058036475736994</v>
      </c>
      <c r="G97" s="3">
        <v>10.581488815896201</v>
      </c>
      <c r="H97" s="3">
        <v>15.1248462461333</v>
      </c>
      <c r="I97" s="3">
        <v>11.1571676912478</v>
      </c>
      <c r="J97" s="3">
        <v>13.7423004175392</v>
      </c>
      <c r="K97" s="3">
        <v>8.7854689462999094</v>
      </c>
      <c r="L97" s="3">
        <v>6.1940540286315002</v>
      </c>
      <c r="M97" s="3">
        <v>10.1410044940954</v>
      </c>
      <c r="N97" s="3">
        <v>-54.512756881650603</v>
      </c>
      <c r="O97" s="3">
        <v>24.3113921000365</v>
      </c>
      <c r="P97" s="3">
        <v>13.1102404817336</v>
      </c>
      <c r="Q97" s="3">
        <v>14.7195085338287</v>
      </c>
      <c r="R97" s="3">
        <v>17.521227981059301</v>
      </c>
      <c r="S97" s="3">
        <v>5.2211103828638601</v>
      </c>
      <c r="T97" s="3">
        <v>15.611704705598999</v>
      </c>
      <c r="U97" s="3">
        <v>14.1227421816339</v>
      </c>
      <c r="V97" s="3">
        <v>18.950632350622602</v>
      </c>
    </row>
    <row r="98" spans="1:22" x14ac:dyDescent="0.35">
      <c r="A98" s="2">
        <v>44774</v>
      </c>
      <c r="B98" s="3">
        <v>15.361620138112</v>
      </c>
      <c r="C98" s="3">
        <v>7.6526552133285204</v>
      </c>
      <c r="D98" s="3">
        <v>14.980329312058799</v>
      </c>
      <c r="E98" s="3">
        <v>16.3509672551011</v>
      </c>
      <c r="F98" s="3">
        <v>7.4326507037073997</v>
      </c>
      <c r="G98" s="3">
        <v>10.030258050674099</v>
      </c>
      <c r="H98" s="3">
        <v>15.322720527593701</v>
      </c>
      <c r="I98" s="3">
        <v>11.166657808923601</v>
      </c>
      <c r="J98" s="3">
        <v>13.5438478200261</v>
      </c>
      <c r="K98" s="3">
        <v>9.0044333869161797</v>
      </c>
      <c r="L98" s="3">
        <v>6.1743478448737896</v>
      </c>
      <c r="M98" s="3">
        <v>10.1971528484655</v>
      </c>
      <c r="N98" s="3">
        <v>-43.591699526461397</v>
      </c>
      <c r="O98" s="3">
        <v>25.420605742888299</v>
      </c>
      <c r="P98" s="3">
        <v>12.4221389660347</v>
      </c>
      <c r="Q98" s="3">
        <v>15.345420773301401</v>
      </c>
      <c r="R98" s="3">
        <v>17.299779155410501</v>
      </c>
      <c r="S98" s="3">
        <v>4.9653132270034996</v>
      </c>
      <c r="T98" s="3">
        <v>15.6479869811951</v>
      </c>
      <c r="U98" s="3">
        <v>13.932248739376201</v>
      </c>
      <c r="V98" s="3">
        <v>19.157262085723399</v>
      </c>
    </row>
    <row r="99" spans="1:22" x14ac:dyDescent="0.35">
      <c r="A99" s="2">
        <v>44805</v>
      </c>
      <c r="B99" s="3">
        <v>14.9939686246409</v>
      </c>
      <c r="C99" s="3">
        <v>7.1366489130998501</v>
      </c>
      <c r="D99" s="3">
        <v>14.703135959577599</v>
      </c>
      <c r="E99" s="3">
        <v>16.075628435278801</v>
      </c>
      <c r="F99" s="3">
        <v>6.7963864796499998</v>
      </c>
      <c r="G99" s="3">
        <v>9.4332957597287308</v>
      </c>
      <c r="H99" s="3">
        <v>15.219141767694399</v>
      </c>
      <c r="I99" s="3">
        <v>11.048369205266701</v>
      </c>
      <c r="J99" s="3">
        <v>12.886332403671</v>
      </c>
      <c r="K99" s="3">
        <v>8.8586791066780908</v>
      </c>
      <c r="L99" s="3">
        <v>6.1696185987840497</v>
      </c>
      <c r="M99" s="3">
        <v>9.8365803804591607</v>
      </c>
      <c r="N99" s="3">
        <v>-34.130431073451803</v>
      </c>
      <c r="O99" s="3">
        <v>25.709937247902399</v>
      </c>
      <c r="P99" s="3">
        <v>12.521656498658601</v>
      </c>
      <c r="Q99" s="3">
        <v>14.726210626006599</v>
      </c>
      <c r="R99" s="3">
        <v>16.9309814388115</v>
      </c>
      <c r="S99" s="3">
        <v>4.9215122901438599</v>
      </c>
      <c r="T99" s="3">
        <v>15.0747947599378</v>
      </c>
      <c r="U99" s="3">
        <v>13.6824417851169</v>
      </c>
      <c r="V99" s="3">
        <v>18.532809240732401</v>
      </c>
    </row>
    <row r="100" spans="1:22" x14ac:dyDescent="0.35">
      <c r="A100" s="2">
        <v>44834</v>
      </c>
      <c r="B100" s="3">
        <v>14.1955518480167</v>
      </c>
      <c r="C100" s="3">
        <v>7.38454365436528</v>
      </c>
      <c r="D100" s="3">
        <v>14.216838484861199</v>
      </c>
      <c r="E100" s="3">
        <v>14.170808632338799</v>
      </c>
      <c r="F100" s="3">
        <v>6.0362053215758502</v>
      </c>
      <c r="G100" s="3">
        <v>9.1700972509709704</v>
      </c>
      <c r="H100" s="3">
        <v>14.443102268764999</v>
      </c>
      <c r="I100" s="3">
        <v>10.285401059021501</v>
      </c>
      <c r="J100" s="3">
        <v>12.6244038128429</v>
      </c>
      <c r="K100" s="3">
        <v>8.3244561080636394</v>
      </c>
      <c r="L100" s="3">
        <v>6.0431151983367899</v>
      </c>
      <c r="M100" s="3">
        <v>9.4092051595042303</v>
      </c>
      <c r="N100" s="3">
        <v>-24.725110063268001</v>
      </c>
      <c r="O100" s="3">
        <v>25.0105401494089</v>
      </c>
      <c r="P100" s="3">
        <v>11.4245015077913</v>
      </c>
      <c r="Q100" s="3">
        <v>14.437793868394399</v>
      </c>
      <c r="R100" s="3">
        <v>16.420551926860998</v>
      </c>
      <c r="S100" s="3">
        <v>4.5056348308982903</v>
      </c>
      <c r="T100" s="3">
        <v>14.606177731923401</v>
      </c>
      <c r="U100" s="3">
        <v>13.184281904049101</v>
      </c>
      <c r="V100" s="3">
        <v>17.491341432543098</v>
      </c>
    </row>
    <row r="101" spans="1:22" x14ac:dyDescent="0.35">
      <c r="A101" s="2">
        <v>44866</v>
      </c>
      <c r="B101" s="3">
        <v>13.7323089766028</v>
      </c>
      <c r="C101" s="3">
        <v>7.2047596897264699</v>
      </c>
      <c r="D101" s="3">
        <v>13.719578891941</v>
      </c>
      <c r="E101" s="3">
        <v>14.0815362822532</v>
      </c>
      <c r="F101" s="3">
        <v>6.2421252508906901</v>
      </c>
      <c r="G101" s="3">
        <v>9.7422182141411593</v>
      </c>
      <c r="H101" s="3">
        <v>14.6799461857417</v>
      </c>
      <c r="I101" s="3">
        <v>10.0284630837376</v>
      </c>
      <c r="J101" s="3">
        <v>13.595998446264099</v>
      </c>
      <c r="K101" s="3">
        <v>9.3478677146004596</v>
      </c>
      <c r="L101" s="3">
        <v>6.2316917113519503</v>
      </c>
      <c r="M101" s="3">
        <v>9.6564054428724297</v>
      </c>
      <c r="N101" s="3">
        <v>-14.070561808490799</v>
      </c>
      <c r="O101" s="3">
        <v>26.065716862308498</v>
      </c>
      <c r="P101" s="3">
        <v>10.3749890509908</v>
      </c>
      <c r="Q101" s="3">
        <v>13.8886684723649</v>
      </c>
      <c r="R101" s="3">
        <v>16.4592635025185</v>
      </c>
      <c r="S101" s="3">
        <v>4.84240269812984</v>
      </c>
      <c r="T101" s="3">
        <v>14.2918707638767</v>
      </c>
      <c r="U101" s="3">
        <v>12.1141209542726</v>
      </c>
      <c r="V101" s="3">
        <v>17.2584203494369</v>
      </c>
    </row>
    <row r="102" spans="1:22" x14ac:dyDescent="0.35">
      <c r="A102" s="2">
        <v>44896</v>
      </c>
      <c r="B102" s="3">
        <v>14.4372929841937</v>
      </c>
      <c r="C102" s="3">
        <v>5.8053471392862503</v>
      </c>
      <c r="D102" s="3">
        <v>13.316468296167301</v>
      </c>
      <c r="E102" s="3">
        <v>14.4907483226572</v>
      </c>
      <c r="F102" s="3">
        <v>6.1681184316385398</v>
      </c>
      <c r="G102" s="3">
        <v>10.310468561842701</v>
      </c>
      <c r="H102" s="3">
        <v>14.99739729583</v>
      </c>
      <c r="I102" s="3">
        <v>11.294605304266801</v>
      </c>
      <c r="J102" s="3">
        <v>13.554768125061999</v>
      </c>
      <c r="K102" s="3">
        <v>10.0768791219602</v>
      </c>
      <c r="L102" s="3">
        <v>5.8354540411424898</v>
      </c>
      <c r="M102" s="3">
        <v>10.2342817542044</v>
      </c>
      <c r="N102" s="3">
        <v>-4.1665239222782899</v>
      </c>
      <c r="O102" s="3">
        <v>27.147525720446101</v>
      </c>
      <c r="P102" s="3">
        <v>11.981427140211199</v>
      </c>
      <c r="Q102" s="3">
        <v>13.5915313296235</v>
      </c>
      <c r="R102" s="3">
        <v>16.914393807954699</v>
      </c>
      <c r="S102" s="3">
        <v>4.9342724657057104</v>
      </c>
      <c r="T102" s="3">
        <v>13.7607678242259</v>
      </c>
      <c r="U102" s="3">
        <v>12.7552327789722</v>
      </c>
      <c r="V102" s="3">
        <v>16.284168612675298</v>
      </c>
    </row>
    <row r="103" spans="1:22" x14ac:dyDescent="0.35">
      <c r="A103" s="2">
        <v>44925</v>
      </c>
      <c r="B103" s="3">
        <v>14.0128803500671</v>
      </c>
      <c r="C103" s="3">
        <v>5.4560348923275397</v>
      </c>
      <c r="D103" s="3">
        <v>12.394740377824601</v>
      </c>
      <c r="E103" s="3">
        <v>13.7520201255203</v>
      </c>
      <c r="F103" s="3">
        <v>5.8929133344475897</v>
      </c>
      <c r="G103" s="3">
        <v>9.1682175856727692</v>
      </c>
      <c r="H103" s="3">
        <v>15.0183342888581</v>
      </c>
      <c r="I103" s="3">
        <v>10.6739791097348</v>
      </c>
      <c r="J103" s="3">
        <v>12.688443384625099</v>
      </c>
      <c r="K103" s="3">
        <v>9.2834721452073108</v>
      </c>
      <c r="L103" s="3">
        <v>5.6673602682025104</v>
      </c>
      <c r="M103" s="3">
        <v>10.0809076010888</v>
      </c>
      <c r="N103" s="3">
        <v>5.9015707876375103</v>
      </c>
      <c r="O103" s="3">
        <v>26.030507215097199</v>
      </c>
      <c r="P103" s="3">
        <v>12.320821005504</v>
      </c>
      <c r="Q103" s="3">
        <v>11.9247656455398</v>
      </c>
      <c r="R103" s="3">
        <v>16.902222330404999</v>
      </c>
      <c r="S103" s="3">
        <v>5.3316695989410103</v>
      </c>
      <c r="T103" s="3">
        <v>12.4755017643079</v>
      </c>
      <c r="U103" s="3">
        <v>11.403970488255901</v>
      </c>
      <c r="V103" s="3">
        <v>15.504889496847101</v>
      </c>
    </row>
    <row r="104" spans="1:22" x14ac:dyDescent="0.35">
      <c r="A104" s="2">
        <v>44958</v>
      </c>
      <c r="B104" s="3">
        <v>15.1131154029115</v>
      </c>
      <c r="C104" s="3">
        <v>5.8631366197805397</v>
      </c>
      <c r="D104" s="3">
        <v>12.3678968923215</v>
      </c>
      <c r="E104" s="3">
        <v>14.5538315457583</v>
      </c>
      <c r="F104" s="3">
        <v>6.3014405845722896</v>
      </c>
      <c r="G104" s="3">
        <v>10.4624592343744</v>
      </c>
      <c r="H104" s="3">
        <v>14.819386131601499</v>
      </c>
      <c r="I104" s="3">
        <v>12.0472434495061</v>
      </c>
      <c r="J104" s="3">
        <v>14.313677046048801</v>
      </c>
      <c r="K104" s="3">
        <v>10.272059599323899</v>
      </c>
      <c r="L104" s="3">
        <v>5.9616139055403199</v>
      </c>
      <c r="M104" s="3">
        <v>10.788011560106201</v>
      </c>
      <c r="N104" s="3">
        <v>7.4478395987372901</v>
      </c>
      <c r="O104" s="3">
        <v>24.830407796978999</v>
      </c>
      <c r="P104" s="3">
        <v>13.7985174126049</v>
      </c>
      <c r="Q104" s="3">
        <v>12.165686756100699</v>
      </c>
      <c r="R104" s="3">
        <v>17.400986422841399</v>
      </c>
      <c r="S104" s="3">
        <v>4.41745915739524</v>
      </c>
      <c r="T104" s="3">
        <v>12.246749167568</v>
      </c>
      <c r="U104" s="3">
        <v>12.342088720837999</v>
      </c>
      <c r="V104" s="3">
        <v>16.049646018292499</v>
      </c>
    </row>
    <row r="105" spans="1:22" x14ac:dyDescent="0.35">
      <c r="A105" s="2">
        <v>44986</v>
      </c>
      <c r="B105" s="3">
        <v>14.645958123049899</v>
      </c>
      <c r="C105" s="3">
        <v>5.8637144990385304</v>
      </c>
      <c r="D105" s="3">
        <v>12.0685246389376</v>
      </c>
      <c r="E105" s="3">
        <v>13.2643809723661</v>
      </c>
      <c r="F105" s="3">
        <v>6.1084921484054604</v>
      </c>
      <c r="G105" s="3">
        <v>9.4182960172215502</v>
      </c>
      <c r="H105" s="3">
        <v>14.8688836251391</v>
      </c>
      <c r="I105" s="3">
        <v>12.466872703339099</v>
      </c>
      <c r="J105" s="3">
        <v>14.6270898051574</v>
      </c>
      <c r="K105" s="3">
        <v>11.0044578529881</v>
      </c>
      <c r="L105" s="3">
        <v>5.54302572195314</v>
      </c>
      <c r="M105" s="3">
        <v>10.3394896677801</v>
      </c>
      <c r="N105" s="3">
        <v>7.82862227719977</v>
      </c>
      <c r="O105" s="3">
        <v>24.169940736249401</v>
      </c>
      <c r="P105" s="3">
        <v>12.4401704510686</v>
      </c>
      <c r="Q105" s="3">
        <v>11.817925506327599</v>
      </c>
      <c r="R105" s="3">
        <v>17.406032819751999</v>
      </c>
      <c r="S105" s="3">
        <v>4.7239936139876297</v>
      </c>
      <c r="T105" s="3">
        <v>12.263103051011001</v>
      </c>
      <c r="U105" s="3">
        <v>12.3178457155066</v>
      </c>
      <c r="V105" s="3">
        <v>15.231078473716201</v>
      </c>
    </row>
    <row r="106" spans="1:22" x14ac:dyDescent="0.35">
      <c r="A106" s="2">
        <v>45016</v>
      </c>
      <c r="B106" s="3">
        <v>14.4598523988371</v>
      </c>
      <c r="C106" s="3">
        <v>5.9129102586838496</v>
      </c>
      <c r="D106" s="3">
        <v>12.0604145959047</v>
      </c>
      <c r="E106" s="3">
        <v>13.1290820223171</v>
      </c>
      <c r="F106" s="3">
        <v>5.9424370403750597</v>
      </c>
      <c r="G106" s="3">
        <v>9.5254011945342896</v>
      </c>
      <c r="H106" s="3">
        <v>14.6969078169325</v>
      </c>
      <c r="I106" s="3">
        <v>12.925030319451899</v>
      </c>
      <c r="J106" s="3">
        <v>14.472605164975301</v>
      </c>
      <c r="K106" s="3">
        <v>11.5532727129113</v>
      </c>
      <c r="L106" s="3">
        <v>5.6054684736902303</v>
      </c>
      <c r="M106" s="3">
        <v>10.2196356242693</v>
      </c>
      <c r="N106" s="3">
        <v>7.6472916664174901</v>
      </c>
      <c r="O106" s="3">
        <v>23.816635006771399</v>
      </c>
      <c r="P106" s="3">
        <v>12.3623702601995</v>
      </c>
      <c r="Q106" s="3">
        <v>11.727585661034601</v>
      </c>
      <c r="R106" s="3">
        <v>17.355512289469399</v>
      </c>
      <c r="S106" s="3">
        <v>4.65393333582902</v>
      </c>
      <c r="T106" s="3">
        <v>11.991614430555799</v>
      </c>
      <c r="U106" s="3">
        <v>12.759435077869</v>
      </c>
      <c r="V106" s="3">
        <v>15.4379695967875</v>
      </c>
    </row>
    <row r="107" spans="1:22" x14ac:dyDescent="0.35">
      <c r="A107" s="2">
        <v>45047</v>
      </c>
      <c r="B107" s="3">
        <v>14.3115494261951</v>
      </c>
      <c r="C107" s="3">
        <v>6.2362313164662897</v>
      </c>
      <c r="D107" s="3">
        <v>12.190868415660599</v>
      </c>
      <c r="E107" s="3">
        <v>13.0092035200427</v>
      </c>
      <c r="F107" s="3">
        <v>6.1221164197713103</v>
      </c>
      <c r="G107" s="3">
        <v>9.5607796856907701</v>
      </c>
      <c r="H107" s="3">
        <v>14.5535532442037</v>
      </c>
      <c r="I107" s="3">
        <v>13.3342298635314</v>
      </c>
      <c r="J107" s="3">
        <v>14.323153324571001</v>
      </c>
      <c r="K107" s="3">
        <v>12.047054064057299</v>
      </c>
      <c r="L107" s="3">
        <v>5.7980287114363103</v>
      </c>
      <c r="M107" s="3">
        <v>10.195378562967999</v>
      </c>
      <c r="N107" s="3">
        <v>7.5495447470815202</v>
      </c>
      <c r="O107" s="3">
        <v>23.804156744820801</v>
      </c>
      <c r="P107" s="3">
        <v>12.115392256422799</v>
      </c>
      <c r="Q107" s="3">
        <v>11.675311546855299</v>
      </c>
      <c r="R107" s="3">
        <v>17.092221676411199</v>
      </c>
      <c r="S107" s="3">
        <v>4.5326488115458901</v>
      </c>
      <c r="T107" s="3">
        <v>12.0793702144921</v>
      </c>
      <c r="U107" s="3">
        <v>12.9609541548922</v>
      </c>
      <c r="V107" s="3">
        <v>15.942228730417799</v>
      </c>
    </row>
    <row r="108" spans="1:22" x14ac:dyDescent="0.35">
      <c r="A108" s="2">
        <v>45078</v>
      </c>
      <c r="B108" s="3">
        <v>13.997270758339599</v>
      </c>
      <c r="C108" s="3">
        <v>6.5049099120584</v>
      </c>
      <c r="D108" s="3">
        <v>12.774085897269099</v>
      </c>
      <c r="E108" s="3">
        <v>12.2205627336593</v>
      </c>
      <c r="F108" s="3">
        <v>6.3268264999789201</v>
      </c>
      <c r="G108" s="3">
        <v>9.6074320545912499</v>
      </c>
      <c r="H108" s="3">
        <v>14.5427670561713</v>
      </c>
      <c r="I108" s="3">
        <v>14.2893738699393</v>
      </c>
      <c r="J108" s="3">
        <v>13.692113361984401</v>
      </c>
      <c r="K108" s="3">
        <v>12.377960058662801</v>
      </c>
      <c r="L108" s="3">
        <v>6.1151919075076897</v>
      </c>
      <c r="M108" s="3">
        <v>9.9442531530990692</v>
      </c>
      <c r="N108" s="3">
        <v>7.67513596797634</v>
      </c>
      <c r="O108" s="3">
        <v>23.953937022582501</v>
      </c>
      <c r="P108" s="3">
        <v>11.7128102694095</v>
      </c>
      <c r="Q108" s="3">
        <v>11.6980222050867</v>
      </c>
      <c r="R108" s="3">
        <v>17.096720182822398</v>
      </c>
      <c r="S108" s="3">
        <v>4.6005640121379203</v>
      </c>
      <c r="T108" s="3">
        <v>11.770013526372299</v>
      </c>
      <c r="U108" s="3">
        <v>13.673610087379799</v>
      </c>
      <c r="V108" s="3">
        <v>16.147642447798699</v>
      </c>
    </row>
    <row r="109" spans="1:22" x14ac:dyDescent="0.35">
      <c r="A109" s="2">
        <v>45107</v>
      </c>
      <c r="B109" s="3">
        <v>13.8691220507163</v>
      </c>
      <c r="C109" s="3">
        <v>7.01516012857065</v>
      </c>
      <c r="D109" s="3">
        <v>12.991771859238099</v>
      </c>
      <c r="E109" s="3">
        <v>12.0089492714119</v>
      </c>
      <c r="F109" s="3">
        <v>6.7545213616645103</v>
      </c>
      <c r="G109" s="3">
        <v>10.018452966204199</v>
      </c>
      <c r="H109" s="3">
        <v>14.456178774207199</v>
      </c>
      <c r="I109" s="3">
        <v>14.954287751225801</v>
      </c>
      <c r="J109" s="3">
        <v>13.522655511306301</v>
      </c>
      <c r="K109" s="3">
        <v>12.5234111779126</v>
      </c>
      <c r="L109" s="3">
        <v>6.7285307692505096</v>
      </c>
      <c r="M109" s="3">
        <v>10.3025639420697</v>
      </c>
      <c r="N109" s="3">
        <v>7.9307514832290096</v>
      </c>
      <c r="O109" s="3">
        <v>24.225784604567199</v>
      </c>
      <c r="P109" s="3">
        <v>11.7814446792542</v>
      </c>
      <c r="Q109" s="3">
        <v>11.6823842170924</v>
      </c>
      <c r="R109" s="3">
        <v>17.0622753746112</v>
      </c>
      <c r="S109" s="3">
        <v>4.9966290435194098</v>
      </c>
      <c r="T109" s="3">
        <v>11.785745710019199</v>
      </c>
      <c r="U109" s="3">
        <v>13.457632903793399</v>
      </c>
      <c r="V109" s="3">
        <v>16.840405232259201</v>
      </c>
    </row>
    <row r="110" spans="1:22" x14ac:dyDescent="0.35">
      <c r="A110" s="2">
        <v>45139</v>
      </c>
      <c r="B110" s="3">
        <v>14.0241666826578</v>
      </c>
      <c r="C110" s="3">
        <v>7.8661599013571504</v>
      </c>
      <c r="D110" s="3">
        <v>13.3007292140777</v>
      </c>
      <c r="E110" s="3">
        <v>11.8531478607152</v>
      </c>
      <c r="F110" s="3">
        <v>6.6859274073491397</v>
      </c>
      <c r="G110" s="3">
        <v>10.9417069948113</v>
      </c>
      <c r="H110" s="3">
        <v>14.7763504807749</v>
      </c>
      <c r="I110" s="3">
        <v>16.1152753991136</v>
      </c>
      <c r="J110" s="3">
        <v>13.461177360711501</v>
      </c>
      <c r="K110" s="3">
        <v>13.3389536102148</v>
      </c>
      <c r="L110" s="3">
        <v>7.1143810294110903</v>
      </c>
      <c r="M110" s="3">
        <v>10.724596116026101</v>
      </c>
      <c r="N110" s="3">
        <v>8.0368840328419395</v>
      </c>
      <c r="O110" s="3">
        <v>24.084775304951499</v>
      </c>
      <c r="P110" s="3">
        <v>12.2244843291113</v>
      </c>
      <c r="Q110" s="3">
        <v>12.4115260497994</v>
      </c>
      <c r="R110" s="3">
        <v>17.474900620848</v>
      </c>
      <c r="S110" s="3">
        <v>5.6861551383547804</v>
      </c>
      <c r="T110" s="3">
        <v>11.767488962431299</v>
      </c>
      <c r="U110" s="3">
        <v>14.1414781142129</v>
      </c>
      <c r="V110" s="3">
        <v>17.4763833193445</v>
      </c>
    </row>
    <row r="111" spans="1:22" x14ac:dyDescent="0.35">
      <c r="A111" s="2">
        <v>45170</v>
      </c>
      <c r="B111" s="3">
        <v>13.9874518548657</v>
      </c>
      <c r="C111" s="3">
        <v>7.8775249819845703</v>
      </c>
      <c r="D111" s="3">
        <v>13.653342332830601</v>
      </c>
      <c r="E111" s="3">
        <v>11.0585362332457</v>
      </c>
      <c r="F111" s="3">
        <v>7.0539588131932396</v>
      </c>
      <c r="G111" s="3">
        <v>11.0409235182708</v>
      </c>
      <c r="H111" s="3">
        <v>14.987239416235701</v>
      </c>
      <c r="I111" s="3">
        <v>16.021372383711299</v>
      </c>
      <c r="J111" s="3">
        <v>13.105885655397399</v>
      </c>
      <c r="K111" s="3">
        <v>13.507679435658901</v>
      </c>
      <c r="L111" s="3">
        <v>7.1958695723358703</v>
      </c>
      <c r="M111" s="3">
        <v>10.652840926702099</v>
      </c>
      <c r="N111" s="3">
        <v>7.4736511114715301</v>
      </c>
      <c r="O111" s="3">
        <v>23.464695184690999</v>
      </c>
      <c r="P111" s="3">
        <v>11.8039285589442</v>
      </c>
      <c r="Q111" s="3">
        <v>11.723621463899701</v>
      </c>
      <c r="R111" s="3">
        <v>17.6764082799227</v>
      </c>
      <c r="S111" s="3">
        <v>6.2748636867348599</v>
      </c>
      <c r="T111" s="3">
        <v>11.211180305664399</v>
      </c>
      <c r="U111" s="3">
        <v>15.439101439363</v>
      </c>
      <c r="V111" s="3">
        <v>17.863225425209698</v>
      </c>
    </row>
    <row r="112" spans="1:22" x14ac:dyDescent="0.35">
      <c r="A112" s="2">
        <v>45198</v>
      </c>
      <c r="B112" s="3">
        <v>13.681957630198999</v>
      </c>
      <c r="C112" s="3">
        <v>7.8378688038269297</v>
      </c>
      <c r="D112" s="3">
        <v>13.436745276926199</v>
      </c>
      <c r="E112" s="3">
        <v>11.2264624933819</v>
      </c>
      <c r="F112" s="3">
        <v>6.8274854621692702</v>
      </c>
      <c r="G112" s="3">
        <v>10.8701299257838</v>
      </c>
      <c r="H112" s="3">
        <v>14.7234995059633</v>
      </c>
      <c r="I112" s="3">
        <v>16.281659679357901</v>
      </c>
      <c r="J112" s="3">
        <v>12.600442712895401</v>
      </c>
      <c r="K112" s="3">
        <v>13.4229718913118</v>
      </c>
      <c r="L112" s="3">
        <v>7.2786709740380502</v>
      </c>
      <c r="M112" s="3">
        <v>10.3837708107894</v>
      </c>
      <c r="N112" s="3">
        <v>7.0169531158247098</v>
      </c>
      <c r="O112" s="3">
        <v>23.570988566116501</v>
      </c>
      <c r="P112" s="3">
        <v>11.499771247554699</v>
      </c>
      <c r="Q112" s="3">
        <v>11.664950596339001</v>
      </c>
      <c r="R112" s="3">
        <v>16.916643949142799</v>
      </c>
      <c r="S112" s="3">
        <v>6.4868104837096201</v>
      </c>
      <c r="T112" s="3">
        <v>11.245628510833701</v>
      </c>
      <c r="U112" s="3">
        <v>14.638300094680099</v>
      </c>
      <c r="V112" s="3">
        <v>17.5646093752129</v>
      </c>
    </row>
    <row r="113" spans="1:37" x14ac:dyDescent="0.35">
      <c r="A113" s="2">
        <v>45231</v>
      </c>
      <c r="B113" s="3">
        <v>13.5217762216775</v>
      </c>
      <c r="C113" s="3">
        <v>7.7732395306811997</v>
      </c>
      <c r="D113" s="3">
        <v>12.6264492193264</v>
      </c>
      <c r="E113" s="3">
        <v>10.5420449838316</v>
      </c>
      <c r="F113" s="3">
        <v>7.6224258737393296</v>
      </c>
      <c r="G113" s="3">
        <v>10.9380420387933</v>
      </c>
      <c r="H113" s="3">
        <v>14.7783972589596</v>
      </c>
      <c r="I113" s="3">
        <v>16.2944675146828</v>
      </c>
      <c r="J113" s="3">
        <v>12.403431194037299</v>
      </c>
      <c r="K113" s="3">
        <v>12.964269368696201</v>
      </c>
      <c r="L113" s="3">
        <v>7.2639274869546702</v>
      </c>
      <c r="M113" s="3">
        <v>10.3376512760792</v>
      </c>
      <c r="N113" s="3">
        <v>6.7171507577281799</v>
      </c>
      <c r="O113" s="3">
        <v>22.8022070978678</v>
      </c>
      <c r="P113" s="3">
        <v>11.130740873964101</v>
      </c>
      <c r="Q113" s="3">
        <v>11.0766030339555</v>
      </c>
      <c r="R113" s="3">
        <v>16.296931544547601</v>
      </c>
      <c r="S113" s="3">
        <v>5.6095680487971196</v>
      </c>
      <c r="T113" s="3">
        <v>10.263210207534099</v>
      </c>
      <c r="U113" s="3">
        <v>14.225506531200701</v>
      </c>
      <c r="V113" s="3">
        <v>17.8737337302749</v>
      </c>
    </row>
    <row r="114" spans="1:37" x14ac:dyDescent="0.35">
      <c r="A114" s="2">
        <v>45261</v>
      </c>
      <c r="B114" s="3">
        <v>13.5132240280102</v>
      </c>
      <c r="C114" s="3">
        <v>1.3468854442862399</v>
      </c>
      <c r="D114" s="3">
        <v>13.589492009530501</v>
      </c>
      <c r="E114" s="3">
        <v>10.2611854630227</v>
      </c>
      <c r="F114" s="3">
        <v>8.4023965604811703</v>
      </c>
      <c r="G114" s="3">
        <v>12.8923625169283</v>
      </c>
      <c r="H114" s="3">
        <v>15.1306027026921</v>
      </c>
      <c r="I114" s="3">
        <v>17.764590878297199</v>
      </c>
      <c r="J114" s="3">
        <v>13.2611107618484</v>
      </c>
      <c r="K114" s="3">
        <v>14.356929724435499</v>
      </c>
      <c r="L114" s="3">
        <v>8.1854489417557001</v>
      </c>
      <c r="M114" s="3">
        <v>11.2058870122715</v>
      </c>
      <c r="N114" s="3">
        <v>6.50702887072263</v>
      </c>
      <c r="O114" s="3">
        <v>24.164704121406</v>
      </c>
      <c r="P114" s="3">
        <v>10.9459077737482</v>
      </c>
      <c r="Q114" s="3">
        <v>11.433197354402701</v>
      </c>
      <c r="R114" s="3">
        <v>16.0177910497552</v>
      </c>
      <c r="S114" s="3">
        <v>5.7875916616289</v>
      </c>
      <c r="T114" s="3">
        <v>10.2138263218853</v>
      </c>
      <c r="U114" s="3">
        <v>16.056770867716999</v>
      </c>
      <c r="V114" s="3">
        <v>18.8441828643336</v>
      </c>
    </row>
    <row r="115" spans="1:37" x14ac:dyDescent="0.35">
      <c r="A115" s="2">
        <v>45289</v>
      </c>
      <c r="B115" s="3">
        <v>13.3625932035779</v>
      </c>
      <c r="C115" s="3">
        <v>0.88303148554497202</v>
      </c>
      <c r="D115" s="3">
        <v>13.979416850207301</v>
      </c>
      <c r="E115" s="3">
        <v>9.9105017593360696</v>
      </c>
      <c r="F115" s="3">
        <v>9.02998146838741</v>
      </c>
      <c r="G115" s="3">
        <v>14.6883935647485</v>
      </c>
      <c r="H115" s="3">
        <v>15.1229126746625</v>
      </c>
      <c r="I115" s="3">
        <v>19.055581692705701</v>
      </c>
      <c r="J115" s="3">
        <v>14.0891647047603</v>
      </c>
      <c r="K115" s="3">
        <v>15.5935795031239</v>
      </c>
      <c r="L115" s="3">
        <v>8.7679975825166192</v>
      </c>
      <c r="M115" s="3">
        <v>11.7307423987916</v>
      </c>
      <c r="N115" s="3">
        <v>6.28167482112387</v>
      </c>
      <c r="O115" s="3">
        <v>25.805934582001999</v>
      </c>
      <c r="P115" s="3">
        <v>10.8442532120465</v>
      </c>
      <c r="Q115" s="3">
        <v>11.9252482308074</v>
      </c>
      <c r="R115" s="3">
        <v>16.3806923807381</v>
      </c>
      <c r="S115" s="3">
        <v>5.4260016965915598</v>
      </c>
      <c r="T115" s="3">
        <v>10.146176112043999</v>
      </c>
      <c r="U115" s="3">
        <v>17.132160893151799</v>
      </c>
      <c r="V115" s="3">
        <v>20.959048727587302</v>
      </c>
    </row>
    <row r="116" spans="1:37" x14ac:dyDescent="0.35">
      <c r="A116" s="2">
        <v>45323</v>
      </c>
      <c r="B116" s="3">
        <v>12.311258273655399</v>
      </c>
      <c r="C116" s="3">
        <v>1.0425644318698299</v>
      </c>
      <c r="D116" s="3">
        <v>14.0960606487333</v>
      </c>
      <c r="E116" s="3">
        <v>10.083267653566001</v>
      </c>
      <c r="F116" s="3">
        <v>8.8292971118749008</v>
      </c>
      <c r="G116" s="3">
        <v>14.9412688538634</v>
      </c>
      <c r="H116" s="3">
        <v>15.3415262672696</v>
      </c>
      <c r="I116" s="3">
        <v>18.932577486358898</v>
      </c>
      <c r="J116" s="3">
        <v>14.1679860708595</v>
      </c>
      <c r="K116" s="3">
        <v>15.3496473703</v>
      </c>
      <c r="L116" s="3">
        <v>8.1979184154583908</v>
      </c>
      <c r="M116" s="3">
        <v>11.2389342083715</v>
      </c>
      <c r="N116" s="3">
        <v>6.5990027521463697</v>
      </c>
      <c r="O116" s="3">
        <v>25.899022482986702</v>
      </c>
      <c r="P116" s="3">
        <v>9.8334762471786998</v>
      </c>
      <c r="Q116" s="3">
        <v>11.2203792863685</v>
      </c>
      <c r="R116" s="3">
        <v>15.7926122861324</v>
      </c>
      <c r="S116" s="3">
        <v>6.1427381858144701</v>
      </c>
      <c r="T116" s="3">
        <v>9.8948544352826708</v>
      </c>
      <c r="U116" s="3">
        <v>16.694747100456201</v>
      </c>
      <c r="V116" s="3">
        <v>20.8863956396048</v>
      </c>
    </row>
    <row r="117" spans="1:37" x14ac:dyDescent="0.35">
      <c r="A117" s="2">
        <v>45352</v>
      </c>
      <c r="B117" s="3">
        <v>13.608454528133199</v>
      </c>
      <c r="C117" s="3">
        <v>0.37157765152433903</v>
      </c>
      <c r="D117" s="3">
        <v>14.188375729687399</v>
      </c>
      <c r="E117" s="3">
        <v>10.6897254018438</v>
      </c>
      <c r="F117" s="3">
        <v>8.9181863441288396</v>
      </c>
      <c r="G117" s="3">
        <v>15.199358794682601</v>
      </c>
      <c r="H117" s="3">
        <v>15.833139706077599</v>
      </c>
      <c r="I117" s="3">
        <v>19.8275059425699</v>
      </c>
      <c r="J117" s="3">
        <v>15.8788143714422</v>
      </c>
      <c r="K117" s="3">
        <v>16.315441373189</v>
      </c>
      <c r="L117" s="3">
        <v>8.4607699157406397</v>
      </c>
      <c r="M117" s="3">
        <v>10.700015625823999</v>
      </c>
      <c r="N117" s="3">
        <v>6.7824366066361002</v>
      </c>
      <c r="O117" s="3">
        <v>26.211720582206802</v>
      </c>
      <c r="P117" s="3">
        <v>10.4863079696696</v>
      </c>
      <c r="Q117" s="3">
        <v>11.5211948768625</v>
      </c>
      <c r="R117" s="3">
        <v>16.6714370502592</v>
      </c>
      <c r="S117" s="3">
        <v>6.59880001609615</v>
      </c>
      <c r="T117" s="3">
        <v>9.4494430445318507</v>
      </c>
      <c r="U117" s="3">
        <v>18.863057740560301</v>
      </c>
      <c r="V117" s="3">
        <v>21.866877142276</v>
      </c>
    </row>
    <row r="118" spans="1:37" x14ac:dyDescent="0.35">
      <c r="A118" s="2">
        <v>45383</v>
      </c>
      <c r="B118" s="3">
        <v>13.645501253388099</v>
      </c>
      <c r="C118" s="3">
        <v>0.39498974869410303</v>
      </c>
      <c r="D118" s="3">
        <v>14.0558354091061</v>
      </c>
      <c r="E118" s="3">
        <v>10.565227765042099</v>
      </c>
      <c r="F118" s="3">
        <v>8.7489654568717601</v>
      </c>
      <c r="G118" s="3">
        <v>15.140814981463199</v>
      </c>
      <c r="H118" s="3">
        <v>15.6819743848105</v>
      </c>
      <c r="I118" s="3">
        <v>19.813116470012101</v>
      </c>
      <c r="J118" s="3">
        <v>15.642811834514999</v>
      </c>
      <c r="K118" s="3">
        <v>15.84489491994</v>
      </c>
      <c r="L118" s="3">
        <v>8.3514572541843695</v>
      </c>
      <c r="M118" s="3">
        <v>10.6428230819734</v>
      </c>
      <c r="N118" s="3">
        <v>6.7733258620843904</v>
      </c>
      <c r="O118" s="3">
        <v>25.966543418130001</v>
      </c>
      <c r="P118" s="3">
        <v>10.4233264482951</v>
      </c>
      <c r="Q118" s="3">
        <v>11.3094131550135</v>
      </c>
      <c r="R118" s="3">
        <v>16.486970434635399</v>
      </c>
      <c r="S118" s="3">
        <v>6.5193071822417803</v>
      </c>
      <c r="T118" s="3">
        <v>9.4255711692298707</v>
      </c>
      <c r="U118" s="3">
        <v>18.7212346692734</v>
      </c>
      <c r="V118" s="3">
        <v>21.416334792535601</v>
      </c>
    </row>
    <row r="119" spans="1:37" x14ac:dyDescent="0.35">
      <c r="A119" s="2">
        <v>45413</v>
      </c>
      <c r="B119" s="3">
        <v>13.712574056570499</v>
      </c>
      <c r="C119" s="3">
        <v>0.42135504725142597</v>
      </c>
      <c r="D119" s="3">
        <v>13.756854188189999</v>
      </c>
      <c r="E119" s="3">
        <v>10.3931975056183</v>
      </c>
      <c r="F119" s="3">
        <v>8.8905602778789401</v>
      </c>
      <c r="G119" s="3">
        <v>15.142355448993101</v>
      </c>
      <c r="H119" s="3">
        <v>15.626370640462699</v>
      </c>
      <c r="I119" s="3">
        <v>19.595421278955399</v>
      </c>
      <c r="J119" s="3">
        <v>15.3191367993177</v>
      </c>
      <c r="K119" s="3">
        <v>15.058508664150301</v>
      </c>
      <c r="L119" s="3">
        <v>8.2707664410489006</v>
      </c>
      <c r="M119" s="3">
        <v>10.577187746815101</v>
      </c>
      <c r="N119" s="3">
        <v>6.78431650833706</v>
      </c>
      <c r="O119" s="3">
        <v>25.798468216876699</v>
      </c>
      <c r="P119" s="3">
        <v>10.565916850712499</v>
      </c>
      <c r="Q119" s="3">
        <v>11.1395414102644</v>
      </c>
      <c r="R119" s="3">
        <v>16.314107430092101</v>
      </c>
      <c r="S119" s="3">
        <v>6.5808213339861599</v>
      </c>
      <c r="T119" s="3">
        <v>9.2284693666068591</v>
      </c>
      <c r="U119" s="3">
        <v>18.050665079956101</v>
      </c>
      <c r="V119" s="3">
        <v>21.046548703415699</v>
      </c>
    </row>
    <row r="120" spans="1:37" x14ac:dyDescent="0.35">
      <c r="A120" s="2">
        <v>45443</v>
      </c>
      <c r="B120" s="3">
        <v>13.673929095695501</v>
      </c>
      <c r="C120" s="3">
        <v>4.3916984116666997</v>
      </c>
      <c r="D120" s="3">
        <v>13.2847540669155</v>
      </c>
      <c r="E120" s="3">
        <v>9.9878541475214</v>
      </c>
      <c r="F120" s="3">
        <v>8.9271470955844006</v>
      </c>
      <c r="G120" s="3">
        <v>15.180082620876901</v>
      </c>
      <c r="H120" s="3">
        <v>15.5188812504657</v>
      </c>
      <c r="I120" s="3">
        <v>19.457042533767599</v>
      </c>
      <c r="J120" s="3">
        <v>14.8991352322628</v>
      </c>
      <c r="K120" s="3">
        <v>14.4149939878144</v>
      </c>
      <c r="L120" s="3">
        <v>8.0090141860595701</v>
      </c>
      <c r="M120" s="3">
        <v>10.499542546174199</v>
      </c>
      <c r="N120" s="3">
        <v>6.7558098801387301</v>
      </c>
      <c r="O120" s="3">
        <v>25.521266246189999</v>
      </c>
      <c r="P120" s="3">
        <v>10.5503316384876</v>
      </c>
      <c r="Q120" s="3">
        <v>10.8242058205769</v>
      </c>
      <c r="R120" s="3">
        <v>16.039268713912001</v>
      </c>
      <c r="S120" s="3">
        <v>6.7608533070792101</v>
      </c>
      <c r="T120" s="3">
        <v>8.9937713771224601</v>
      </c>
      <c r="U120" s="3">
        <v>18.036720619935501</v>
      </c>
      <c r="V120" s="3">
        <v>20.291035901460301</v>
      </c>
    </row>
    <row r="121" spans="1:37" x14ac:dyDescent="0.35">
      <c r="A121" s="2">
        <v>45474</v>
      </c>
      <c r="B121" s="3">
        <v>13.3993042124015</v>
      </c>
      <c r="C121" s="3">
        <v>0.35837756246942498</v>
      </c>
      <c r="D121" s="3">
        <v>13.5547428191927</v>
      </c>
      <c r="E121" s="3">
        <v>10.093603602256</v>
      </c>
      <c r="F121" s="3">
        <v>9.1092870348204205</v>
      </c>
      <c r="G121" s="3">
        <v>14.187773347429401</v>
      </c>
      <c r="H121" s="3">
        <v>15.350390650044099</v>
      </c>
      <c r="I121" s="3">
        <v>20.024312739525701</v>
      </c>
      <c r="J121" s="3">
        <v>14.279358342926701</v>
      </c>
      <c r="K121" s="3">
        <v>14.114634005661401</v>
      </c>
      <c r="L121" s="3">
        <v>7.9802190519221599</v>
      </c>
      <c r="M121" s="3">
        <v>10.709746407474601</v>
      </c>
      <c r="N121" s="3">
        <v>6.89813626497308</v>
      </c>
      <c r="O121" s="3">
        <v>26.161827095899199</v>
      </c>
      <c r="P121" s="3">
        <v>10.4055091028438</v>
      </c>
      <c r="Q121" s="3">
        <v>11.021844164177701</v>
      </c>
      <c r="R121" s="3">
        <v>15.6324445945604</v>
      </c>
      <c r="S121" s="3">
        <v>6.7966687007794198</v>
      </c>
      <c r="T121" s="3">
        <v>9.0824715647157603</v>
      </c>
      <c r="U121" s="3">
        <v>17.332950092310298</v>
      </c>
      <c r="V121" s="3">
        <v>20.112010440355199</v>
      </c>
    </row>
    <row r="122" spans="1:37" x14ac:dyDescent="0.35">
      <c r="A122" s="2">
        <v>45503</v>
      </c>
      <c r="B122" s="3">
        <v>13.062491380342999</v>
      </c>
      <c r="C122" s="3">
        <v>6.2937597581486298</v>
      </c>
      <c r="D122" s="3">
        <v>13.5895331352672</v>
      </c>
      <c r="E122" s="3">
        <v>10.1217781424502</v>
      </c>
      <c r="F122" s="3">
        <v>8.9597574025795499</v>
      </c>
      <c r="G122" s="3">
        <v>13.621031973133</v>
      </c>
      <c r="H122" s="3">
        <v>15.3546703542799</v>
      </c>
      <c r="I122" s="3">
        <v>19.1047910799706</v>
      </c>
      <c r="J122" s="3">
        <v>13.759861784747301</v>
      </c>
      <c r="K122" s="3">
        <v>13.372786125267099</v>
      </c>
      <c r="L122" s="3">
        <v>7.94425600700791</v>
      </c>
      <c r="M122" s="3">
        <v>10.8078634507708</v>
      </c>
      <c r="N122" s="3">
        <v>6.8147731045222999</v>
      </c>
      <c r="O122" s="3">
        <v>26.582465114162201</v>
      </c>
      <c r="P122" s="3">
        <v>10.06834860641</v>
      </c>
      <c r="Q122" s="3">
        <v>11.101353198300499</v>
      </c>
      <c r="R122" s="3">
        <v>15.6083194426365</v>
      </c>
      <c r="S122" s="3">
        <v>7.0147289654072704</v>
      </c>
      <c r="T122" s="3">
        <v>9.3474175359790195</v>
      </c>
      <c r="U122" s="3">
        <v>16.6103811063991</v>
      </c>
      <c r="V122" s="3">
        <v>20.312711165681801</v>
      </c>
    </row>
    <row r="124" spans="1:37" x14ac:dyDescent="0.35">
      <c r="A124" s="2" t="s">
        <v>91</v>
      </c>
      <c r="B124" s="3" cm="1">
        <f t="array" ref="B124">MIN(_xlfn._xlws.FILTER(B1:B122, ISNUMBER(B1:B122)))</f>
        <v>10.612527084962</v>
      </c>
      <c r="C124" s="3" cm="1">
        <f t="array" ref="C124">MIN(_xlfn._xlws.FILTER(C1:C122, ISNUMBER(C1:C122)))</f>
        <v>-6.4057843123932496</v>
      </c>
      <c r="D124" s="3" cm="1">
        <f t="array" ref="D124">MIN(_xlfn._xlws.FILTER(D1:D122, ISNUMBER(D1:D122)))</f>
        <v>12.0604145959047</v>
      </c>
      <c r="E124" s="3" cm="1">
        <f t="array" ref="E124">MIN(_xlfn._xlws.FILTER(E1:E122, ISNUMBER(E1:E122)))</f>
        <v>9.9105017593360696</v>
      </c>
      <c r="F124" s="3" cm="1">
        <f t="array" ref="F124">MIN(_xlfn._xlws.FILTER(F1:F122, ISNUMBER(F1:F122)))</f>
        <v>5.8929133344475897</v>
      </c>
      <c r="G124" s="3" cm="1">
        <f t="array" ref="G124">MIN(_xlfn._xlws.FILTER(G1:G122, ISNUMBER(G1:G122)))</f>
        <v>9.1682175856727692</v>
      </c>
      <c r="H124" s="3" cm="1">
        <f t="array" ref="H124">MIN(_xlfn._xlws.FILTER(H1:H122, ISNUMBER(H1:H122)))</f>
        <v>14.443102268764999</v>
      </c>
      <c r="I124" s="3" cm="1">
        <f t="array" ref="I124">MIN(_xlfn._xlws.FILTER(I1:I122, ISNUMBER(I1:I122)))</f>
        <v>10.0284630837376</v>
      </c>
      <c r="J124" s="3" cm="1">
        <f t="array" ref="J124">MIN(_xlfn._xlws.FILTER(J1:J122, ISNUMBER(J1:J122)))</f>
        <v>12.403431194037299</v>
      </c>
      <c r="K124" s="3" cm="1">
        <f t="array" ref="K124">MIN(_xlfn._xlws.FILTER(K1:K122, ISNUMBER(K1:K122)))</f>
        <v>8.1466868335068092</v>
      </c>
      <c r="L124" s="3" cm="1">
        <f t="array" ref="L124">MIN(_xlfn._xlws.FILTER(L1:L122, ISNUMBER(L1:L122)))</f>
        <v>5.54302572195314</v>
      </c>
      <c r="M124" s="3" cm="1">
        <f t="array" ref="M124">MIN(_xlfn._xlws.FILTER(M1:M122, ISNUMBER(M1:M122)))</f>
        <v>9.4092051595042303</v>
      </c>
      <c r="N124" s="3" cm="1">
        <f t="array" ref="N124">MIN(_xlfn._xlws.FILTER(N1:N122, ISNUMBER(N1:N122)))</f>
        <v>-96.300033035989003</v>
      </c>
      <c r="O124" s="3" cm="1">
        <f t="array" ref="O124">MIN(_xlfn._xlws.FILTER(O1:O122, ISNUMBER(O1:O122)))</f>
        <v>17.201675621554699</v>
      </c>
      <c r="P124" s="3" cm="1">
        <f t="array" ref="P124">MIN(_xlfn._xlws.FILTER(P1:P122, ISNUMBER(P1:P122)))</f>
        <v>9.2353501761583008</v>
      </c>
      <c r="Q124" s="3" cm="1">
        <f t="array" ref="Q124">MIN(_xlfn._xlws.FILTER(Q1:Q122, ISNUMBER(Q1:Q122)))</f>
        <v>10.8242058205769</v>
      </c>
      <c r="R124" s="3" cm="1">
        <f t="array" ref="R124">MIN(_xlfn._xlws.FILTER(R1:R122, ISNUMBER(R1:R122)))</f>
        <v>14.2249200590428</v>
      </c>
      <c r="S124" s="3" cm="1">
        <f t="array" ref="S124">MIN(_xlfn._xlws.FILTER(S1:S122, ISNUMBER(S1:S122)))</f>
        <v>4.41745915739524</v>
      </c>
      <c r="T124" s="3" cm="1">
        <f t="array" ref="T124">MIN(_xlfn._xlws.FILTER(T1:T122, ISNUMBER(T1:T122)))</f>
        <v>8.9937713771224601</v>
      </c>
      <c r="U124" s="3" cm="1">
        <f t="array" ref="U124">MIN(_xlfn._xlws.FILTER(U1:U122, ISNUMBER(U1:U122)))</f>
        <v>-5.87330795339268</v>
      </c>
      <c r="V124" s="3" cm="1">
        <f t="array" ref="V124">MIN(_xlfn._xlws.FILTER(V1:V122, ISNUMBER(V1:V122)))</f>
        <v>11.153372731822</v>
      </c>
    </row>
    <row r="125" spans="1:37" x14ac:dyDescent="0.35">
      <c r="A125" s="2" t="s">
        <v>92</v>
      </c>
      <c r="B125" s="3" cm="1">
        <f t="array" ref="B125">MAX(_xlfn._xlws.FILTER(B1:B122, ISNUMBER(B1:B122)))</f>
        <v>20.8905320157365</v>
      </c>
      <c r="C125" s="3" cm="1">
        <f t="array" ref="C125">MAX(_xlfn._xlws.FILTER(C1:C122, ISNUMBER(C1:C122)))</f>
        <v>32.4766620136078</v>
      </c>
      <c r="D125" s="3" cm="1">
        <f t="array" ref="D125">MAX(_xlfn._xlws.FILTER(D1:D122, ISNUMBER(D1:D122)))</f>
        <v>24.765580234434601</v>
      </c>
      <c r="E125" s="3" cm="1">
        <f t="array" ref="E125">MAX(_xlfn._xlws.FILTER(E1:E122, ISNUMBER(E1:E122)))</f>
        <v>25.014408400113801</v>
      </c>
      <c r="F125" s="3" cm="1">
        <f t="array" ref="F125">MAX(_xlfn._xlws.FILTER(F1:F122, ISNUMBER(F1:F122)))</f>
        <v>22.6626117382696</v>
      </c>
      <c r="G125" s="3" cm="1">
        <f t="array" ref="G125">MAX(_xlfn._xlws.FILTER(G1:G122, ISNUMBER(G1:G122)))</f>
        <v>67.765790294371101</v>
      </c>
      <c r="H125" s="3" cm="1">
        <f t="array" ref="H125">MAX(_xlfn._xlws.FILTER(H1:H122, ISNUMBER(H1:H122)))</f>
        <v>21.2541528403715</v>
      </c>
      <c r="I125" s="3" cm="1">
        <f t="array" ref="I125">MAX(_xlfn._xlws.FILTER(I1:I122, ISNUMBER(I1:I122)))</f>
        <v>20.024312739525701</v>
      </c>
      <c r="J125" s="3" cm="1">
        <f t="array" ref="J125">MAX(_xlfn._xlws.FILTER(J1:J122, ISNUMBER(J1:J122)))</f>
        <v>32.471002362497103</v>
      </c>
      <c r="K125" s="3" cm="1">
        <f t="array" ref="K125">MAX(_xlfn._xlws.FILTER(K1:K122, ISNUMBER(K1:K122)))</f>
        <v>20.988567579991901</v>
      </c>
      <c r="L125" s="3" cm="1">
        <f t="array" ref="L125">MAX(_xlfn._xlws.FILTER(L1:L122, ISNUMBER(L1:L122)))</f>
        <v>36.7394099439257</v>
      </c>
      <c r="M125" s="3" cm="1">
        <f t="array" ref="M125">MAX(_xlfn._xlws.FILTER(M1:M122, ISNUMBER(M1:M122)))</f>
        <v>18.871100928588099</v>
      </c>
      <c r="N125" s="3" cm="1">
        <f t="array" ref="N125">MAX(_xlfn._xlws.FILTER(N1:N122, ISNUMBER(N1:N122)))</f>
        <v>23.911475556624101</v>
      </c>
      <c r="O125" s="3" cm="1">
        <f t="array" ref="O125">MAX(_xlfn._xlws.FILTER(O1:O122, ISNUMBER(O1:O122)))</f>
        <v>33.762657980910298</v>
      </c>
      <c r="P125" s="3" cm="1">
        <f t="array" ref="P125">MAX(_xlfn._xlws.FILTER(P1:P122, ISNUMBER(P1:P122)))</f>
        <v>20.8552041055678</v>
      </c>
      <c r="Q125" s="3" cm="1">
        <f t="array" ref="Q125">MAX(_xlfn._xlws.FILTER(Q1:Q122, ISNUMBER(Q1:Q122)))</f>
        <v>17.7740147543172</v>
      </c>
      <c r="R125" s="3" cm="1">
        <f t="array" ref="R125">MAX(_xlfn._xlws.FILTER(R1:R122, ISNUMBER(R1:R122)))</f>
        <v>27.661278223378901</v>
      </c>
      <c r="S125" s="3" cm="1">
        <f t="array" ref="S125">MAX(_xlfn._xlws.FILTER(S1:S122, ISNUMBER(S1:S122)))</f>
        <v>13.5043297134415</v>
      </c>
      <c r="T125" s="3" cm="1">
        <f t="array" ref="T125">MAX(_xlfn._xlws.FILTER(T1:T122, ISNUMBER(T1:T122)))</f>
        <v>27.476505327018</v>
      </c>
      <c r="U125" s="3" cm="1">
        <f t="array" ref="U125">MAX(_xlfn._xlws.FILTER(U1:U122, ISNUMBER(U1:U122)))</f>
        <v>27.5112203939991</v>
      </c>
      <c r="V125" s="3" cm="1">
        <f t="array" ref="V125">MAX(_xlfn._xlws.FILTER(V1:V122, ISNUMBER(V1:V122)))</f>
        <v>28.969691237435999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0.217</v>
      </c>
      <c r="C127" s="9" cm="1">
        <f t="array" ref="C127">_xlfn.PERCENTRANK.EXC(_xlfn._xlws.FILTER(C1:C122, ISNUMBER(C1:C122)),C121)</f>
        <v>1.6E-2</v>
      </c>
      <c r="D127" s="9" cm="1">
        <f t="array" ref="D127">_xlfn.PERCENTRANK.EXC(_xlfn._xlws.FILTER(D1:D122, ISNUMBER(D1:D122)),D121)</f>
        <v>0.106</v>
      </c>
      <c r="E127" s="9" cm="1">
        <f t="array" ref="E127">_xlfn.PERCENTRANK.EXC(_xlfn._xlws.FILTER(E1:E122, ISNUMBER(E1:E122)),E121)</f>
        <v>3.2000000000000001E-2</v>
      </c>
      <c r="F127" s="9" cm="1">
        <f t="array" ref="F127">_xlfn.PERCENTRANK.EXC(_xlfn._xlws.FILTER(F1:F122, ISNUMBER(F1:F122)),F121)</f>
        <v>0.221</v>
      </c>
      <c r="G127" s="9" cm="1">
        <f t="array" ref="G127">_xlfn.PERCENTRANK.EXC(_xlfn._xlws.FILTER(G1:G122, ISNUMBER(G1:G122)),G121)</f>
        <v>0.22900000000000001</v>
      </c>
      <c r="H127" s="9" cm="1">
        <f t="array" ref="H127">_xlfn.PERCENTRANK.EXC(_xlfn._xlws.FILTER(H1:H122, ISNUMBER(H1:H122)),H121)</f>
        <v>0.19600000000000001</v>
      </c>
      <c r="I127" s="9" cm="1">
        <f t="array" ref="I127">_xlfn.PERCENTRANK.EXC(_xlfn._xlws.FILTER(I1:I122, ISNUMBER(I1:I122)),I121)</f>
        <v>0.99099999999999999</v>
      </c>
      <c r="J127" s="9" cm="1">
        <f t="array" ref="J127">_xlfn.PERCENTRANK.EXC(_xlfn._xlws.FILTER(J1:J122, ISNUMBER(J1:J122)),J121)</f>
        <v>0.17299999999999999</v>
      </c>
      <c r="K127" s="9" cm="1">
        <f t="array" ref="K127">_xlfn.PERCENTRANK.EXC(_xlfn._xlws.FILTER(K1:K122, ISNUMBER(K1:K122)),K121)</f>
        <v>0.76200000000000001</v>
      </c>
      <c r="L127" s="9" cm="1">
        <f t="array" ref="L127">_xlfn.PERCENTRANK.EXC(_xlfn._xlws.FILTER(L1:L122, ISNUMBER(L1:L122)),L121)</f>
        <v>0.21299999999999999</v>
      </c>
      <c r="M127" s="9" cm="1">
        <f t="array" ref="M127">_xlfn.PERCENTRANK.EXC(_xlfn._xlws.FILTER(M1:M122, ISNUMBER(M1:M122)),M121)</f>
        <v>0.19600000000000001</v>
      </c>
      <c r="N127" s="9" cm="1">
        <f t="array" ref="N127">_xlfn.PERCENTRANK.EXC(_xlfn._xlws.FILTER(N1:N122, ISNUMBER(N1:N122)),N121)</f>
        <v>0.254</v>
      </c>
      <c r="O127" s="9" cm="1">
        <f t="array" ref="O127">_xlfn.PERCENTRANK.EXC(_xlfn._xlws.FILTER(O1:O122, ISNUMBER(O1:O122)),O121)</f>
        <v>0.82699999999999996</v>
      </c>
      <c r="P127" s="9" cm="1">
        <f t="array" ref="P127">_xlfn.PERCENTRANK.EXC(_xlfn._xlws.FILTER(P1:P122, ISNUMBER(P1:P122)),P121)</f>
        <v>0.155</v>
      </c>
      <c r="Q127" s="9" cm="1">
        <f t="array" ref="Q127">_xlfn.PERCENTRANK.EXC(_xlfn._xlws.FILTER(Q1:Q122, ISNUMBER(Q1:Q122)),Q121)</f>
        <v>1.7000000000000001E-2</v>
      </c>
      <c r="R127" s="9" cm="1">
        <f t="array" ref="R127">_xlfn.PERCENTRANK.EXC(_xlfn._xlws.FILTER(R1:R122, ISNUMBER(R1:R122)),R121)</f>
        <v>6.5000000000000002E-2</v>
      </c>
      <c r="S127" s="9" cm="1">
        <f t="array" ref="S127">_xlfn.PERCENTRANK.EXC(_xlfn._xlws.FILTER(S1:S122, ISNUMBER(S1:S122)),S121)</f>
        <v>0.26200000000000001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0.54900000000000004</v>
      </c>
      <c r="V127" s="9" cm="1">
        <f t="array" ref="V127">_xlfn.PERCENTRANK.EXC(_xlfn._xlws.FILTER(V1:V122, ISNUMBER(V1:V122)),V121)</f>
        <v>0.73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41852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14.4458313424864</v>
      </c>
      <c r="D2" s="3" cm="1">
        <f t="array" ref="D2:D122">_xll.FDS(D1,"FMA_PE(NTMA,-10AY,0,AM,""PORTAGG"",""MEANR"")")</f>
        <v>14.5557267954078</v>
      </c>
      <c r="E2" s="3" cm="1">
        <f t="array" ref="E2:E122">_xll.FDS(E1,"FMA_PE(NTMA,-10AY,0,AM,""PORTAGG"",""MEANR"")")</f>
        <v>17.270981136436401</v>
      </c>
      <c r="F2" s="3" cm="1">
        <f t="array" ref="F2:F122">_xll.FDS(F1,"FMA_PE(NTMA,-10AY,0,AM,""PORTAGG"",""MEANR"")")</f>
        <v>12.8974819811909</v>
      </c>
      <c r="G2" s="3" cm="1">
        <f t="array" ref="G2:G122">_xll.FDS(G1,"FMA_PE(NTMA,-10AY,0,AM,""PORTAGG"",""MEANR"")")</f>
        <v>14.540616862602199</v>
      </c>
      <c r="H2" s="3" cm="1">
        <f t="array" ref="H2:H122">_xll.FDS(H1,"FMA_PE(NTMA,-10AY,0,AM,""PORTAGG"",""MEANR"")")</f>
        <v>15.6283638030693</v>
      </c>
      <c r="I2" s="3" cm="1">
        <f t="array" ref="I2:I122">_xll.FDS(I1,"FMA_PE(NTMA,-10AY,0,AM,""PORTAGG"",""MEANR"")")</f>
        <v>13.697435716345201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10.407562094800699</v>
      </c>
      <c r="L2" s="3" cm="1">
        <f t="array" ref="L2:L122">_xll.FDS(L1,"FMA_PE(NTMA,-10AY,0,AM,""PORTAGG"",""MEANR"")")</f>
        <v>11.581591595392799</v>
      </c>
      <c r="M2" s="3" cm="1">
        <f t="array" ref="M2:M122">_xll.FDS(M1,"FMA_PE(NTMA,-10AY,0,AM,""PORTAGG"",""MEANR"")")</f>
        <v>14.9318203458069</v>
      </c>
      <c r="N2" s="3" cm="1">
        <f t="array" ref="N2:N122">_xll.FDS(N1,"FMA_PE(NTMA,-10AY,0,AM,""PORTAGG"",""MEANR"")")</f>
        <v>8.3906491834488808</v>
      </c>
      <c r="O2" s="3" cm="1">
        <f t="array" ref="O2:O122">_xll.FDS(O1,"FMA_PE(NTMA,-10AY,0,AM,""PORTAGG"",""MEANR"")")</f>
        <v>16.270777140409098</v>
      </c>
      <c r="P2" s="3" cm="1">
        <f t="array" ref="P2:P122">_xll.FDS(P1,"FMA_PE(NTMA,-10AY,0,AM,""PORTAGG"",""MEANR"")")</f>
        <v>9.2588635713115792</v>
      </c>
      <c r="Q2" s="3" cm="1">
        <f t="array" ref="Q2:Q122">_xll.FDS(Q1,"FMA_PE(NTMA,-10AY,0,AM,""PORTAGG"",""MEANR"")")</f>
        <v>15.253012052136199</v>
      </c>
      <c r="R2" s="3" cm="1">
        <f t="array" ref="R2:R122">_xll.FDS(R1,"FMA_PE(NTMA,-10AY,0,AM,""PORTAGG"",""MEANR"")")</f>
        <v>14.1740834823083</v>
      </c>
      <c r="S2" s="3" cm="1">
        <f t="array" ref="S2:S122">_xll.FDS(S1,"FMA_PE(NTMA,-10AY,0,AM,""PORTAGG"",""MEANR"")")</f>
        <v>10.752202059471101</v>
      </c>
      <c r="T2" s="3" cm="1">
        <f t="array" ref="T2:T122">_xll.FDS(T1,"FMA_PE(NTMA,-10AY,0,AM,""PORTAGG"",""MEANR"")")</f>
        <v>14.6673807380698</v>
      </c>
      <c r="U2" s="3" cm="1">
        <f t="array" ref="U2:U122">_xll.FDS(U1,"FMA_PE(NTMA,-10AY,0,AM,""PORTAGG"",""MEANR"")")</f>
        <v>12.6565596108919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41880</v>
      </c>
      <c r="B3" s="3" t="e">
        <v>#N/A</v>
      </c>
      <c r="C3" s="3">
        <v>14.6307792396893</v>
      </c>
      <c r="D3" s="3">
        <v>14.678333670197199</v>
      </c>
      <c r="E3" s="3">
        <v>17.3830483256232</v>
      </c>
      <c r="F3" s="3">
        <v>13.2279592998214</v>
      </c>
      <c r="G3" s="3">
        <v>13.851396352480499</v>
      </c>
      <c r="H3" s="3">
        <v>15.8687869290235</v>
      </c>
      <c r="I3" s="3">
        <v>13.842169052334199</v>
      </c>
      <c r="J3" s="3" t="e">
        <v>#N/A</v>
      </c>
      <c r="K3" s="3">
        <v>10.312444636621001</v>
      </c>
      <c r="L3" s="3">
        <v>12.6558204944515</v>
      </c>
      <c r="M3" s="3">
        <v>15.120554561969699</v>
      </c>
      <c r="N3" s="3">
        <v>8.0450793559849494</v>
      </c>
      <c r="O3" s="3">
        <v>16.6485773324954</v>
      </c>
      <c r="P3" s="3">
        <v>9.1728318146407108</v>
      </c>
      <c r="Q3" s="3">
        <v>15.496903904267</v>
      </c>
      <c r="R3" s="3">
        <v>15.829663669726299</v>
      </c>
      <c r="S3" s="3">
        <v>10.2833506059879</v>
      </c>
      <c r="T3" s="3">
        <v>14.7471323664974</v>
      </c>
      <c r="U3" s="3">
        <v>13.746842022274301</v>
      </c>
      <c r="V3" s="3" t="e">
        <v>#N/A</v>
      </c>
    </row>
    <row r="4" spans="1:22" x14ac:dyDescent="0.35">
      <c r="A4" s="2">
        <v>41913</v>
      </c>
      <c r="B4" s="3" t="e">
        <v>#N/A</v>
      </c>
      <c r="C4" s="3">
        <v>13.9726331183867</v>
      </c>
      <c r="D4" s="3">
        <v>14.515415969868201</v>
      </c>
      <c r="E4" s="3">
        <v>17.629990712828299</v>
      </c>
      <c r="F4" s="3">
        <v>13.518338340322501</v>
      </c>
      <c r="G4" s="3">
        <v>12.648562113271201</v>
      </c>
      <c r="H4" s="3">
        <v>15.6758009235103</v>
      </c>
      <c r="I4" s="3">
        <v>13.055575398426299</v>
      </c>
      <c r="J4" s="3" t="e">
        <v>#N/A</v>
      </c>
      <c r="K4" s="3">
        <v>9.8927717540532498</v>
      </c>
      <c r="L4" s="3">
        <v>11.1068763600408</v>
      </c>
      <c r="M4" s="3">
        <v>14.338865046599301</v>
      </c>
      <c r="N4" s="3">
        <v>7.1404514110548103</v>
      </c>
      <c r="O4" s="3">
        <v>16.7130258947412</v>
      </c>
      <c r="P4" s="3">
        <v>8.4961039358240402</v>
      </c>
      <c r="Q4" s="3">
        <v>15.454794658363999</v>
      </c>
      <c r="R4" s="3">
        <v>15.824817298486201</v>
      </c>
      <c r="S4" s="3">
        <v>9.3480390462325893</v>
      </c>
      <c r="T4" s="3">
        <v>15.100258380035701</v>
      </c>
      <c r="U4" s="3">
        <v>11.7618269717487</v>
      </c>
      <c r="V4" s="3" t="e">
        <v>#N/A</v>
      </c>
    </row>
    <row r="5" spans="1:22" x14ac:dyDescent="0.35">
      <c r="A5" s="2">
        <v>41943</v>
      </c>
      <c r="B5" s="3" t="e">
        <v>#N/A</v>
      </c>
      <c r="C5" s="3">
        <v>13.750462060503001</v>
      </c>
      <c r="D5" s="3">
        <v>14.4819525000174</v>
      </c>
      <c r="E5" s="3">
        <v>17.502554465867</v>
      </c>
      <c r="F5" s="3">
        <v>13.608476972997799</v>
      </c>
      <c r="G5" s="3">
        <v>12.1659519620687</v>
      </c>
      <c r="H5" s="3">
        <v>15.625997922431299</v>
      </c>
      <c r="I5" s="3">
        <v>13.0496424010121</v>
      </c>
      <c r="J5" s="3" t="e">
        <v>#N/A</v>
      </c>
      <c r="K5" s="3">
        <v>9.8376716025525894</v>
      </c>
      <c r="L5" s="3">
        <v>11.752301877683101</v>
      </c>
      <c r="M5" s="3">
        <v>15.0744751077704</v>
      </c>
      <c r="N5" s="3">
        <v>6.2389450075360804</v>
      </c>
      <c r="O5" s="3">
        <v>17.131736355158601</v>
      </c>
      <c r="P5" s="3">
        <v>8.8738658609180003</v>
      </c>
      <c r="Q5" s="3">
        <v>14.9347998615272</v>
      </c>
      <c r="R5" s="3">
        <v>15.6886737596559</v>
      </c>
      <c r="S5" s="3">
        <v>10.116787081380499</v>
      </c>
      <c r="T5" s="3">
        <v>13.8621995380275</v>
      </c>
      <c r="U5" s="3">
        <v>12.1439006661729</v>
      </c>
      <c r="V5" s="3" t="e">
        <v>#N/A</v>
      </c>
    </row>
    <row r="6" spans="1:22" x14ac:dyDescent="0.35">
      <c r="A6" s="2">
        <v>41974</v>
      </c>
      <c r="B6" s="3" t="e">
        <v>#N/A</v>
      </c>
      <c r="C6" s="3">
        <v>14.2215454376779</v>
      </c>
      <c r="D6" s="3">
        <v>15.052019439028101</v>
      </c>
      <c r="E6" s="3">
        <v>17.543877132337499</v>
      </c>
      <c r="F6" s="3">
        <v>13.575407040181</v>
      </c>
      <c r="G6" s="3">
        <v>12.6396424770865</v>
      </c>
      <c r="H6" s="3">
        <v>15.2161605443335</v>
      </c>
      <c r="I6" s="3">
        <v>13.114611584431399</v>
      </c>
      <c r="J6" s="3" t="e">
        <v>#N/A</v>
      </c>
      <c r="K6" s="3">
        <v>9.88268392690863</v>
      </c>
      <c r="L6" s="3">
        <v>11.057074351851799</v>
      </c>
      <c r="M6" s="3">
        <v>14.746099425667101</v>
      </c>
      <c r="N6" s="3">
        <v>6.5192808489002703</v>
      </c>
      <c r="O6" s="3">
        <v>17.630833567172701</v>
      </c>
      <c r="P6" s="3">
        <v>8.8997358082620899</v>
      </c>
      <c r="Q6" s="3">
        <v>13.9469981709449</v>
      </c>
      <c r="R6" s="3">
        <v>15.720878445284001</v>
      </c>
      <c r="S6" s="3">
        <v>10.714374704108801</v>
      </c>
      <c r="T6" s="3">
        <v>13.428058132965999</v>
      </c>
      <c r="U6" s="3">
        <v>12.1455867674985</v>
      </c>
      <c r="V6" s="3" t="e">
        <v>#N/A</v>
      </c>
    </row>
    <row r="7" spans="1:22" x14ac:dyDescent="0.35">
      <c r="A7" s="2">
        <v>42004</v>
      </c>
      <c r="B7" s="3" t="e">
        <v>#N/A</v>
      </c>
      <c r="C7" s="3">
        <v>13.688862453813</v>
      </c>
      <c r="D7" s="3">
        <v>14.960965002123199</v>
      </c>
      <c r="E7" s="3">
        <v>17.212441878165201</v>
      </c>
      <c r="F7" s="3">
        <v>13.4152198556912</v>
      </c>
      <c r="G7" s="3">
        <v>12.3873699101838</v>
      </c>
      <c r="H7" s="3">
        <v>15.104943530704301</v>
      </c>
      <c r="I7" s="3">
        <v>13.1330277626727</v>
      </c>
      <c r="J7" s="3" t="e">
        <v>#N/A</v>
      </c>
      <c r="K7" s="3">
        <v>9.4348299712644099</v>
      </c>
      <c r="L7" s="3">
        <v>11.105488988709901</v>
      </c>
      <c r="M7" s="3">
        <v>15.7882195566223</v>
      </c>
      <c r="N7" s="3">
        <v>4.5355385774353296</v>
      </c>
      <c r="O7" s="3">
        <v>16.834920049525099</v>
      </c>
      <c r="P7" s="3">
        <v>9.4289213789725999</v>
      </c>
      <c r="Q7" s="3">
        <v>13.277386675649099</v>
      </c>
      <c r="R7" s="3">
        <v>14.7082121117559</v>
      </c>
      <c r="S7" s="3">
        <v>10.5626220118323</v>
      </c>
      <c r="T7" s="3">
        <v>11.945909131193</v>
      </c>
      <c r="U7" s="3">
        <v>12.238954444658701</v>
      </c>
      <c r="V7" s="3" t="e">
        <v>#N/A</v>
      </c>
    </row>
    <row r="8" spans="1:22" x14ac:dyDescent="0.35">
      <c r="A8" s="2">
        <v>42034</v>
      </c>
      <c r="B8" s="3" t="e">
        <v>#N/A</v>
      </c>
      <c r="C8" s="3">
        <v>13.0759246454862</v>
      </c>
      <c r="D8" s="3">
        <v>15.131229285306</v>
      </c>
      <c r="E8" s="3">
        <v>18.158284527579301</v>
      </c>
      <c r="F8" s="3">
        <v>13.3845403512411</v>
      </c>
      <c r="G8" s="3">
        <v>13.0139348772524</v>
      </c>
      <c r="H8" s="3">
        <v>15.2157983694712</v>
      </c>
      <c r="I8" s="3">
        <v>12.607100128937301</v>
      </c>
      <c r="J8" s="3" t="e">
        <v>#N/A</v>
      </c>
      <c r="K8" s="3">
        <v>9.6272096779782803</v>
      </c>
      <c r="L8" s="3">
        <v>11.0264932453077</v>
      </c>
      <c r="M8" s="3">
        <v>16.8432949860645</v>
      </c>
      <c r="N8" s="3">
        <v>3.7012319496985202</v>
      </c>
      <c r="O8" s="3">
        <v>17.985021386079499</v>
      </c>
      <c r="P8" s="3">
        <v>9.9846934207889309</v>
      </c>
      <c r="Q8" s="3">
        <v>13.4117676655849</v>
      </c>
      <c r="R8" s="3">
        <v>15.9808073556566</v>
      </c>
      <c r="S8" s="3">
        <v>10.8679614996667</v>
      </c>
      <c r="T8" s="3">
        <v>11.683531767137</v>
      </c>
      <c r="U8" s="3">
        <v>12.1544893178664</v>
      </c>
      <c r="V8" s="3" t="e">
        <v>#N/A</v>
      </c>
    </row>
    <row r="9" spans="1:22" x14ac:dyDescent="0.35">
      <c r="A9" s="2">
        <v>42062</v>
      </c>
      <c r="B9" s="3" t="e">
        <v>#N/A</v>
      </c>
      <c r="C9" s="3">
        <v>13.4651283207719</v>
      </c>
      <c r="D9" s="3">
        <v>16.058906025058501</v>
      </c>
      <c r="E9" s="3">
        <v>18.219560120928801</v>
      </c>
      <c r="F9" s="3">
        <v>13.621602288675399</v>
      </c>
      <c r="G9" s="3">
        <v>13.021361295091401</v>
      </c>
      <c r="H9" s="3">
        <v>15.937172165898099</v>
      </c>
      <c r="I9" s="3">
        <v>12.8525949143028</v>
      </c>
      <c r="J9" s="3" t="e">
        <v>#N/A</v>
      </c>
      <c r="K9" s="3">
        <v>9.8545069797213802</v>
      </c>
      <c r="L9" s="3">
        <v>12.404062048998201</v>
      </c>
      <c r="M9" s="3">
        <v>16.895802477581</v>
      </c>
      <c r="N9" s="3">
        <v>5.0454508431991396</v>
      </c>
      <c r="O9" s="3">
        <v>18.391274919570201</v>
      </c>
      <c r="P9" s="3">
        <v>10.3408263886756</v>
      </c>
      <c r="Q9" s="3">
        <v>13.918902781480201</v>
      </c>
      <c r="R9" s="3">
        <v>15.7585708375636</v>
      </c>
      <c r="S9" s="3">
        <v>10.336397211498101</v>
      </c>
      <c r="T9" s="3">
        <v>13.024437545825499</v>
      </c>
      <c r="U9" s="3">
        <v>13.573618635958701</v>
      </c>
      <c r="V9" s="3" t="e">
        <v>#N/A</v>
      </c>
    </row>
    <row r="10" spans="1:22" x14ac:dyDescent="0.35">
      <c r="A10" s="2">
        <v>42095</v>
      </c>
      <c r="B10" s="3" t="e">
        <v>#N/A</v>
      </c>
      <c r="C10" s="3">
        <v>13.512109318812</v>
      </c>
      <c r="D10" s="3">
        <v>16.125085137142701</v>
      </c>
      <c r="E10" s="3">
        <v>18.5767827444921</v>
      </c>
      <c r="F10" s="3">
        <v>14.045798012514799</v>
      </c>
      <c r="G10" s="3">
        <v>12.722148461646899</v>
      </c>
      <c r="H10" s="3">
        <v>15.9196313616327</v>
      </c>
      <c r="I10" s="3">
        <v>12.4671469028992</v>
      </c>
      <c r="J10" s="3" t="e">
        <v>#N/A</v>
      </c>
      <c r="K10" s="3">
        <v>9.8868484553611697</v>
      </c>
      <c r="L10" s="3">
        <v>13.0255480205771</v>
      </c>
      <c r="M10" s="3">
        <v>17.153535478223599</v>
      </c>
      <c r="N10" s="3">
        <v>5.1506197235252698</v>
      </c>
      <c r="O10" s="3">
        <v>17.931632808134701</v>
      </c>
      <c r="P10" s="3">
        <v>10.713736399653801</v>
      </c>
      <c r="Q10" s="3">
        <v>12.973415334117799</v>
      </c>
      <c r="R10" s="3">
        <v>15.0754990648853</v>
      </c>
      <c r="S10" s="3">
        <v>9.9203598544224096</v>
      </c>
      <c r="T10" s="3">
        <v>11.952177188709401</v>
      </c>
      <c r="U10" s="3">
        <v>11.254975539312699</v>
      </c>
      <c r="V10" s="3" t="e">
        <v>#N/A</v>
      </c>
    </row>
    <row r="11" spans="1:22" x14ac:dyDescent="0.35">
      <c r="A11" s="2">
        <v>42125</v>
      </c>
      <c r="B11" s="3" t="e">
        <v>#N/A</v>
      </c>
      <c r="C11" s="3">
        <v>14.1046981775853</v>
      </c>
      <c r="D11" s="3">
        <v>14.563162531922201</v>
      </c>
      <c r="E11" s="3">
        <v>17.707937823671301</v>
      </c>
      <c r="F11" s="3">
        <v>14.8404461248185</v>
      </c>
      <c r="G11" s="3">
        <v>13.206943761042499</v>
      </c>
      <c r="H11" s="3">
        <v>15.8298570604074</v>
      </c>
      <c r="I11" s="3">
        <v>13.015620273697101</v>
      </c>
      <c r="J11" s="3" t="e">
        <v>#N/A</v>
      </c>
      <c r="K11" s="3">
        <v>10.139598976077499</v>
      </c>
      <c r="L11" s="3">
        <v>14.4955919909673</v>
      </c>
      <c r="M11" s="3">
        <v>17.570892807569699</v>
      </c>
      <c r="N11" s="3">
        <v>5.1917882314959201</v>
      </c>
      <c r="O11" s="3">
        <v>16.962974269663299</v>
      </c>
      <c r="P11" s="3">
        <v>12.3000202296094</v>
      </c>
      <c r="Q11" s="3">
        <v>13.614631833508399</v>
      </c>
      <c r="R11" s="3">
        <v>15.049577333980601</v>
      </c>
      <c r="S11" s="3">
        <v>10.2645954655684</v>
      </c>
      <c r="T11" s="3">
        <v>14.4526236140597</v>
      </c>
      <c r="U11" s="3">
        <v>14.0098702998521</v>
      </c>
      <c r="V11" s="3" t="e">
        <v>#N/A</v>
      </c>
    </row>
    <row r="12" spans="1:22" x14ac:dyDescent="0.35">
      <c r="A12" s="2">
        <v>42156</v>
      </c>
      <c r="B12" s="3" t="e">
        <v>#N/A</v>
      </c>
      <c r="C12" s="3">
        <v>13.804472234975099</v>
      </c>
      <c r="D12" s="3">
        <v>15.3265148645702</v>
      </c>
      <c r="E12" s="3">
        <v>17.797346648103101</v>
      </c>
      <c r="F12" s="3">
        <v>14.076870090884</v>
      </c>
      <c r="G12" s="3">
        <v>13.9134833027009</v>
      </c>
      <c r="H12" s="3">
        <v>15.4085505580133</v>
      </c>
      <c r="I12" s="3">
        <v>12.765270689794701</v>
      </c>
      <c r="J12" s="3" t="e">
        <v>#N/A</v>
      </c>
      <c r="K12" s="3">
        <v>9.7250944022169303</v>
      </c>
      <c r="L12" s="3">
        <v>13.294580074556499</v>
      </c>
      <c r="M12" s="3">
        <v>16.209586898712502</v>
      </c>
      <c r="N12" s="3">
        <v>5.4029804678925499</v>
      </c>
      <c r="O12" s="3">
        <v>17.748219671937399</v>
      </c>
      <c r="P12" s="3">
        <v>11.7909185128915</v>
      </c>
      <c r="Q12" s="3">
        <v>13.4747082273808</v>
      </c>
      <c r="R12" s="3">
        <v>15.230446133744801</v>
      </c>
      <c r="S12" s="3">
        <v>9.7869458787520198</v>
      </c>
      <c r="T12" s="3">
        <v>12.825785920481801</v>
      </c>
      <c r="U12" s="3">
        <v>13.8088821775188</v>
      </c>
      <c r="V12" s="3" t="e">
        <v>#N/A</v>
      </c>
    </row>
    <row r="13" spans="1:22" x14ac:dyDescent="0.35">
      <c r="A13" s="2">
        <v>42186</v>
      </c>
      <c r="B13" s="3" t="e">
        <v>#N/A</v>
      </c>
      <c r="C13" s="3">
        <v>12.8113760896254</v>
      </c>
      <c r="D13" s="3">
        <v>14.372122256737301</v>
      </c>
      <c r="E13" s="3">
        <v>17.538219172922201</v>
      </c>
      <c r="F13" s="3">
        <v>13.164267433501101</v>
      </c>
      <c r="G13" s="3">
        <v>13.305748128805901</v>
      </c>
      <c r="H13" s="3">
        <v>15.337927563979299</v>
      </c>
      <c r="I13" s="3">
        <v>12.6134786279908</v>
      </c>
      <c r="J13" s="3" t="e">
        <v>#N/A</v>
      </c>
      <c r="K13" s="3">
        <v>9.6768098030579104</v>
      </c>
      <c r="L13" s="3">
        <v>12.820717102361099</v>
      </c>
      <c r="M13" s="3">
        <v>16.377139591357398</v>
      </c>
      <c r="N13" s="3">
        <v>4.7750625513358296</v>
      </c>
      <c r="O13" s="3">
        <v>18.497817910168799</v>
      </c>
      <c r="P13" s="3">
        <v>10.731774095186999</v>
      </c>
      <c r="Q13" s="3">
        <v>13.249191941284201</v>
      </c>
      <c r="R13" s="3">
        <v>15.2683392575382</v>
      </c>
      <c r="S13" s="3">
        <v>9.9017195514879308</v>
      </c>
      <c r="T13" s="3">
        <v>12.827594161700899</v>
      </c>
      <c r="U13" s="3">
        <v>13.895453328977</v>
      </c>
      <c r="V13" s="3" t="e">
        <v>#N/A</v>
      </c>
    </row>
    <row r="14" spans="1:22" x14ac:dyDescent="0.35">
      <c r="A14" s="2">
        <v>42216</v>
      </c>
      <c r="B14" s="3" t="e">
        <v>#N/A</v>
      </c>
      <c r="C14" s="3">
        <v>12.518396637925299</v>
      </c>
      <c r="D14" s="3">
        <v>14.3488080945941</v>
      </c>
      <c r="E14" s="3">
        <v>17.617208915924799</v>
      </c>
      <c r="F14" s="3">
        <v>12.8132821430082</v>
      </c>
      <c r="G14" s="3">
        <v>12.526405525602</v>
      </c>
      <c r="H14" s="3">
        <v>15.362807169217801</v>
      </c>
      <c r="I14" s="3">
        <v>12.126544124920001</v>
      </c>
      <c r="J14" s="3" t="e">
        <v>#N/A</v>
      </c>
      <c r="K14" s="3">
        <v>9.8053036691422797</v>
      </c>
      <c r="L14" s="3">
        <v>12.3215884424453</v>
      </c>
      <c r="M14" s="3">
        <v>15.9093290058123</v>
      </c>
      <c r="N14" s="3">
        <v>4.7964288391142196</v>
      </c>
      <c r="O14" s="3">
        <v>18.679995152589701</v>
      </c>
      <c r="P14" s="3">
        <v>9.5026945251532506</v>
      </c>
      <c r="Q14" s="3">
        <v>13.191469366835801</v>
      </c>
      <c r="R14" s="3">
        <v>14.728313025460499</v>
      </c>
      <c r="S14" s="3">
        <v>9.6058427394701003</v>
      </c>
      <c r="T14" s="3">
        <v>12.695331739853099</v>
      </c>
      <c r="U14" s="3">
        <v>14.2808769250593</v>
      </c>
      <c r="V14" s="3" t="e">
        <v>#N/A</v>
      </c>
    </row>
    <row r="15" spans="1:22" x14ac:dyDescent="0.35">
      <c r="A15" s="2">
        <v>42248</v>
      </c>
      <c r="B15" s="3" t="e">
        <v>#N/A</v>
      </c>
      <c r="C15" s="3">
        <v>12.5964769075497</v>
      </c>
      <c r="D15" s="3">
        <v>13.3375192843724</v>
      </c>
      <c r="E15" s="3">
        <v>16.530129890989201</v>
      </c>
      <c r="F15" s="3">
        <v>12.1650586747141</v>
      </c>
      <c r="G15" s="3">
        <v>10.7524637578483</v>
      </c>
      <c r="H15" s="3">
        <v>14.492411792139301</v>
      </c>
      <c r="I15" s="3">
        <v>11.308532642152301</v>
      </c>
      <c r="J15" s="3" t="e">
        <v>#N/A</v>
      </c>
      <c r="K15" s="3">
        <v>9.2055217191595702</v>
      </c>
      <c r="L15" s="3">
        <v>10.822101112014099</v>
      </c>
      <c r="M15" s="3">
        <v>14.7422429758657</v>
      </c>
      <c r="N15" s="3">
        <v>3.91024567444815</v>
      </c>
      <c r="O15" s="3">
        <v>17.4991803356987</v>
      </c>
      <c r="P15" s="3">
        <v>8.5263599861396209</v>
      </c>
      <c r="Q15" s="3">
        <v>12.4889300486615</v>
      </c>
      <c r="R15" s="3">
        <v>13.925985785419501</v>
      </c>
      <c r="S15" s="3">
        <v>8.7267891990569808</v>
      </c>
      <c r="T15" s="3">
        <v>12.0013934153321</v>
      </c>
      <c r="U15" s="3">
        <v>13.483009261556401</v>
      </c>
      <c r="V15" s="3" t="e">
        <v>#N/A</v>
      </c>
    </row>
    <row r="16" spans="1:22" x14ac:dyDescent="0.35">
      <c r="A16" s="2">
        <v>42278</v>
      </c>
      <c r="B16" s="3" t="e">
        <v>#N/A</v>
      </c>
      <c r="C16" s="3">
        <v>12.197502784042401</v>
      </c>
      <c r="D16" s="3">
        <v>12.8064467539661</v>
      </c>
      <c r="E16" s="3">
        <v>16.183128522574901</v>
      </c>
      <c r="F16" s="3">
        <v>11.762454037414001</v>
      </c>
      <c r="G16" s="3">
        <v>11.389146341394101</v>
      </c>
      <c r="H16" s="3">
        <v>14.8387757305913</v>
      </c>
      <c r="I16" s="3">
        <v>11.710604300728001</v>
      </c>
      <c r="J16" s="3" t="e">
        <v>#N/A</v>
      </c>
      <c r="K16" s="3">
        <v>9.7399818828070508</v>
      </c>
      <c r="L16" s="3">
        <v>10.7974527882317</v>
      </c>
      <c r="M16" s="3">
        <v>15.211992314294701</v>
      </c>
      <c r="N16" s="3">
        <v>4.3451601218020404</v>
      </c>
      <c r="O16" s="3">
        <v>17.552143420228202</v>
      </c>
      <c r="P16" s="3">
        <v>8.6338044346266791</v>
      </c>
      <c r="Q16" s="3">
        <v>12.6220681277039</v>
      </c>
      <c r="R16" s="3">
        <v>13.7197193923952</v>
      </c>
      <c r="S16" s="3">
        <v>8.8349498490599299</v>
      </c>
      <c r="T16" s="3">
        <v>12.0655042733047</v>
      </c>
      <c r="U16" s="3">
        <v>12.9873593044427</v>
      </c>
      <c r="V16" s="3">
        <v>12.0165164712076</v>
      </c>
    </row>
    <row r="17" spans="1:22" x14ac:dyDescent="0.35">
      <c r="A17" s="2">
        <v>42307</v>
      </c>
      <c r="B17" s="3" t="e">
        <v>#N/A</v>
      </c>
      <c r="C17" s="3">
        <v>13.5731051763702</v>
      </c>
      <c r="D17" s="3">
        <v>13.8836220084854</v>
      </c>
      <c r="E17" s="3">
        <v>16.749401913342599</v>
      </c>
      <c r="F17" s="3">
        <v>12.047447053721701</v>
      </c>
      <c r="G17" s="3">
        <v>8.1097588777982494</v>
      </c>
      <c r="H17" s="3">
        <v>15.193918494182499</v>
      </c>
      <c r="I17" s="3">
        <v>12.082833900716</v>
      </c>
      <c r="J17" s="3" t="e">
        <v>#N/A</v>
      </c>
      <c r="K17" s="3">
        <v>10.3590032478923</v>
      </c>
      <c r="L17" s="3">
        <v>10.905309633442601</v>
      </c>
      <c r="M17" s="3">
        <v>15.7386291014276</v>
      </c>
      <c r="N17" s="3">
        <v>3.8861964626417098</v>
      </c>
      <c r="O17" s="3">
        <v>17.678859325258799</v>
      </c>
      <c r="P17" s="3">
        <v>9.4894319779856104</v>
      </c>
      <c r="Q17" s="3">
        <v>12.673237857636099</v>
      </c>
      <c r="R17" s="3">
        <v>14.2101261820457</v>
      </c>
      <c r="S17" s="3">
        <v>9.3446807497909994</v>
      </c>
      <c r="T17" s="3">
        <v>11.453611061845701</v>
      </c>
      <c r="U17" s="3">
        <v>15.090312285545799</v>
      </c>
      <c r="V17" s="3">
        <v>12.4101588555754</v>
      </c>
    </row>
    <row r="18" spans="1:22" x14ac:dyDescent="0.35">
      <c r="A18" s="2">
        <v>42339</v>
      </c>
      <c r="B18" s="3" t="e">
        <v>#N/A</v>
      </c>
      <c r="C18" s="3">
        <v>12.999766105716899</v>
      </c>
      <c r="D18" s="3">
        <v>14.5945996631417</v>
      </c>
      <c r="E18" s="3">
        <v>16.445307858624101</v>
      </c>
      <c r="F18" s="3">
        <v>11.6158069371415</v>
      </c>
      <c r="G18" s="3">
        <v>7.7001947793096699</v>
      </c>
      <c r="H18" s="3">
        <v>15.5030022136326</v>
      </c>
      <c r="I18" s="3">
        <v>12.052214936653</v>
      </c>
      <c r="J18" s="3" t="e">
        <v>#N/A</v>
      </c>
      <c r="K18" s="3">
        <v>10.3000329474153</v>
      </c>
      <c r="L18" s="3">
        <v>10.607547010203801</v>
      </c>
      <c r="M18" s="3">
        <v>15.107513896869801</v>
      </c>
      <c r="N18" s="3">
        <v>4.3011903432458798</v>
      </c>
      <c r="O18" s="3">
        <v>17.364837367006601</v>
      </c>
      <c r="P18" s="3">
        <v>9.4080753738940501</v>
      </c>
      <c r="Q18" s="3">
        <v>11.4928123527054</v>
      </c>
      <c r="R18" s="3">
        <v>13.320042958096</v>
      </c>
      <c r="S18" s="3">
        <v>8.8565545412209001</v>
      </c>
      <c r="T18" s="3">
        <v>10.4907648108838</v>
      </c>
      <c r="U18" s="3">
        <v>12.665546056118499</v>
      </c>
      <c r="V18" s="3">
        <v>12.7250668657129</v>
      </c>
    </row>
    <row r="19" spans="1:22" x14ac:dyDescent="0.35">
      <c r="A19" s="2">
        <v>42369</v>
      </c>
      <c r="B19" s="3" t="e">
        <v>#N/A</v>
      </c>
      <c r="C19" s="3">
        <v>12.280527377252399</v>
      </c>
      <c r="D19" s="3">
        <v>14.4486119600486</v>
      </c>
      <c r="E19" s="3">
        <v>16.036353099413901</v>
      </c>
      <c r="F19" s="3">
        <v>12.494289909416599</v>
      </c>
      <c r="G19" s="3">
        <v>11.595753878477</v>
      </c>
      <c r="H19" s="3">
        <v>15.526309607390401</v>
      </c>
      <c r="I19" s="3">
        <v>11.8252529920768</v>
      </c>
      <c r="J19" s="3" t="e">
        <v>#N/A</v>
      </c>
      <c r="K19" s="3">
        <v>10.100163926262899</v>
      </c>
      <c r="L19" s="3">
        <v>10.2916844396165</v>
      </c>
      <c r="M19" s="3">
        <v>14.5667936099609</v>
      </c>
      <c r="N19" s="3">
        <v>8.2502436040741003</v>
      </c>
      <c r="O19" s="3">
        <v>17.330331580084898</v>
      </c>
      <c r="P19" s="3">
        <v>10.151890054673</v>
      </c>
      <c r="Q19" s="3">
        <v>11.493985783495299</v>
      </c>
      <c r="R19" s="3">
        <v>12.6311096889785</v>
      </c>
      <c r="S19" s="3">
        <v>8.0848849714279094</v>
      </c>
      <c r="T19" s="3">
        <v>11.7472493471513</v>
      </c>
      <c r="U19" s="3">
        <v>11.378621008399801</v>
      </c>
      <c r="V19" s="3">
        <v>12.4465232036611</v>
      </c>
    </row>
    <row r="20" spans="1:22" x14ac:dyDescent="0.35">
      <c r="A20" s="2">
        <v>42401</v>
      </c>
      <c r="B20" s="3" t="e">
        <v>#N/A</v>
      </c>
      <c r="C20" s="3">
        <v>12.2613069226982</v>
      </c>
      <c r="D20" s="3">
        <v>14.5436171904798</v>
      </c>
      <c r="E20" s="3">
        <v>15.389526774403199</v>
      </c>
      <c r="F20" s="3">
        <v>12.491770927915599</v>
      </c>
      <c r="G20" s="3">
        <v>12.501042460514601</v>
      </c>
      <c r="H20" s="3">
        <v>15.4189218652419</v>
      </c>
      <c r="I20" s="3">
        <v>11.847296445027199</v>
      </c>
      <c r="J20" s="3">
        <v>17.254773116696899</v>
      </c>
      <c r="K20" s="3">
        <v>10.3306166831143</v>
      </c>
      <c r="L20" s="3">
        <v>10.330158094744201</v>
      </c>
      <c r="M20" s="3">
        <v>14.0830966678908</v>
      </c>
      <c r="N20" s="3">
        <v>10.3296512991386</v>
      </c>
      <c r="O20" s="3">
        <v>16.941185564960399</v>
      </c>
      <c r="P20" s="3">
        <v>9.1368475746963806</v>
      </c>
      <c r="Q20" s="3">
        <v>10.7274219661385</v>
      </c>
      <c r="R20" s="3">
        <v>13.105749820098</v>
      </c>
      <c r="S20" s="3">
        <v>8.3044711260751196</v>
      </c>
      <c r="T20" s="3">
        <v>10.7577683895045</v>
      </c>
      <c r="U20" s="3">
        <v>13.597030119888499</v>
      </c>
      <c r="V20" s="3">
        <v>11.694560746472799</v>
      </c>
    </row>
    <row r="21" spans="1:22" x14ac:dyDescent="0.35">
      <c r="A21" s="2">
        <v>42430</v>
      </c>
      <c r="B21" s="3" t="e">
        <v>#N/A</v>
      </c>
      <c r="C21" s="3">
        <v>12.358380676955299</v>
      </c>
      <c r="D21" s="3">
        <v>15.022677345077801</v>
      </c>
      <c r="E21" s="3">
        <v>15.3151444277773</v>
      </c>
      <c r="F21" s="3">
        <v>12.8706592699572</v>
      </c>
      <c r="G21" s="3">
        <v>14.145736241451401</v>
      </c>
      <c r="H21" s="3">
        <v>15.678772170196201</v>
      </c>
      <c r="I21" s="3">
        <v>12.3106997301711</v>
      </c>
      <c r="J21" s="3">
        <v>17.925452777271602</v>
      </c>
      <c r="K21" s="3">
        <v>10.230857896496801</v>
      </c>
      <c r="L21" s="3">
        <v>11.6054581405519</v>
      </c>
      <c r="M21" s="3">
        <v>14.3122299886831</v>
      </c>
      <c r="N21" s="3">
        <v>8.6184844904164901</v>
      </c>
      <c r="O21" s="3">
        <v>16.500045871648599</v>
      </c>
      <c r="P21" s="3">
        <v>9.1007018745987303</v>
      </c>
      <c r="Q21" s="3">
        <v>11.629663876039601</v>
      </c>
      <c r="R21" s="3">
        <v>13.891028450071699</v>
      </c>
      <c r="S21" s="3">
        <v>8.4980060206463008</v>
      </c>
      <c r="T21" s="3">
        <v>12.1006204970867</v>
      </c>
      <c r="U21" s="3">
        <v>14.9869011315616</v>
      </c>
      <c r="V21" s="3">
        <v>12.143261592257099</v>
      </c>
    </row>
    <row r="22" spans="1:22" x14ac:dyDescent="0.35">
      <c r="A22" s="2">
        <v>42461</v>
      </c>
      <c r="B22" s="3" t="e">
        <v>#N/A</v>
      </c>
      <c r="C22" s="3">
        <v>13.3766049629657</v>
      </c>
      <c r="D22" s="3">
        <v>15.1480302023711</v>
      </c>
      <c r="E22" s="3">
        <v>16.8785614103965</v>
      </c>
      <c r="F22" s="3">
        <v>13.590805659777599</v>
      </c>
      <c r="G22" s="3">
        <v>14.8900488444232</v>
      </c>
      <c r="H22" s="3">
        <v>16.191886537114399</v>
      </c>
      <c r="I22" s="3">
        <v>12.739754429386</v>
      </c>
      <c r="J22" s="3">
        <v>18.6769185951811</v>
      </c>
      <c r="K22" s="3">
        <v>10.504919768273499</v>
      </c>
      <c r="L22" s="3">
        <v>13.4199881122828</v>
      </c>
      <c r="M22" s="3">
        <v>14.7663899118334</v>
      </c>
      <c r="N22" s="3">
        <v>9.0156801166642193</v>
      </c>
      <c r="O22" s="3">
        <v>17.180244343877199</v>
      </c>
      <c r="P22" s="3">
        <v>10.0565340191577</v>
      </c>
      <c r="Q22" s="3">
        <v>12.0958265324631</v>
      </c>
      <c r="R22" s="3">
        <v>14.5000898851189</v>
      </c>
      <c r="S22" s="3">
        <v>9.0769551744509904</v>
      </c>
      <c r="T22" s="3">
        <v>12.341867362668101</v>
      </c>
      <c r="U22" s="3">
        <v>12.7075526011321</v>
      </c>
      <c r="V22" s="3">
        <v>12.5668124885794</v>
      </c>
    </row>
    <row r="23" spans="1:22" x14ac:dyDescent="0.35">
      <c r="A23" s="2">
        <v>42489</v>
      </c>
      <c r="B23" s="3" t="e">
        <v>#N/A</v>
      </c>
      <c r="C23" s="3">
        <v>13.9313637288148</v>
      </c>
      <c r="D23" s="3">
        <v>14.8097547669101</v>
      </c>
      <c r="E23" s="3">
        <v>16.166163540749299</v>
      </c>
      <c r="F23" s="3">
        <v>12.689514626339101</v>
      </c>
      <c r="G23" s="3">
        <v>16.731068270419001</v>
      </c>
      <c r="H23" s="3">
        <v>15.7777119749765</v>
      </c>
      <c r="I23" s="3">
        <v>12.296252628410199</v>
      </c>
      <c r="J23" s="3">
        <v>19.571778406637801</v>
      </c>
      <c r="K23" s="3">
        <v>10.1769278657596</v>
      </c>
      <c r="L23" s="3">
        <v>13.564062102948499</v>
      </c>
      <c r="M23" s="3">
        <v>15.1256848179848</v>
      </c>
      <c r="N23" s="3">
        <v>10.0135344283997</v>
      </c>
      <c r="O23" s="3">
        <v>17.375223449133301</v>
      </c>
      <c r="P23" s="3">
        <v>10.1202980415088</v>
      </c>
      <c r="Q23" s="3">
        <v>12.278926754089101</v>
      </c>
      <c r="R23" s="3">
        <v>14.4892821356304</v>
      </c>
      <c r="S23" s="3">
        <v>9.3711853568023198</v>
      </c>
      <c r="T23" s="3">
        <v>13.2754777408505</v>
      </c>
      <c r="U23" s="3">
        <v>12.3533992240702</v>
      </c>
      <c r="V23" s="3">
        <v>13.665078744729</v>
      </c>
    </row>
    <row r="24" spans="1:22" x14ac:dyDescent="0.35">
      <c r="A24" s="2">
        <v>42522</v>
      </c>
      <c r="B24" s="3" t="e">
        <v>#N/A</v>
      </c>
      <c r="C24" s="3">
        <v>13.6405146421501</v>
      </c>
      <c r="D24" s="3">
        <v>14.8429162803975</v>
      </c>
      <c r="E24" s="3">
        <v>16.706469859083999</v>
      </c>
      <c r="F24" s="3">
        <v>11.5087033936571</v>
      </c>
      <c r="G24" s="3">
        <v>13.9752447415191</v>
      </c>
      <c r="H24" s="3">
        <v>15.985930246958199</v>
      </c>
      <c r="I24" s="3">
        <v>12.9638575512678</v>
      </c>
      <c r="J24" s="3">
        <v>18.713187370718899</v>
      </c>
      <c r="K24" s="3">
        <v>10.063537244194301</v>
      </c>
      <c r="L24" s="3">
        <v>12.1116905871956</v>
      </c>
      <c r="M24" s="3">
        <v>14.881948809692</v>
      </c>
      <c r="N24" s="3">
        <v>10.7230769597747</v>
      </c>
      <c r="O24" s="3">
        <v>17.761267056626199</v>
      </c>
      <c r="P24" s="3">
        <v>10.859475159654799</v>
      </c>
      <c r="Q24" s="3">
        <v>11.469731654498901</v>
      </c>
      <c r="R24" s="3">
        <v>14.447369794054501</v>
      </c>
      <c r="S24" s="3">
        <v>8.3489133407960594</v>
      </c>
      <c r="T24" s="3">
        <v>12.4631595058108</v>
      </c>
      <c r="U24" s="3">
        <v>12.5075567553372</v>
      </c>
      <c r="V24" s="3">
        <v>13.6357120167056</v>
      </c>
    </row>
    <row r="25" spans="1:22" x14ac:dyDescent="0.35">
      <c r="A25" s="2">
        <v>42552</v>
      </c>
      <c r="B25" s="3">
        <v>13.1781824564606</v>
      </c>
      <c r="C25" s="3">
        <v>14.684456058995099</v>
      </c>
      <c r="D25" s="3">
        <v>15.497629317460101</v>
      </c>
      <c r="E25" s="3">
        <v>17.5621597393515</v>
      </c>
      <c r="F25" s="3">
        <v>11.382131967876999</v>
      </c>
      <c r="G25" s="3">
        <v>14.295905878349499</v>
      </c>
      <c r="H25" s="3">
        <v>16.213493407559</v>
      </c>
      <c r="I25" s="3">
        <v>13.2171437499916</v>
      </c>
      <c r="J25" s="3">
        <v>18.633171259921099</v>
      </c>
      <c r="K25" s="3">
        <v>10.006824226896599</v>
      </c>
      <c r="L25" s="3">
        <v>12.625072427570499</v>
      </c>
      <c r="M25" s="3">
        <v>14.9553923306025</v>
      </c>
      <c r="N25" s="3">
        <v>8.2417478606372505</v>
      </c>
      <c r="O25" s="3">
        <v>17.7845737354383</v>
      </c>
      <c r="P25" s="3">
        <v>10.905302555105701</v>
      </c>
      <c r="Q25" s="3">
        <v>11.872529710553501</v>
      </c>
      <c r="R25" s="3">
        <v>14.7365259410569</v>
      </c>
      <c r="S25" s="3">
        <v>8.4225063023310298</v>
      </c>
      <c r="T25" s="3">
        <v>12.5410289126565</v>
      </c>
      <c r="U25" s="3">
        <v>12.011355636629</v>
      </c>
      <c r="V25" s="3">
        <v>13.3150054564946</v>
      </c>
    </row>
    <row r="26" spans="1:22" x14ac:dyDescent="0.35">
      <c r="A26" s="2">
        <v>42583</v>
      </c>
      <c r="B26" s="3">
        <v>13.4308873365267</v>
      </c>
      <c r="C26" s="3">
        <v>15.4694079481235</v>
      </c>
      <c r="D26" s="3">
        <v>16.935645762026301</v>
      </c>
      <c r="E26" s="3">
        <v>17.953231532209099</v>
      </c>
      <c r="F26" s="3">
        <v>11.6568055583808</v>
      </c>
      <c r="G26" s="3">
        <v>14.647637689622</v>
      </c>
      <c r="H26" s="3">
        <v>16.4296262197016</v>
      </c>
      <c r="I26" s="3">
        <v>13.7136192079921</v>
      </c>
      <c r="J26" s="3">
        <v>18.518164546376902</v>
      </c>
      <c r="K26" s="3">
        <v>10.039204814274999</v>
      </c>
      <c r="L26" s="3">
        <v>13.599161136463501</v>
      </c>
      <c r="M26" s="3">
        <v>15.462770007191001</v>
      </c>
      <c r="N26" s="3">
        <v>8.9535790533152593</v>
      </c>
      <c r="O26" s="3">
        <v>18.375710367208701</v>
      </c>
      <c r="P26" s="3">
        <v>11.470280453355199</v>
      </c>
      <c r="Q26" s="3">
        <v>12.681382834467399</v>
      </c>
      <c r="R26" s="3">
        <v>15.2429505198272</v>
      </c>
      <c r="S26" s="3">
        <v>8.1873517802470008</v>
      </c>
      <c r="T26" s="3">
        <v>12.626023933925</v>
      </c>
      <c r="U26" s="3">
        <v>12.194473190692401</v>
      </c>
      <c r="V26" s="3">
        <v>13.1561408819303</v>
      </c>
    </row>
    <row r="27" spans="1:22" x14ac:dyDescent="0.35">
      <c r="A27" s="2">
        <v>42614</v>
      </c>
      <c r="B27" s="3">
        <v>13.910764170582601</v>
      </c>
      <c r="C27" s="3">
        <v>15.403323347062001</v>
      </c>
      <c r="D27" s="3">
        <v>16.273320839646299</v>
      </c>
      <c r="E27" s="3">
        <v>18.1934063891423</v>
      </c>
      <c r="F27" s="3">
        <v>11.907352112784301</v>
      </c>
      <c r="G27" s="3">
        <v>13.663659609169301</v>
      </c>
      <c r="H27" s="3">
        <v>16.749090601214</v>
      </c>
      <c r="I27" s="3">
        <v>13.4329212300905</v>
      </c>
      <c r="J27" s="3">
        <v>18.258899248404301</v>
      </c>
      <c r="K27" s="3">
        <v>10.1146850465515</v>
      </c>
      <c r="L27" s="3">
        <v>13.7906816784353</v>
      </c>
      <c r="M27" s="3">
        <v>14.691128587836999</v>
      </c>
      <c r="N27" s="3">
        <v>8.7493918258049206</v>
      </c>
      <c r="O27" s="3">
        <v>18.062099572920001</v>
      </c>
      <c r="P27" s="3">
        <v>12.182137222096699</v>
      </c>
      <c r="Q27" s="3">
        <v>13.205598118372601</v>
      </c>
      <c r="R27" s="3">
        <v>15.199663779435101</v>
      </c>
      <c r="S27" s="3">
        <v>8.2815709139736509</v>
      </c>
      <c r="T27" s="3">
        <v>12.194256920113199</v>
      </c>
      <c r="U27" s="3">
        <v>11.6750725095056</v>
      </c>
      <c r="V27" s="3">
        <v>12.289774805776201</v>
      </c>
    </row>
    <row r="28" spans="1:22" x14ac:dyDescent="0.35">
      <c r="A28" s="2">
        <v>42643</v>
      </c>
      <c r="B28" s="3">
        <v>13.5962036184595</v>
      </c>
      <c r="C28" s="3">
        <v>15.240325737200401</v>
      </c>
      <c r="D28" s="3">
        <v>16.5534098782447</v>
      </c>
      <c r="E28" s="3">
        <v>17.000982045973199</v>
      </c>
      <c r="F28" s="3">
        <v>11.412581819835699</v>
      </c>
      <c r="G28" s="3">
        <v>13.532805641186799</v>
      </c>
      <c r="H28" s="3">
        <v>16.587748923315701</v>
      </c>
      <c r="I28" s="3">
        <v>13.598521841014399</v>
      </c>
      <c r="J28" s="3">
        <v>17.783000629731099</v>
      </c>
      <c r="K28" s="3">
        <v>10.0189525763305</v>
      </c>
      <c r="L28" s="3">
        <v>13.621118348575401</v>
      </c>
      <c r="M28" s="3">
        <v>14.9531587196649</v>
      </c>
      <c r="N28" s="3">
        <v>8.7729116626299</v>
      </c>
      <c r="O28" s="3">
        <v>17.624510130206101</v>
      </c>
      <c r="P28" s="3">
        <v>12.2687586295699</v>
      </c>
      <c r="Q28" s="3">
        <v>12.7392978737359</v>
      </c>
      <c r="R28" s="3">
        <v>14.492445968741601</v>
      </c>
      <c r="S28" s="3">
        <v>8.1911980483444093</v>
      </c>
      <c r="T28" s="3">
        <v>12.8173480013778</v>
      </c>
      <c r="U28" s="3">
        <v>13.5794801838847</v>
      </c>
      <c r="V28" s="3">
        <v>11.6471166811257</v>
      </c>
    </row>
    <row r="29" spans="1:22" x14ac:dyDescent="0.35">
      <c r="A29" s="2">
        <v>42675</v>
      </c>
      <c r="B29" s="3">
        <v>13.850395355918801</v>
      </c>
      <c r="C29" s="3">
        <v>16.839892690344499</v>
      </c>
      <c r="D29" s="3">
        <v>16.367831983018998</v>
      </c>
      <c r="E29" s="3">
        <v>16.418918556613999</v>
      </c>
      <c r="F29" s="3">
        <v>11.9689419024164</v>
      </c>
      <c r="G29" s="3">
        <v>12.279970101010001</v>
      </c>
      <c r="H29" s="3">
        <v>16.6627838718993</v>
      </c>
      <c r="I29" s="3">
        <v>13.492832212491299</v>
      </c>
      <c r="J29" s="3">
        <v>17.911902053271799</v>
      </c>
      <c r="K29" s="3">
        <v>9.8633067640383096</v>
      </c>
      <c r="L29" s="3">
        <v>14.4847375835873</v>
      </c>
      <c r="M29" s="3">
        <v>14.7428231432265</v>
      </c>
      <c r="N29" s="3">
        <v>8.5963380122436792</v>
      </c>
      <c r="O29" s="3">
        <v>17.532990303789099</v>
      </c>
      <c r="P29" s="3">
        <v>12.0689886499732</v>
      </c>
      <c r="Q29" s="3">
        <v>12.872774169366799</v>
      </c>
      <c r="R29" s="3">
        <v>14.744742769936201</v>
      </c>
      <c r="S29" s="3">
        <v>8.0487751376161292</v>
      </c>
      <c r="T29" s="3">
        <v>11.9131159624833</v>
      </c>
      <c r="U29" s="3">
        <v>12.7424375369425</v>
      </c>
      <c r="V29" s="3">
        <v>12.1075386158639</v>
      </c>
    </row>
    <row r="30" spans="1:22" x14ac:dyDescent="0.35">
      <c r="A30" s="2">
        <v>42705</v>
      </c>
      <c r="B30" s="3">
        <v>14.4677088719094</v>
      </c>
      <c r="C30" s="3">
        <v>15.875074165852199</v>
      </c>
      <c r="D30" s="3">
        <v>15.0914522104475</v>
      </c>
      <c r="E30" s="3">
        <v>15.3985380003661</v>
      </c>
      <c r="F30" s="3">
        <v>11.464639723579801</v>
      </c>
      <c r="G30" s="3">
        <v>11.679841483902001</v>
      </c>
      <c r="H30" s="3">
        <v>16.3024960526844</v>
      </c>
      <c r="I30" s="3">
        <v>13.1086057958016</v>
      </c>
      <c r="J30" s="3">
        <v>16.2935405500203</v>
      </c>
      <c r="K30" s="3">
        <v>9.7214777669787207</v>
      </c>
      <c r="L30" s="3">
        <v>13.0070520549283</v>
      </c>
      <c r="M30" s="3">
        <v>13.9328934979722</v>
      </c>
      <c r="N30" s="3">
        <v>9.2635378207765307</v>
      </c>
      <c r="O30" s="3">
        <v>16.389772020284902</v>
      </c>
      <c r="P30" s="3">
        <v>11.954637512620501</v>
      </c>
      <c r="Q30" s="3">
        <v>12.177428708275601</v>
      </c>
      <c r="R30" s="3">
        <v>14.7689377370655</v>
      </c>
      <c r="S30" s="3">
        <v>7.2899491418385898</v>
      </c>
      <c r="T30" s="3">
        <v>11.2761164315017</v>
      </c>
      <c r="U30" s="3">
        <v>12.7644804751015</v>
      </c>
      <c r="V30" s="3">
        <v>14.3393155287237</v>
      </c>
    </row>
    <row r="31" spans="1:22" x14ac:dyDescent="0.35">
      <c r="A31" s="2">
        <v>42734</v>
      </c>
      <c r="B31" s="3">
        <v>13.1177697627681</v>
      </c>
      <c r="C31" s="3">
        <v>15.789073469837801</v>
      </c>
      <c r="D31" s="3">
        <v>15.3377740717851</v>
      </c>
      <c r="E31" s="3">
        <v>15.539014024124899</v>
      </c>
      <c r="F31" s="3">
        <v>11.829258493801399</v>
      </c>
      <c r="G31" s="3">
        <v>11.476005651012199</v>
      </c>
      <c r="H31" s="3">
        <v>16.3857833255821</v>
      </c>
      <c r="I31" s="3">
        <v>12.9297427302687</v>
      </c>
      <c r="J31" s="3">
        <v>16.229065745199598</v>
      </c>
      <c r="K31" s="3">
        <v>9.6904604548124702</v>
      </c>
      <c r="L31" s="3">
        <v>12.7319031251851</v>
      </c>
      <c r="M31" s="3">
        <v>14.625048655817499</v>
      </c>
      <c r="N31" s="3">
        <v>8.8913373128875204</v>
      </c>
      <c r="O31" s="3">
        <v>16.177083680281601</v>
      </c>
      <c r="P31" s="3">
        <v>11.367140856143701</v>
      </c>
      <c r="Q31" s="3">
        <v>13.3053801886368</v>
      </c>
      <c r="R31" s="3">
        <v>14.897791555665499</v>
      </c>
      <c r="S31" s="3">
        <v>7.7531745333183899</v>
      </c>
      <c r="T31" s="3">
        <v>11.7750472647671</v>
      </c>
      <c r="U31" s="3">
        <v>12.585290407769399</v>
      </c>
      <c r="V31" s="3">
        <v>14.3230146911619</v>
      </c>
    </row>
    <row r="32" spans="1:22" x14ac:dyDescent="0.35">
      <c r="A32" s="2">
        <v>42767</v>
      </c>
      <c r="B32" s="3">
        <v>13.1771678160326</v>
      </c>
      <c r="C32" s="3">
        <v>15.523690585698199</v>
      </c>
      <c r="D32" s="3">
        <v>15.1962415122875</v>
      </c>
      <c r="E32" s="3">
        <v>16.527963618816099</v>
      </c>
      <c r="F32" s="3">
        <v>12.409547951491099</v>
      </c>
      <c r="G32" s="3">
        <v>13.0226859098061</v>
      </c>
      <c r="H32" s="3">
        <v>16.568257839556999</v>
      </c>
      <c r="I32" s="3">
        <v>13.0635148937242</v>
      </c>
      <c r="J32" s="3">
        <v>16.3707680817291</v>
      </c>
      <c r="K32" s="3">
        <v>9.5317010921415903</v>
      </c>
      <c r="L32" s="3">
        <v>13.245428709934201</v>
      </c>
      <c r="M32" s="3">
        <v>14.9643777030119</v>
      </c>
      <c r="N32" s="3">
        <v>8.6562316253275</v>
      </c>
      <c r="O32" s="3">
        <v>17.230284375553399</v>
      </c>
      <c r="P32" s="3">
        <v>12.0039628529018</v>
      </c>
      <c r="Q32" s="3">
        <v>13.239038096691001</v>
      </c>
      <c r="R32" s="3">
        <v>15.1022657499079</v>
      </c>
      <c r="S32" s="3">
        <v>8.4946409590320204</v>
      </c>
      <c r="T32" s="3">
        <v>12.0607665632457</v>
      </c>
      <c r="U32" s="3">
        <v>12.395939659789001</v>
      </c>
      <c r="V32" s="3">
        <v>14.535140981658399</v>
      </c>
    </row>
    <row r="33" spans="1:22" x14ac:dyDescent="0.35">
      <c r="A33" s="2">
        <v>42795</v>
      </c>
      <c r="B33" s="3">
        <v>13.246906805536801</v>
      </c>
      <c r="C33" s="3">
        <v>16.103361265158401</v>
      </c>
      <c r="D33" s="3">
        <v>15.1193130033479</v>
      </c>
      <c r="E33" s="3">
        <v>16.1186390383975</v>
      </c>
      <c r="F33" s="3">
        <v>12.898434689631801</v>
      </c>
      <c r="G33" s="3">
        <v>13.055340232220701</v>
      </c>
      <c r="H33" s="3">
        <v>16.6751591735887</v>
      </c>
      <c r="I33" s="3">
        <v>12.987848238040099</v>
      </c>
      <c r="J33" s="3">
        <v>16.4981109920422</v>
      </c>
      <c r="K33" s="3">
        <v>9.5031997841837796</v>
      </c>
      <c r="L33" s="3">
        <v>13.466399254459199</v>
      </c>
      <c r="M33" s="3">
        <v>15.361684590238699</v>
      </c>
      <c r="N33" s="3">
        <v>9.3404773955672695</v>
      </c>
      <c r="O33" s="3">
        <v>17.749601993129598</v>
      </c>
      <c r="P33" s="3">
        <v>12.3027314191329</v>
      </c>
      <c r="Q33" s="3">
        <v>13.3631461400636</v>
      </c>
      <c r="R33" s="3">
        <v>15.079534162039</v>
      </c>
      <c r="S33" s="3">
        <v>8.5934991131251195</v>
      </c>
      <c r="T33" s="3">
        <v>12.167360027044101</v>
      </c>
      <c r="U33" s="3">
        <v>13.310149724691801</v>
      </c>
      <c r="V33" s="3">
        <v>13.9650299825646</v>
      </c>
    </row>
    <row r="34" spans="1:22" x14ac:dyDescent="0.35">
      <c r="A34" s="2">
        <v>42825</v>
      </c>
      <c r="B34" s="3">
        <v>13.289435193547799</v>
      </c>
      <c r="C34" s="3">
        <v>17.038947755012401</v>
      </c>
      <c r="D34" s="3">
        <v>15.4241693461588</v>
      </c>
      <c r="E34" s="3">
        <v>16.719917461537399</v>
      </c>
      <c r="F34" s="3">
        <v>12.1028474031943</v>
      </c>
      <c r="G34" s="3">
        <v>13.2092091729453</v>
      </c>
      <c r="H34" s="3">
        <v>16.852338286656899</v>
      </c>
      <c r="I34" s="3">
        <v>13.0269208253071</v>
      </c>
      <c r="J34" s="3">
        <v>16.974016890184402</v>
      </c>
      <c r="K34" s="3">
        <v>9.4229161935434291</v>
      </c>
      <c r="L34" s="3">
        <v>12.7503983264585</v>
      </c>
      <c r="M34" s="3">
        <v>15.593440815598299</v>
      </c>
      <c r="N34" s="3">
        <v>9.4691292567642193</v>
      </c>
      <c r="O34" s="3">
        <v>17.966692161584199</v>
      </c>
      <c r="P34" s="3">
        <v>12.375677038030901</v>
      </c>
      <c r="Q34" s="3">
        <v>12.7131221883226</v>
      </c>
      <c r="R34" s="3">
        <v>14.9895325555147</v>
      </c>
      <c r="S34" s="3">
        <v>8.3063981383157195</v>
      </c>
      <c r="T34" s="3">
        <v>11.9604238672796</v>
      </c>
      <c r="U34" s="3">
        <v>14.1221597331254</v>
      </c>
      <c r="V34" s="3">
        <v>14.0118846318606</v>
      </c>
    </row>
    <row r="35" spans="1:22" x14ac:dyDescent="0.35">
      <c r="A35" s="2">
        <v>42856</v>
      </c>
      <c r="B35" s="3">
        <v>13.436263517205701</v>
      </c>
      <c r="C35" s="3">
        <v>17.1286359982082</v>
      </c>
      <c r="D35" s="3">
        <v>15.688407980271</v>
      </c>
      <c r="E35" s="3">
        <v>17.521622060640698</v>
      </c>
      <c r="F35" s="3">
        <v>12.8050890958504</v>
      </c>
      <c r="G35" s="3">
        <v>11.009154768602301</v>
      </c>
      <c r="H35" s="3">
        <v>17.045448672848899</v>
      </c>
      <c r="I35" s="3">
        <v>13.193101475223401</v>
      </c>
      <c r="J35" s="3">
        <v>16.813720039526501</v>
      </c>
      <c r="K35" s="3">
        <v>9.0196995781274296</v>
      </c>
      <c r="L35" s="3">
        <v>12.6911256307306</v>
      </c>
      <c r="M35" s="3">
        <v>16.222704757639001</v>
      </c>
      <c r="N35" s="3">
        <v>11.2753570450175</v>
      </c>
      <c r="O35" s="3">
        <v>18.123972287692801</v>
      </c>
      <c r="P35" s="3">
        <v>12.610269415318101</v>
      </c>
      <c r="Q35" s="3">
        <v>13.053925528143001</v>
      </c>
      <c r="R35" s="3">
        <v>14.7801987916943</v>
      </c>
      <c r="S35" s="3">
        <v>8.6653406683579703</v>
      </c>
      <c r="T35" s="3">
        <v>11.9685093780716</v>
      </c>
      <c r="U35" s="3">
        <v>14.5908069499263</v>
      </c>
      <c r="V35" s="3">
        <v>13.568516693434001</v>
      </c>
    </row>
    <row r="36" spans="1:22" x14ac:dyDescent="0.35">
      <c r="A36" s="2">
        <v>42887</v>
      </c>
      <c r="B36" s="3">
        <v>13.6662190670007</v>
      </c>
      <c r="C36" s="3">
        <v>17.052872444899901</v>
      </c>
      <c r="D36" s="3">
        <v>15.485350732512501</v>
      </c>
      <c r="E36" s="3">
        <v>17.7739518480664</v>
      </c>
      <c r="F36" s="3">
        <v>12.2920477005063</v>
      </c>
      <c r="G36" s="3">
        <v>11.802049058059</v>
      </c>
      <c r="H36" s="3">
        <v>16.522133801579301</v>
      </c>
      <c r="I36" s="3">
        <v>13.4701941375606</v>
      </c>
      <c r="J36" s="3">
        <v>16.524288545206101</v>
      </c>
      <c r="K36" s="3">
        <v>9.5644709520374391</v>
      </c>
      <c r="L36" s="3">
        <v>12.0028281764145</v>
      </c>
      <c r="M36" s="3">
        <v>15.439913921304999</v>
      </c>
      <c r="N36" s="3">
        <v>13.677607369136901</v>
      </c>
      <c r="O36" s="3">
        <v>18.267380068293399</v>
      </c>
      <c r="P36" s="3">
        <v>13.025279480941499</v>
      </c>
      <c r="Q36" s="3">
        <v>12.9685035240479</v>
      </c>
      <c r="R36" s="3">
        <v>14.6522469654604</v>
      </c>
      <c r="S36" s="3">
        <v>8.7318939677408807</v>
      </c>
      <c r="T36" s="3">
        <v>11.0337474627582</v>
      </c>
      <c r="U36" s="3">
        <v>14.431512993864301</v>
      </c>
      <c r="V36" s="3">
        <v>13.721793965358099</v>
      </c>
    </row>
    <row r="37" spans="1:22" x14ac:dyDescent="0.35">
      <c r="A37" s="2">
        <v>42916</v>
      </c>
      <c r="B37" s="3">
        <v>14.282831333397301</v>
      </c>
      <c r="C37" s="3">
        <v>16.929120918975499</v>
      </c>
      <c r="D37" s="3">
        <v>15.7489530619909</v>
      </c>
      <c r="E37" s="3">
        <v>17.097421582005399</v>
      </c>
      <c r="F37" s="3">
        <v>12.5248074909614</v>
      </c>
      <c r="G37" s="3">
        <v>11.875494127163901</v>
      </c>
      <c r="H37" s="3">
        <v>16.4373006558301</v>
      </c>
      <c r="I37" s="3">
        <v>13.9482329835106</v>
      </c>
      <c r="J37" s="3">
        <v>16.7403400745319</v>
      </c>
      <c r="K37" s="3">
        <v>9.5562032135786499</v>
      </c>
      <c r="L37" s="3">
        <v>11.9151339260669</v>
      </c>
      <c r="M37" s="3">
        <v>15.0460253124456</v>
      </c>
      <c r="N37" s="3">
        <v>12.8676048765291</v>
      </c>
      <c r="O37" s="3">
        <v>17.871705063271499</v>
      </c>
      <c r="P37" s="3">
        <v>12.8909449033901</v>
      </c>
      <c r="Q37" s="3">
        <v>11.934926106120299</v>
      </c>
      <c r="R37" s="3">
        <v>14.7299572852603</v>
      </c>
      <c r="S37" s="3">
        <v>8.6272705327316395</v>
      </c>
      <c r="T37" s="3">
        <v>11.084715975372699</v>
      </c>
      <c r="U37" s="3">
        <v>15.583301237501599</v>
      </c>
      <c r="V37" s="3">
        <v>14.9667861513321</v>
      </c>
    </row>
    <row r="38" spans="1:22" x14ac:dyDescent="0.35">
      <c r="A38" s="2">
        <v>42948</v>
      </c>
      <c r="B38" s="3">
        <v>14.2802607921217</v>
      </c>
      <c r="C38" s="3">
        <v>17.833269232274901</v>
      </c>
      <c r="D38" s="3">
        <v>15.548454527521599</v>
      </c>
      <c r="E38" s="3">
        <v>16.4255303100913</v>
      </c>
      <c r="F38" s="3">
        <v>12.7658842856842</v>
      </c>
      <c r="G38" s="3">
        <v>12.6334592676216</v>
      </c>
      <c r="H38" s="3">
        <v>16.3151449542002</v>
      </c>
      <c r="I38" s="3">
        <v>14.008584865064201</v>
      </c>
      <c r="J38" s="3">
        <v>17.3653321523181</v>
      </c>
      <c r="K38" s="3">
        <v>9.4478500051059697</v>
      </c>
      <c r="L38" s="3">
        <v>12.552606219327</v>
      </c>
      <c r="M38" s="3">
        <v>15.842406118749899</v>
      </c>
      <c r="N38" s="3">
        <v>12.4857482904329</v>
      </c>
      <c r="O38" s="3">
        <v>19.004418836326099</v>
      </c>
      <c r="P38" s="3">
        <v>13.669342028677701</v>
      </c>
      <c r="Q38" s="3">
        <v>12.2675843652493</v>
      </c>
      <c r="R38" s="3">
        <v>14.7205842937396</v>
      </c>
      <c r="S38" s="3">
        <v>8.7446144609391698</v>
      </c>
      <c r="T38" s="3">
        <v>11.781288985252001</v>
      </c>
      <c r="U38" s="3">
        <v>15.144555441514999</v>
      </c>
      <c r="V38" s="3">
        <v>14.3775282310969</v>
      </c>
    </row>
    <row r="39" spans="1:22" x14ac:dyDescent="0.35">
      <c r="A39" s="2">
        <v>42979</v>
      </c>
      <c r="B39" s="3">
        <v>14.366767585341099</v>
      </c>
      <c r="C39" s="3">
        <v>18.9969561066947</v>
      </c>
      <c r="D39" s="3">
        <v>15.670646065200801</v>
      </c>
      <c r="E39" s="3">
        <v>16.686354922201598</v>
      </c>
      <c r="F39" s="3">
        <v>12.9738647194501</v>
      </c>
      <c r="G39" s="3">
        <v>12.5183585248119</v>
      </c>
      <c r="H39" s="3">
        <v>16.409697965824598</v>
      </c>
      <c r="I39" s="3">
        <v>13.975803613734699</v>
      </c>
      <c r="J39" s="3">
        <v>17.092563244150501</v>
      </c>
      <c r="K39" s="3">
        <v>9.0881687616361404</v>
      </c>
      <c r="L39" s="3">
        <v>13.467372194978299</v>
      </c>
      <c r="M39" s="3">
        <v>15.6366160071662</v>
      </c>
      <c r="N39" s="3">
        <v>11.615724998690901</v>
      </c>
      <c r="O39" s="3">
        <v>18.830522100573599</v>
      </c>
      <c r="P39" s="3">
        <v>13.412681363165399</v>
      </c>
      <c r="Q39" s="3">
        <v>11.5320585772148</v>
      </c>
      <c r="R39" s="3">
        <v>15.116176070103499</v>
      </c>
      <c r="S39" s="3">
        <v>8.6979712777740996</v>
      </c>
      <c r="T39" s="3">
        <v>11.404510203833</v>
      </c>
      <c r="U39" s="3">
        <v>15.967640302634701</v>
      </c>
      <c r="V39" s="3">
        <v>13.974154501944501</v>
      </c>
    </row>
    <row r="40" spans="1:22" x14ac:dyDescent="0.35">
      <c r="A40" s="2">
        <v>43007</v>
      </c>
      <c r="B40" s="3">
        <v>14.244368173556101</v>
      </c>
      <c r="C40" s="3">
        <v>19.161100286197598</v>
      </c>
      <c r="D40" s="3">
        <v>15.4672620467767</v>
      </c>
      <c r="E40" s="3">
        <v>17.111734683633401</v>
      </c>
      <c r="F40" s="3">
        <v>12.2167857060654</v>
      </c>
      <c r="G40" s="3">
        <v>12.691053660865601</v>
      </c>
      <c r="H40" s="3">
        <v>16.1899090670675</v>
      </c>
      <c r="I40" s="3">
        <v>13.2355902274505</v>
      </c>
      <c r="J40" s="3">
        <v>16.721746599460801</v>
      </c>
      <c r="K40" s="3">
        <v>9.1916243801370001</v>
      </c>
      <c r="L40" s="3">
        <v>13.766872608143601</v>
      </c>
      <c r="M40" s="3">
        <v>14.8104716991246</v>
      </c>
      <c r="N40" s="3">
        <v>11.2631935739561</v>
      </c>
      <c r="O40" s="3">
        <v>18.171654034097401</v>
      </c>
      <c r="P40" s="3">
        <v>13.486752223632299</v>
      </c>
      <c r="Q40" s="3">
        <v>10.8326645336588</v>
      </c>
      <c r="R40" s="3">
        <v>15.4212673333304</v>
      </c>
      <c r="S40" s="3">
        <v>7.9956840664214504</v>
      </c>
      <c r="T40" s="3">
        <v>11.061039889872101</v>
      </c>
      <c r="U40" s="3">
        <v>15.239188126319901</v>
      </c>
      <c r="V40" s="3">
        <v>13.553885763685701</v>
      </c>
    </row>
    <row r="41" spans="1:22" x14ac:dyDescent="0.35">
      <c r="A41" s="2">
        <v>43040</v>
      </c>
      <c r="B41" s="3">
        <v>14.499799662432199</v>
      </c>
      <c r="C41" s="3">
        <v>15.1561542339547</v>
      </c>
      <c r="D41" s="3">
        <v>15.589922682465501</v>
      </c>
      <c r="E41" s="3">
        <v>17.699895958075899</v>
      </c>
      <c r="F41" s="3">
        <v>12.2313091216398</v>
      </c>
      <c r="G41" s="3">
        <v>13.344791697727301</v>
      </c>
      <c r="H41" s="3">
        <v>15.9860170473225</v>
      </c>
      <c r="I41" s="3">
        <v>13.8551657563166</v>
      </c>
      <c r="J41" s="3">
        <v>15.7624894587981</v>
      </c>
      <c r="K41" s="3">
        <v>9.50693916773829</v>
      </c>
      <c r="L41" s="3">
        <v>13.2617795040121</v>
      </c>
      <c r="M41" s="3">
        <v>15.5666956425374</v>
      </c>
      <c r="N41" s="3">
        <v>12.250569854528999</v>
      </c>
      <c r="O41" s="3">
        <v>19.101888269272798</v>
      </c>
      <c r="P41" s="3">
        <v>13.727544918543201</v>
      </c>
      <c r="Q41" s="3">
        <v>11.104589161916101</v>
      </c>
      <c r="R41" s="3">
        <v>15.711640486172699</v>
      </c>
      <c r="S41" s="3">
        <v>8.5925447754990003</v>
      </c>
      <c r="T41" s="3">
        <v>11.3894780592733</v>
      </c>
      <c r="U41" s="3">
        <v>16.043199999249602</v>
      </c>
      <c r="V41" s="3">
        <v>12.996093286685401</v>
      </c>
    </row>
    <row r="42" spans="1:22" x14ac:dyDescent="0.35">
      <c r="A42" s="2">
        <v>43070</v>
      </c>
      <c r="B42" s="3">
        <v>13.9482558940124</v>
      </c>
      <c r="C42" s="3">
        <v>12.986098813539</v>
      </c>
      <c r="D42" s="3">
        <v>14.8999542034186</v>
      </c>
      <c r="E42" s="3">
        <v>16.826405798480199</v>
      </c>
      <c r="F42" s="3">
        <v>11.452291361133501</v>
      </c>
      <c r="G42" s="3">
        <v>12.542730367647</v>
      </c>
      <c r="H42" s="3">
        <v>15.879689806805301</v>
      </c>
      <c r="I42" s="3">
        <v>13.448660480167099</v>
      </c>
      <c r="J42" s="3">
        <v>15.4886423451668</v>
      </c>
      <c r="K42" s="3">
        <v>9.1620194638651196</v>
      </c>
      <c r="L42" s="3">
        <v>12.938236403312199</v>
      </c>
      <c r="M42" s="3">
        <v>15.1827531128737</v>
      </c>
      <c r="N42" s="3">
        <v>12.3611266164962</v>
      </c>
      <c r="O42" s="3">
        <v>18.400495924752899</v>
      </c>
      <c r="P42" s="3">
        <v>13.2835452727701</v>
      </c>
      <c r="Q42" s="3">
        <v>10.5516352461075</v>
      </c>
      <c r="R42" s="3">
        <v>15.484945682709499</v>
      </c>
      <c r="S42" s="3">
        <v>7.7140895010308297</v>
      </c>
      <c r="T42" s="3">
        <v>10.747483837592799</v>
      </c>
      <c r="U42" s="3">
        <v>18.084321089785298</v>
      </c>
      <c r="V42" s="3">
        <v>13.127591880584101</v>
      </c>
    </row>
    <row r="43" spans="1:22" x14ac:dyDescent="0.35">
      <c r="A43" s="2">
        <v>43098</v>
      </c>
      <c r="B43" s="3">
        <v>13.8021494951814</v>
      </c>
      <c r="C43" s="3">
        <v>14.1359705428754</v>
      </c>
      <c r="D43" s="3">
        <v>15.8948314981081</v>
      </c>
      <c r="E43" s="3">
        <v>17.639434104812199</v>
      </c>
      <c r="F43" s="3">
        <v>11.8766351289221</v>
      </c>
      <c r="G43" s="3">
        <v>13.443109144328901</v>
      </c>
      <c r="H43" s="3">
        <v>16.462862496384801</v>
      </c>
      <c r="I43" s="3">
        <v>13.264361280896299</v>
      </c>
      <c r="J43" s="3">
        <v>15.9911490045651</v>
      </c>
      <c r="K43" s="3">
        <v>9.0905037551710208</v>
      </c>
      <c r="L43" s="3">
        <v>13.495532822405</v>
      </c>
      <c r="M43" s="3">
        <v>15.227963150386699</v>
      </c>
      <c r="N43" s="3">
        <v>13.950069999554399</v>
      </c>
      <c r="O43" s="3">
        <v>19.051776168072401</v>
      </c>
      <c r="P43" s="3">
        <v>13.3102370505766</v>
      </c>
      <c r="Q43" s="3">
        <v>11.7684841734998</v>
      </c>
      <c r="R43" s="3">
        <v>15.971808795283399</v>
      </c>
      <c r="S43" s="3">
        <v>8.2458890288998905</v>
      </c>
      <c r="T43" s="3">
        <v>10.9574635472267</v>
      </c>
      <c r="U43" s="3">
        <v>19.080784840793701</v>
      </c>
      <c r="V43" s="3">
        <v>13.237643843991499</v>
      </c>
    </row>
    <row r="44" spans="1:22" x14ac:dyDescent="0.35">
      <c r="A44" s="2">
        <v>43132</v>
      </c>
      <c r="B44" s="3">
        <v>14.106548381243799</v>
      </c>
      <c r="C44" s="3">
        <v>14.8955369479857</v>
      </c>
      <c r="D44" s="3">
        <v>15.769091304744901</v>
      </c>
      <c r="E44" s="3">
        <v>17.563908006793799</v>
      </c>
      <c r="F44" s="3">
        <v>12.4501915185478</v>
      </c>
      <c r="G44" s="3">
        <v>14.361591780944799</v>
      </c>
      <c r="H44" s="3">
        <v>17.016632536459099</v>
      </c>
      <c r="I44" s="3">
        <v>13.8660993305784</v>
      </c>
      <c r="J44" s="3">
        <v>16.2852089480015</v>
      </c>
      <c r="K44" s="3">
        <v>9.4349297522141402</v>
      </c>
      <c r="L44" s="3">
        <v>14.045593866266399</v>
      </c>
      <c r="M44" s="3">
        <v>14.9688038005325</v>
      </c>
      <c r="N44" s="3">
        <v>15.020282724716299</v>
      </c>
      <c r="O44" s="3">
        <v>19.219037924932099</v>
      </c>
      <c r="P44" s="3">
        <v>14.0038067001691</v>
      </c>
      <c r="Q44" s="3">
        <v>11.9589765924103</v>
      </c>
      <c r="R44" s="3">
        <v>16.456406917568501</v>
      </c>
      <c r="S44" s="3">
        <v>8.29622744049429</v>
      </c>
      <c r="T44" s="3">
        <v>11.511793597895</v>
      </c>
      <c r="U44" s="3">
        <v>20.978971297513301</v>
      </c>
      <c r="V44" s="3">
        <v>14.062325224975799</v>
      </c>
    </row>
    <row r="45" spans="1:22" x14ac:dyDescent="0.35">
      <c r="A45" s="2">
        <v>43160</v>
      </c>
      <c r="B45" s="3">
        <v>13.2697338988645</v>
      </c>
      <c r="C45" s="3">
        <v>13.9724974218075</v>
      </c>
      <c r="D45" s="3">
        <v>15.4270577913286</v>
      </c>
      <c r="E45" s="3">
        <v>17.198858451078401</v>
      </c>
      <c r="F45" s="3">
        <v>11.289757514819801</v>
      </c>
      <c r="G45" s="3">
        <v>13.797991361334599</v>
      </c>
      <c r="H45" s="3">
        <v>16.606055865164699</v>
      </c>
      <c r="I45" s="3">
        <v>13.346499433345899</v>
      </c>
      <c r="J45" s="3">
        <v>15.315706285853199</v>
      </c>
      <c r="K45" s="3">
        <v>8.8641854281994004</v>
      </c>
      <c r="L45" s="3">
        <v>13.1974098696108</v>
      </c>
      <c r="M45" s="3">
        <v>15.2521231398244</v>
      </c>
      <c r="N45" s="3">
        <v>14.4116491654506</v>
      </c>
      <c r="O45" s="3">
        <v>18.447850305488799</v>
      </c>
      <c r="P45" s="3">
        <v>13.2691374935163</v>
      </c>
      <c r="Q45" s="3">
        <v>11.029914186292601</v>
      </c>
      <c r="R45" s="3">
        <v>16.2087858107427</v>
      </c>
      <c r="S45" s="3">
        <v>8.0553785186499507</v>
      </c>
      <c r="T45" s="3">
        <v>11.3047315404327</v>
      </c>
      <c r="U45" s="3">
        <v>20.763927579472298</v>
      </c>
      <c r="V45" s="3">
        <v>13.7056679662336</v>
      </c>
    </row>
    <row r="46" spans="1:22" x14ac:dyDescent="0.35">
      <c r="A46" s="2">
        <v>43188</v>
      </c>
      <c r="B46" s="3">
        <v>12.6734693447321</v>
      </c>
      <c r="C46" s="3">
        <v>13.7537273367521</v>
      </c>
      <c r="D46" s="3">
        <v>14.4137525839425</v>
      </c>
      <c r="E46" s="3">
        <v>16.1127726658565</v>
      </c>
      <c r="F46" s="3">
        <v>10.8087133742084</v>
      </c>
      <c r="G46" s="3">
        <v>13.5625659268298</v>
      </c>
      <c r="H46" s="3">
        <v>16.352888220418599</v>
      </c>
      <c r="I46" s="3">
        <v>13.373250361047299</v>
      </c>
      <c r="J46" s="3">
        <v>14.902714612336</v>
      </c>
      <c r="K46" s="3">
        <v>8.9236779697792699</v>
      </c>
      <c r="L46" s="3">
        <v>12.876727291072299</v>
      </c>
      <c r="M46" s="3">
        <v>15.0663062964221</v>
      </c>
      <c r="N46" s="3">
        <v>13.3271330911147</v>
      </c>
      <c r="O46" s="3">
        <v>17.710047563739199</v>
      </c>
      <c r="P46" s="3">
        <v>12.529347281868001</v>
      </c>
      <c r="Q46" s="3">
        <v>10.9604522851096</v>
      </c>
      <c r="R46" s="3">
        <v>15.362251630388499</v>
      </c>
      <c r="S46" s="3">
        <v>7.7089720548629099</v>
      </c>
      <c r="T46" s="3">
        <v>10.6526300481361</v>
      </c>
      <c r="U46" s="3">
        <v>21.439044630236399</v>
      </c>
      <c r="V46" s="3">
        <v>14.8186540483477</v>
      </c>
    </row>
    <row r="47" spans="1:22" x14ac:dyDescent="0.35">
      <c r="A47" s="2">
        <v>43221</v>
      </c>
      <c r="B47" s="3">
        <v>11.642830759496899</v>
      </c>
      <c r="C47" s="3">
        <v>13.965532465591901</v>
      </c>
      <c r="D47" s="3">
        <v>13.888052079433599</v>
      </c>
      <c r="E47" s="3">
        <v>15.7906499001861</v>
      </c>
      <c r="F47" s="3">
        <v>11.3821695309309</v>
      </c>
      <c r="G47" s="3">
        <v>13.4168525572909</v>
      </c>
      <c r="H47" s="3">
        <v>16.439616362385902</v>
      </c>
      <c r="I47" s="3">
        <v>13.2526972706299</v>
      </c>
      <c r="J47" s="3">
        <v>15.514534185091399</v>
      </c>
      <c r="K47" s="3">
        <v>9.06364452844001</v>
      </c>
      <c r="L47" s="3">
        <v>12.7738226206887</v>
      </c>
      <c r="M47" s="3">
        <v>15.293683399937001</v>
      </c>
      <c r="N47" s="3">
        <v>15.2769434271866</v>
      </c>
      <c r="O47" s="3">
        <v>18.765573517276302</v>
      </c>
      <c r="P47" s="3">
        <v>12.4559638997712</v>
      </c>
      <c r="Q47" s="3">
        <v>11.364378629345</v>
      </c>
      <c r="R47" s="3">
        <v>15.330711394976101</v>
      </c>
      <c r="S47" s="3">
        <v>6.8781230934359998</v>
      </c>
      <c r="T47" s="3">
        <v>11.231619495794799</v>
      </c>
      <c r="U47" s="3">
        <v>20.408643867926099</v>
      </c>
      <c r="V47" s="3">
        <v>14.867531126650301</v>
      </c>
    </row>
    <row r="48" spans="1:22" x14ac:dyDescent="0.35">
      <c r="A48" s="2">
        <v>43252</v>
      </c>
      <c r="B48" s="3">
        <v>11.7061807035447</v>
      </c>
      <c r="C48" s="3">
        <v>12.2929652406374</v>
      </c>
      <c r="D48" s="3">
        <v>13.4072017622519</v>
      </c>
      <c r="E48" s="3">
        <v>16.005429709960399</v>
      </c>
      <c r="F48" s="3">
        <v>10.8025803466012</v>
      </c>
      <c r="G48" s="3">
        <v>13.524257588305201</v>
      </c>
      <c r="H48" s="3">
        <v>15.884999380481201</v>
      </c>
      <c r="I48" s="3">
        <v>13.540952548474401</v>
      </c>
      <c r="J48" s="3">
        <v>14.366951202590901</v>
      </c>
      <c r="K48" s="3">
        <v>8.8039879280800104</v>
      </c>
      <c r="L48" s="3">
        <v>11.3865776409127</v>
      </c>
      <c r="M48" s="3">
        <v>14.5748825238918</v>
      </c>
      <c r="N48" s="3">
        <v>14.962133671811801</v>
      </c>
      <c r="O48" s="3">
        <v>18.517493920555399</v>
      </c>
      <c r="P48" s="3">
        <v>12.529954677607201</v>
      </c>
      <c r="Q48" s="3">
        <v>11.153770386197699</v>
      </c>
      <c r="R48" s="3">
        <v>14.978548629220301</v>
      </c>
      <c r="S48" s="3">
        <v>6.4850479830803902</v>
      </c>
      <c r="T48" s="3">
        <v>10.714312347076699</v>
      </c>
      <c r="U48" s="3">
        <v>20.287579416446999</v>
      </c>
      <c r="V48" s="3">
        <v>15.1146558396209</v>
      </c>
    </row>
    <row r="49" spans="1:22" x14ac:dyDescent="0.35">
      <c r="A49" s="2">
        <v>43280</v>
      </c>
      <c r="B49" s="3">
        <v>10.8807920730282</v>
      </c>
      <c r="C49" s="3">
        <v>11.687098336686701</v>
      </c>
      <c r="D49" s="3">
        <v>12.5997421108996</v>
      </c>
      <c r="E49" s="3">
        <v>14.993633098578901</v>
      </c>
      <c r="F49" s="3">
        <v>10.3319004290381</v>
      </c>
      <c r="G49" s="3">
        <v>13.4026239877428</v>
      </c>
      <c r="H49" s="3">
        <v>15.4625673901658</v>
      </c>
      <c r="I49" s="3">
        <v>13.2885549731316</v>
      </c>
      <c r="J49" s="3">
        <v>15.1335498461619</v>
      </c>
      <c r="K49" s="3">
        <v>8.3884909529358396</v>
      </c>
      <c r="L49" s="3">
        <v>10.491724536310301</v>
      </c>
      <c r="M49" s="3">
        <v>14.323827787755601</v>
      </c>
      <c r="N49" s="3">
        <v>14.9331353470075</v>
      </c>
      <c r="O49" s="3">
        <v>18.351663736548399</v>
      </c>
      <c r="P49" s="3">
        <v>11.937734580460701</v>
      </c>
      <c r="Q49" s="3">
        <v>11.164832908535599</v>
      </c>
      <c r="R49" s="3">
        <v>13.867416645836199</v>
      </c>
      <c r="S49" s="3">
        <v>6.3073003822410998</v>
      </c>
      <c r="T49" s="3">
        <v>10.741282512509899</v>
      </c>
      <c r="U49" s="3">
        <v>17.125589943254301</v>
      </c>
      <c r="V49" s="3">
        <v>14.9809318871682</v>
      </c>
    </row>
    <row r="50" spans="1:22" x14ac:dyDescent="0.35">
      <c r="A50" s="2">
        <v>43313</v>
      </c>
      <c r="B50" s="3">
        <v>10.3902453617268</v>
      </c>
      <c r="C50" s="3">
        <v>12.0858219922529</v>
      </c>
      <c r="D50" s="3">
        <v>13.395846951928901</v>
      </c>
      <c r="E50" s="3">
        <v>15.940015328806</v>
      </c>
      <c r="F50" s="3">
        <v>11.1700138062218</v>
      </c>
      <c r="G50" s="3">
        <v>13.9078188240122</v>
      </c>
      <c r="H50" s="3">
        <v>16.368584079665901</v>
      </c>
      <c r="I50" s="3">
        <v>13.6898309615004</v>
      </c>
      <c r="J50" s="3">
        <v>15.4836771089279</v>
      </c>
      <c r="K50" s="3">
        <v>8.3792907728652004</v>
      </c>
      <c r="L50" s="3">
        <v>11.226631450253199</v>
      </c>
      <c r="M50" s="3">
        <v>14.014750029689599</v>
      </c>
      <c r="N50" s="3">
        <v>14.8055306036491</v>
      </c>
      <c r="O50" s="3">
        <v>19.701862146470098</v>
      </c>
      <c r="P50" s="3">
        <v>11.644675192908799</v>
      </c>
      <c r="Q50" s="3">
        <v>12.3118658713882</v>
      </c>
      <c r="R50" s="3">
        <v>14.9161795851302</v>
      </c>
      <c r="S50" s="3">
        <v>6.26449455761749</v>
      </c>
      <c r="T50" s="3">
        <v>11.409127650124701</v>
      </c>
      <c r="U50" s="3">
        <v>17.857503348623801</v>
      </c>
      <c r="V50" s="3">
        <v>14.6628166083694</v>
      </c>
    </row>
    <row r="51" spans="1:22" x14ac:dyDescent="0.35">
      <c r="A51" s="2">
        <v>43343</v>
      </c>
      <c r="B51" s="3">
        <v>10.1103182568762</v>
      </c>
      <c r="C51" s="3">
        <v>12.1562547554635</v>
      </c>
      <c r="D51" s="3">
        <v>13.706855807020601</v>
      </c>
      <c r="E51" s="3">
        <v>15.5153958674045</v>
      </c>
      <c r="F51" s="3">
        <v>11.192628035654501</v>
      </c>
      <c r="G51" s="3">
        <v>13.1251704662674</v>
      </c>
      <c r="H51" s="3">
        <v>16.660733800315299</v>
      </c>
      <c r="I51" s="3">
        <v>13.5918597678094</v>
      </c>
      <c r="J51" s="3">
        <v>15.177986755659701</v>
      </c>
      <c r="K51" s="3">
        <v>8.3784295152640293</v>
      </c>
      <c r="L51" s="3">
        <v>10.605652488349699</v>
      </c>
      <c r="M51" s="3">
        <v>13.813078452241999</v>
      </c>
      <c r="N51" s="3">
        <v>14.2889528812085</v>
      </c>
      <c r="O51" s="3">
        <v>20.041575192265501</v>
      </c>
      <c r="P51" s="3">
        <v>11.3175025639386</v>
      </c>
      <c r="Q51" s="3">
        <v>12.6606568869153</v>
      </c>
      <c r="R51" s="3">
        <v>14.920366753741</v>
      </c>
      <c r="S51" s="3">
        <v>5.97889292954489</v>
      </c>
      <c r="T51" s="3">
        <v>12.1590432125926</v>
      </c>
      <c r="U51" s="3">
        <v>17.609618929837801</v>
      </c>
      <c r="V51" s="3">
        <v>14.250599731160801</v>
      </c>
    </row>
    <row r="52" spans="1:22" x14ac:dyDescent="0.35">
      <c r="A52" s="2">
        <v>43374</v>
      </c>
      <c r="B52" s="3">
        <v>10.5997428229701</v>
      </c>
      <c r="C52" s="3">
        <v>12.269441530009299</v>
      </c>
      <c r="D52" s="3">
        <v>13.4398890831825</v>
      </c>
      <c r="E52" s="3">
        <v>13.8807451312213</v>
      </c>
      <c r="F52" s="3">
        <v>10.8306198081342</v>
      </c>
      <c r="G52" s="3">
        <v>13.0510094331358</v>
      </c>
      <c r="H52" s="3">
        <v>16.3447254249932</v>
      </c>
      <c r="I52" s="3">
        <v>13.299643489667</v>
      </c>
      <c r="J52" s="3">
        <v>15.167034201532999</v>
      </c>
      <c r="K52" s="3">
        <v>8.4377444569555902</v>
      </c>
      <c r="L52" s="3">
        <v>10.5416947401886</v>
      </c>
      <c r="M52" s="3">
        <v>12.999343703759701</v>
      </c>
      <c r="N52" s="3">
        <v>14.2906827221485</v>
      </c>
      <c r="O52" s="3">
        <v>18.4467393557786</v>
      </c>
      <c r="P52" s="3">
        <v>11.1564699193439</v>
      </c>
      <c r="Q52" s="3">
        <v>12.341960481108</v>
      </c>
      <c r="R52" s="3">
        <v>15.0563201096728</v>
      </c>
      <c r="S52" s="3">
        <v>6.1384554923498502</v>
      </c>
      <c r="T52" s="3">
        <v>11.985944896479801</v>
      </c>
      <c r="U52" s="3">
        <v>16.323488309351202</v>
      </c>
      <c r="V52" s="3">
        <v>14.1753953525426</v>
      </c>
    </row>
    <row r="53" spans="1:22" x14ac:dyDescent="0.35">
      <c r="A53" s="2">
        <v>43405</v>
      </c>
      <c r="B53" s="3">
        <v>9.8303966498691704</v>
      </c>
      <c r="C53" s="3">
        <v>14.8896033885239</v>
      </c>
      <c r="D53" s="3">
        <v>13.2521163226547</v>
      </c>
      <c r="E53" s="3">
        <v>13.8116199713232</v>
      </c>
      <c r="F53" s="3">
        <v>10.1554134204319</v>
      </c>
      <c r="G53" s="3">
        <v>13.1402015444892</v>
      </c>
      <c r="H53" s="3">
        <v>15.573931588991501</v>
      </c>
      <c r="I53" s="3">
        <v>12.1481398668334</v>
      </c>
      <c r="J53" s="3">
        <v>13.616273904851001</v>
      </c>
      <c r="K53" s="3">
        <v>7.6855001845514499</v>
      </c>
      <c r="L53" s="3">
        <v>11.665125508597701</v>
      </c>
      <c r="M53" s="3">
        <v>12.252763720624699</v>
      </c>
      <c r="N53" s="3">
        <v>12.046064102732</v>
      </c>
      <c r="O53" s="3">
        <v>17.6077547540776</v>
      </c>
      <c r="P53" s="3">
        <v>10.315445484918101</v>
      </c>
      <c r="Q53" s="3">
        <v>12.991492233087699</v>
      </c>
      <c r="R53" s="3">
        <v>14.305032170066101</v>
      </c>
      <c r="S53" s="3">
        <v>5.7069909987484202</v>
      </c>
      <c r="T53" s="3">
        <v>11.7252230998521</v>
      </c>
      <c r="U53" s="3">
        <v>14.6436743090471</v>
      </c>
      <c r="V53" s="3">
        <v>13.9181338378646</v>
      </c>
    </row>
    <row r="54" spans="1:22" x14ac:dyDescent="0.35">
      <c r="A54" s="2">
        <v>43434</v>
      </c>
      <c r="B54" s="3">
        <v>9.7799249181476906</v>
      </c>
      <c r="C54" s="3">
        <v>14.9393878692412</v>
      </c>
      <c r="D54" s="3">
        <v>13.848382745730801</v>
      </c>
      <c r="E54" s="3">
        <v>14.3663095796595</v>
      </c>
      <c r="F54" s="3">
        <v>10.7005828778411</v>
      </c>
      <c r="G54" s="3">
        <v>12.9777388079779</v>
      </c>
      <c r="H54" s="3">
        <v>15.777502620749599</v>
      </c>
      <c r="I54" s="3">
        <v>12.5764711275064</v>
      </c>
      <c r="J54" s="3">
        <v>12.4549491667858</v>
      </c>
      <c r="K54" s="3">
        <v>7.9625479635040497</v>
      </c>
      <c r="L54" s="3">
        <v>11.607378856855201</v>
      </c>
      <c r="M54" s="3">
        <v>12.3528334066442</v>
      </c>
      <c r="N54" s="3">
        <v>12.059456075687701</v>
      </c>
      <c r="O54" s="3">
        <v>18.213127454583798</v>
      </c>
      <c r="P54" s="3">
        <v>10.7582344031562</v>
      </c>
      <c r="Q54" s="3">
        <v>13.0106961457218</v>
      </c>
      <c r="R54" s="3">
        <v>14.145264168547699</v>
      </c>
      <c r="S54" s="3">
        <v>6.0115259542866699</v>
      </c>
      <c r="T54" s="3">
        <v>11.078285985480701</v>
      </c>
      <c r="U54" s="3">
        <v>15.649928462186599</v>
      </c>
      <c r="V54" s="3">
        <v>13.8275923938328</v>
      </c>
    </row>
    <row r="55" spans="1:22" x14ac:dyDescent="0.35">
      <c r="A55" s="2">
        <v>43465</v>
      </c>
      <c r="B55" s="3">
        <v>9.41981367008629</v>
      </c>
      <c r="C55" s="3">
        <v>8.8098975596201505</v>
      </c>
      <c r="D55" s="3">
        <v>14.0540723197511</v>
      </c>
      <c r="E55" s="3">
        <v>15.003039813952499</v>
      </c>
      <c r="F55" s="3">
        <v>10.538196517564501</v>
      </c>
      <c r="G55" s="3">
        <v>13.3730440380711</v>
      </c>
      <c r="H55" s="3">
        <v>15.9826786500027</v>
      </c>
      <c r="I55" s="3">
        <v>12.422872571357701</v>
      </c>
      <c r="J55" s="3">
        <v>12.4045977466727</v>
      </c>
      <c r="K55" s="3">
        <v>8.2412615766466395</v>
      </c>
      <c r="L55" s="3">
        <v>11.4597129413982</v>
      </c>
      <c r="M55" s="3">
        <v>12.628322562075899</v>
      </c>
      <c r="N55" s="3">
        <v>10.6714317873402</v>
      </c>
      <c r="O55" s="3">
        <v>17.965760874290702</v>
      </c>
      <c r="P55" s="3">
        <v>10.1279737580073</v>
      </c>
      <c r="Q55" s="3">
        <v>12.820390876157401</v>
      </c>
      <c r="R55" s="3">
        <v>13.502800110674601</v>
      </c>
      <c r="S55" s="3">
        <v>5.9901666650311496</v>
      </c>
      <c r="T55" s="3">
        <v>11.058949164865</v>
      </c>
      <c r="U55" s="3">
        <v>14.195789642067201</v>
      </c>
      <c r="V55" s="3">
        <v>14.2803949181164</v>
      </c>
    </row>
    <row r="56" spans="1:22" x14ac:dyDescent="0.35">
      <c r="A56" s="2">
        <v>43497</v>
      </c>
      <c r="B56" s="3">
        <v>10.232954953942899</v>
      </c>
      <c r="C56" s="3">
        <v>8.9356015466925705</v>
      </c>
      <c r="D56" s="3">
        <v>14.908129573904199</v>
      </c>
      <c r="E56" s="3">
        <v>15.850293278931399</v>
      </c>
      <c r="F56" s="3">
        <v>10.9834810995293</v>
      </c>
      <c r="G56" s="3">
        <v>15.7446927589297</v>
      </c>
      <c r="H56" s="3">
        <v>16.153020152187501</v>
      </c>
      <c r="I56" s="3">
        <v>13.5398470036075</v>
      </c>
      <c r="J56" s="3">
        <v>13.2033421711354</v>
      </c>
      <c r="K56" s="3">
        <v>10.227093077143399</v>
      </c>
      <c r="L56" s="3">
        <v>13.069982367793401</v>
      </c>
      <c r="M56" s="3">
        <v>13.1539185593418</v>
      </c>
      <c r="N56" s="3">
        <v>11.1528141938226</v>
      </c>
      <c r="O56" s="3">
        <v>18.302379239985299</v>
      </c>
      <c r="P56" s="3">
        <v>11.1696847418901</v>
      </c>
      <c r="Q56" s="3">
        <v>13.387476377453099</v>
      </c>
      <c r="R56" s="3">
        <v>14.606582145519999</v>
      </c>
      <c r="S56" s="3">
        <v>7.1798764105926098</v>
      </c>
      <c r="T56" s="3">
        <v>11.131380504848</v>
      </c>
      <c r="U56" s="3">
        <v>15.401863084168699</v>
      </c>
      <c r="V56" s="3">
        <v>15.9290266304331</v>
      </c>
    </row>
    <row r="57" spans="1:22" x14ac:dyDescent="0.35">
      <c r="A57" s="2">
        <v>43525</v>
      </c>
      <c r="B57" s="3">
        <v>11.598945849419501</v>
      </c>
      <c r="C57" s="3">
        <v>8.9333407624157406</v>
      </c>
      <c r="D57" s="3">
        <v>14.471424959065899</v>
      </c>
      <c r="E57" s="3">
        <v>14.877545849035601</v>
      </c>
      <c r="F57" s="3">
        <v>10.7117335366513</v>
      </c>
      <c r="G57" s="3">
        <v>15.2133236486114</v>
      </c>
      <c r="H57" s="3">
        <v>16.563863803961301</v>
      </c>
      <c r="I57" s="3">
        <v>14.3028496509133</v>
      </c>
      <c r="J57" s="3">
        <v>12.8494234996861</v>
      </c>
      <c r="K57" s="3">
        <v>10.346473849075</v>
      </c>
      <c r="L57" s="3">
        <v>12.2522837156452</v>
      </c>
      <c r="M57" s="3">
        <v>13.005581984508099</v>
      </c>
      <c r="N57" s="3">
        <v>12.807683532229699</v>
      </c>
      <c r="O57" s="3">
        <v>18.2758381527056</v>
      </c>
      <c r="P57" s="3">
        <v>11.6740783300374</v>
      </c>
      <c r="Q57" s="3">
        <v>12.6534011700224</v>
      </c>
      <c r="R57" s="3">
        <v>14.8968845366648</v>
      </c>
      <c r="S57" s="3">
        <v>6.9899335310458302</v>
      </c>
      <c r="T57" s="3">
        <v>12.612659607176001</v>
      </c>
      <c r="U57" s="3">
        <v>16.9938727655035</v>
      </c>
      <c r="V57" s="3">
        <v>15.940453709718501</v>
      </c>
    </row>
    <row r="58" spans="1:22" x14ac:dyDescent="0.35">
      <c r="A58" s="2">
        <v>43556</v>
      </c>
      <c r="B58" s="3">
        <v>12.007391997630799</v>
      </c>
      <c r="C58" s="3">
        <v>8.49418818248067</v>
      </c>
      <c r="D58" s="3">
        <v>14.2804524578572</v>
      </c>
      <c r="E58" s="3">
        <v>15.168126922538599</v>
      </c>
      <c r="F58" s="3">
        <v>11.1943813110971</v>
      </c>
      <c r="G58" s="3">
        <v>15.5789070302979</v>
      </c>
      <c r="H58" s="3">
        <v>15.939937520570499</v>
      </c>
      <c r="I58" s="3">
        <v>14.722436171420201</v>
      </c>
      <c r="J58" s="3">
        <v>13.197140115417</v>
      </c>
      <c r="K58" s="3">
        <v>10.779089710242699</v>
      </c>
      <c r="L58" s="3">
        <v>12.106584232863201</v>
      </c>
      <c r="M58" s="3">
        <v>13.2026784099987</v>
      </c>
      <c r="N58" s="3">
        <v>13.9007997787552</v>
      </c>
      <c r="O58" s="3">
        <v>19.027020642614499</v>
      </c>
      <c r="P58" s="3">
        <v>12.019741248412799</v>
      </c>
      <c r="Q58" s="3">
        <v>12.6478685171564</v>
      </c>
      <c r="R58" s="3">
        <v>14.8255281300526</v>
      </c>
      <c r="S58" s="3">
        <v>6.2131155930361501</v>
      </c>
      <c r="T58" s="3">
        <v>11.699338109731301</v>
      </c>
      <c r="U58" s="3">
        <v>17.192699693793202</v>
      </c>
      <c r="V58" s="3">
        <v>16.686045718665198</v>
      </c>
    </row>
    <row r="59" spans="1:22" x14ac:dyDescent="0.35">
      <c r="A59" s="2">
        <v>43586</v>
      </c>
      <c r="B59" s="3">
        <v>11.855029437355499</v>
      </c>
      <c r="C59" s="3">
        <v>9.2669311489896895</v>
      </c>
      <c r="D59" s="3">
        <v>14.271337925264399</v>
      </c>
      <c r="E59" s="3">
        <v>15.4925442278858</v>
      </c>
      <c r="F59" s="3">
        <v>11.099118628614701</v>
      </c>
      <c r="G59" s="3">
        <v>14.011107762741799</v>
      </c>
      <c r="H59" s="3">
        <v>16.096868347987201</v>
      </c>
      <c r="I59" s="3">
        <v>15.252042248964599</v>
      </c>
      <c r="J59" s="3">
        <v>13.525198275570199</v>
      </c>
      <c r="K59" s="3">
        <v>11.337675478685499</v>
      </c>
      <c r="L59" s="3">
        <v>11.7191872043565</v>
      </c>
      <c r="M59" s="3">
        <v>13.576702692201801</v>
      </c>
      <c r="N59" s="3">
        <v>14.096200918739701</v>
      </c>
      <c r="O59" s="3">
        <v>19.188294183410701</v>
      </c>
      <c r="P59" s="3">
        <v>12.100609884276</v>
      </c>
      <c r="Q59" s="3">
        <v>13.2124353379425</v>
      </c>
      <c r="R59" s="3">
        <v>15.096860786752901</v>
      </c>
      <c r="S59" s="3">
        <v>6.1633871426652203</v>
      </c>
      <c r="T59" s="3">
        <v>12.076241335252201</v>
      </c>
      <c r="U59" s="3">
        <v>17.827376684940599</v>
      </c>
      <c r="V59" s="3">
        <v>17.602502651652301</v>
      </c>
    </row>
    <row r="60" spans="1:22" x14ac:dyDescent="0.35">
      <c r="A60" s="2">
        <v>43616</v>
      </c>
      <c r="B60" s="3">
        <v>11.2725863816918</v>
      </c>
      <c r="C60" s="3">
        <v>8.5213474710019597</v>
      </c>
      <c r="D60" s="3">
        <v>13.6819266595194</v>
      </c>
      <c r="E60" s="3">
        <v>15.4490201068758</v>
      </c>
      <c r="F60" s="3">
        <v>10.408124310942499</v>
      </c>
      <c r="G60" s="3">
        <v>12.9563058715041</v>
      </c>
      <c r="H60" s="3">
        <v>16.573573544486901</v>
      </c>
      <c r="I60" s="3">
        <v>14.496441868247</v>
      </c>
      <c r="J60" s="3">
        <v>12.822854420653201</v>
      </c>
      <c r="K60" s="3">
        <v>10.6257073791335</v>
      </c>
      <c r="L60" s="3">
        <v>11.9095289824941</v>
      </c>
      <c r="M60" s="3">
        <v>12.867340511060601</v>
      </c>
      <c r="N60" s="3">
        <v>14.021283732217</v>
      </c>
      <c r="O60" s="3">
        <v>19.331606863840801</v>
      </c>
      <c r="P60" s="3">
        <v>10.835960839803001</v>
      </c>
      <c r="Q60" s="3">
        <v>12.887570558818</v>
      </c>
      <c r="R60" s="3">
        <v>14.6904229306862</v>
      </c>
      <c r="S60" s="3">
        <v>6.0001660557512704</v>
      </c>
      <c r="T60" s="3">
        <v>11.584463859249301</v>
      </c>
      <c r="U60" s="3">
        <v>17.221280547907099</v>
      </c>
      <c r="V60" s="3">
        <v>16.001093124537601</v>
      </c>
    </row>
    <row r="61" spans="1:22" x14ac:dyDescent="0.35">
      <c r="A61" s="2">
        <v>43647</v>
      </c>
      <c r="B61" s="3">
        <v>12.1387908298992</v>
      </c>
      <c r="C61" s="3">
        <v>8.6573504703446993</v>
      </c>
      <c r="D61" s="3">
        <v>14.2789427744306</v>
      </c>
      <c r="E61" s="3">
        <v>15.502774315277</v>
      </c>
      <c r="F61" s="3">
        <v>10.8658955595359</v>
      </c>
      <c r="G61" s="3">
        <v>13.6759467583132</v>
      </c>
      <c r="H61" s="3">
        <v>16.8457952045833</v>
      </c>
      <c r="I61" s="3">
        <v>15.218598067574099</v>
      </c>
      <c r="J61" s="3">
        <v>13.030745512171601</v>
      </c>
      <c r="K61" s="3">
        <v>11.3186742298269</v>
      </c>
      <c r="L61" s="3">
        <v>12.2838560880313</v>
      </c>
      <c r="M61" s="3">
        <v>13.2297530216029</v>
      </c>
      <c r="N61" s="3">
        <v>13.608118186655901</v>
      </c>
      <c r="O61" s="3">
        <v>18.874568816610498</v>
      </c>
      <c r="P61" s="3">
        <v>11.5329699978855</v>
      </c>
      <c r="Q61" s="3">
        <v>13.3171606266285</v>
      </c>
      <c r="R61" s="3">
        <v>15.9346357076377</v>
      </c>
      <c r="S61" s="3">
        <v>6.4684224621237698</v>
      </c>
      <c r="T61" s="3">
        <v>12.0409985143152</v>
      </c>
      <c r="U61" s="3">
        <v>16.7584410246101</v>
      </c>
      <c r="V61" s="3">
        <v>16.7794141079303</v>
      </c>
    </row>
    <row r="62" spans="1:22" x14ac:dyDescent="0.35">
      <c r="A62" s="2">
        <v>43678</v>
      </c>
      <c r="B62" s="3">
        <v>11.4730109352251</v>
      </c>
      <c r="C62" s="3">
        <v>8.9191287095389704</v>
      </c>
      <c r="D62" s="3">
        <v>14.8883090877054</v>
      </c>
      <c r="E62" s="3">
        <v>15.389922270178999</v>
      </c>
      <c r="F62" s="3">
        <v>10.2720444778538</v>
      </c>
      <c r="G62" s="3">
        <v>14.7637791112736</v>
      </c>
      <c r="H62" s="3">
        <v>16.333730451827002</v>
      </c>
      <c r="I62" s="3">
        <v>14.938518777917</v>
      </c>
      <c r="J62" s="3">
        <v>12.368796012127699</v>
      </c>
      <c r="K62" s="3">
        <v>10.9315916778984</v>
      </c>
      <c r="L62" s="3">
        <v>12.6819723806009</v>
      </c>
      <c r="M62" s="3">
        <v>12.784004498778</v>
      </c>
      <c r="N62" s="3">
        <v>14.0743008544482</v>
      </c>
      <c r="O62" s="3">
        <v>17.783415074656901</v>
      </c>
      <c r="P62" s="3">
        <v>11.2176634969147</v>
      </c>
      <c r="Q62" s="3">
        <v>13.2012806584861</v>
      </c>
      <c r="R62" s="3">
        <v>15.487394750759499</v>
      </c>
      <c r="S62" s="3">
        <v>6.52070675011168</v>
      </c>
      <c r="T62" s="3">
        <v>12.798711775078299</v>
      </c>
      <c r="U62" s="3">
        <v>15.790175514300801</v>
      </c>
      <c r="V62" s="3">
        <v>16.4608213451063</v>
      </c>
    </row>
    <row r="63" spans="1:22" x14ac:dyDescent="0.35">
      <c r="A63" s="2">
        <v>43706</v>
      </c>
      <c r="B63" s="3">
        <v>11.626435422151699</v>
      </c>
      <c r="C63" s="3">
        <v>8.7249007157822298</v>
      </c>
      <c r="D63" s="3">
        <v>14.6545327998386</v>
      </c>
      <c r="E63" s="3">
        <v>14.7215411075936</v>
      </c>
      <c r="F63" s="3">
        <v>9.5491992797579694</v>
      </c>
      <c r="G63" s="3">
        <v>14.245728338018701</v>
      </c>
      <c r="H63" s="3">
        <v>16.040962929171201</v>
      </c>
      <c r="I63" s="3">
        <v>14.552991022082001</v>
      </c>
      <c r="J63" s="3">
        <v>12.8705328047048</v>
      </c>
      <c r="K63" s="3">
        <v>10.424272381202901</v>
      </c>
      <c r="L63" s="3">
        <v>12.419688647478299</v>
      </c>
      <c r="M63" s="3">
        <v>11.6603120605016</v>
      </c>
      <c r="N63" s="3">
        <v>14.0520718084754</v>
      </c>
      <c r="O63" s="3">
        <v>18.158017522132099</v>
      </c>
      <c r="P63" s="3">
        <v>11.096166285419301</v>
      </c>
      <c r="Q63" s="3">
        <v>13.1275207200149</v>
      </c>
      <c r="R63" s="3">
        <v>15.464235040534399</v>
      </c>
      <c r="S63" s="3">
        <v>6.1826692420216096</v>
      </c>
      <c r="T63" s="3">
        <v>12.664130699462</v>
      </c>
      <c r="U63" s="3">
        <v>13.915242735491001</v>
      </c>
      <c r="V63" s="3">
        <v>16.693783861845599</v>
      </c>
    </row>
    <row r="64" spans="1:22" x14ac:dyDescent="0.35">
      <c r="A64" s="2">
        <v>43739</v>
      </c>
      <c r="B64" s="3">
        <v>11.554272497847901</v>
      </c>
      <c r="C64" s="3">
        <v>9.4585818701020301</v>
      </c>
      <c r="D64" s="3">
        <v>14.2621702361673</v>
      </c>
      <c r="E64" s="3">
        <v>13.6292262749886</v>
      </c>
      <c r="F64" s="3">
        <v>9.7422869424891996</v>
      </c>
      <c r="G64" s="3">
        <v>13.682535452963201</v>
      </c>
      <c r="H64" s="3">
        <v>15.9663858770363</v>
      </c>
      <c r="I64" s="3">
        <v>15.292972906383801</v>
      </c>
      <c r="J64" s="3">
        <v>13.341784058588001</v>
      </c>
      <c r="K64" s="3">
        <v>11.0380264022522</v>
      </c>
      <c r="L64" s="3">
        <v>12.8748295342085</v>
      </c>
      <c r="M64" s="3">
        <v>11.442551561722</v>
      </c>
      <c r="N64" s="3">
        <v>13.2847102829585</v>
      </c>
      <c r="O64" s="3">
        <v>18.1431704966251</v>
      </c>
      <c r="P64" s="3">
        <v>10.9751482755597</v>
      </c>
      <c r="Q64" s="3">
        <v>13.412942132385</v>
      </c>
      <c r="R64" s="3">
        <v>15.162937168881999</v>
      </c>
      <c r="S64" s="3">
        <v>6.4776127524900504</v>
      </c>
      <c r="T64" s="3">
        <v>12.8803927497977</v>
      </c>
      <c r="U64" s="3">
        <v>13.929449040624799</v>
      </c>
      <c r="V64" s="3">
        <v>17.0552358327561</v>
      </c>
    </row>
    <row r="65" spans="1:22" x14ac:dyDescent="0.35">
      <c r="A65" s="2">
        <v>43770</v>
      </c>
      <c r="B65" s="3">
        <v>11.788346924954</v>
      </c>
      <c r="C65" s="3">
        <v>8.4066992352671104</v>
      </c>
      <c r="D65" s="3">
        <v>14.6051291792439</v>
      </c>
      <c r="E65" s="3">
        <v>13.9722247527087</v>
      </c>
      <c r="F65" s="3">
        <v>10.0249044364183</v>
      </c>
      <c r="G65" s="3">
        <v>14.286169579350499</v>
      </c>
      <c r="H65" s="3">
        <v>15.944141582039199</v>
      </c>
      <c r="I65" s="3">
        <v>15.662558586206201</v>
      </c>
      <c r="J65" s="3">
        <v>13.884081544483999</v>
      </c>
      <c r="K65" s="3">
        <v>11.303466153492</v>
      </c>
      <c r="L65" s="3">
        <v>13.5857986959837</v>
      </c>
      <c r="M65" s="3">
        <v>11.6288801819331</v>
      </c>
      <c r="N65" s="3">
        <v>11.920817402161401</v>
      </c>
      <c r="O65" s="3">
        <v>19.153317353571602</v>
      </c>
      <c r="P65" s="3">
        <v>11.2403396227848</v>
      </c>
      <c r="Q65" s="3">
        <v>13.1980640747501</v>
      </c>
      <c r="R65" s="3">
        <v>15.288568802907699</v>
      </c>
      <c r="S65" s="3">
        <v>6.0232546318822902</v>
      </c>
      <c r="T65" s="3">
        <v>13.119761382837201</v>
      </c>
      <c r="U65" s="3">
        <v>14.430433741736801</v>
      </c>
      <c r="V65" s="3">
        <v>16.482101955795802</v>
      </c>
    </row>
    <row r="66" spans="1:22" x14ac:dyDescent="0.35">
      <c r="A66" s="2">
        <v>43798</v>
      </c>
      <c r="B66" s="3">
        <v>12.0452662840936</v>
      </c>
      <c r="C66" s="3">
        <v>7.8593722186289598</v>
      </c>
      <c r="D66" s="3">
        <v>14.5984333924102</v>
      </c>
      <c r="E66" s="3">
        <v>13.444674331573299</v>
      </c>
      <c r="F66" s="3">
        <v>10.060759975648001</v>
      </c>
      <c r="G66" s="3">
        <v>13.2555957960182</v>
      </c>
      <c r="H66" s="3">
        <v>15.849331800809299</v>
      </c>
      <c r="I66" s="3">
        <v>15.2087758997601</v>
      </c>
      <c r="J66" s="3">
        <v>13.675665563348</v>
      </c>
      <c r="K66" s="3">
        <v>11.0076312957891</v>
      </c>
      <c r="L66" s="3">
        <v>13.5042927180736</v>
      </c>
      <c r="M66" s="3">
        <v>11.995783889703601</v>
      </c>
      <c r="N66" s="3">
        <v>11.6661755238006</v>
      </c>
      <c r="O66" s="3">
        <v>19.310073282881</v>
      </c>
      <c r="P66" s="3">
        <v>11.5184597519884</v>
      </c>
      <c r="Q66" s="3">
        <v>12.9706881321793</v>
      </c>
      <c r="R66" s="3">
        <v>15.5538559981124</v>
      </c>
      <c r="S66" s="3">
        <v>6.2315845537996699</v>
      </c>
      <c r="T66" s="3">
        <v>12.6792479858715</v>
      </c>
      <c r="U66" s="3">
        <v>14.7568601912995</v>
      </c>
      <c r="V66" s="3">
        <v>16.214959650221498</v>
      </c>
    </row>
    <row r="67" spans="1:22" x14ac:dyDescent="0.35">
      <c r="A67" s="2">
        <v>43830</v>
      </c>
      <c r="B67" s="3">
        <v>12.7239156212217</v>
      </c>
      <c r="C67" s="3">
        <v>7.5424286107767999</v>
      </c>
      <c r="D67" s="3">
        <v>15.034665023963401</v>
      </c>
      <c r="E67" s="3">
        <v>14.0839375276532</v>
      </c>
      <c r="F67" s="3">
        <v>10.277583951035799</v>
      </c>
      <c r="G67" s="3">
        <v>15.196420872887799</v>
      </c>
      <c r="H67" s="3">
        <v>16.041685579343699</v>
      </c>
      <c r="I67" s="3">
        <v>15.6821642334021</v>
      </c>
      <c r="J67" s="3">
        <v>13.802416164277799</v>
      </c>
      <c r="K67" s="3">
        <v>11.344085185180001</v>
      </c>
      <c r="L67" s="3">
        <v>14.361463296219</v>
      </c>
      <c r="M67" s="3">
        <v>12.3110998768791</v>
      </c>
      <c r="N67" s="3">
        <v>11.407132514180701</v>
      </c>
      <c r="O67" s="3">
        <v>19.084093253795299</v>
      </c>
      <c r="P67" s="3">
        <v>12.2518296507657</v>
      </c>
      <c r="Q67" s="3">
        <v>13.757190099565401</v>
      </c>
      <c r="R67" s="3">
        <v>15.3469291685483</v>
      </c>
      <c r="S67" s="3">
        <v>6.4799519164247501</v>
      </c>
      <c r="T67" s="3">
        <v>13.737025864426</v>
      </c>
      <c r="U67" s="3">
        <v>14.3277230661473</v>
      </c>
      <c r="V67" s="3">
        <v>16.989799621894399</v>
      </c>
    </row>
    <row r="68" spans="1:22" x14ac:dyDescent="0.35">
      <c r="A68" s="2">
        <v>43861</v>
      </c>
      <c r="B68" s="3">
        <v>12.433483941980301</v>
      </c>
      <c r="C68" s="3">
        <v>8.6534083856486408</v>
      </c>
      <c r="D68" s="3">
        <v>14.6979392633157</v>
      </c>
      <c r="E68" s="3">
        <v>12.851267865823701</v>
      </c>
      <c r="F68" s="3">
        <v>10.194777074149799</v>
      </c>
      <c r="G68" s="3">
        <v>14.3130129249879</v>
      </c>
      <c r="H68" s="3">
        <v>15.4016205748087</v>
      </c>
      <c r="I68" s="3">
        <v>14.7823938407483</v>
      </c>
      <c r="J68" s="3">
        <v>14.1172310070124</v>
      </c>
      <c r="K68" s="3">
        <v>10.875592907126901</v>
      </c>
      <c r="L68" s="3">
        <v>13.974304374376301</v>
      </c>
      <c r="M68" s="3">
        <v>11.501742024566701</v>
      </c>
      <c r="N68" s="3">
        <v>10.822474297105</v>
      </c>
      <c r="O68" s="3">
        <v>18.91003529564</v>
      </c>
      <c r="P68" s="3">
        <v>11.491302742708299</v>
      </c>
      <c r="Q68" s="3">
        <v>13.8434174311516</v>
      </c>
      <c r="R68" s="3">
        <v>15.0341191614437</v>
      </c>
      <c r="S68" s="3">
        <v>6.6022259716399798</v>
      </c>
      <c r="T68" s="3">
        <v>13.029371597972499</v>
      </c>
      <c r="U68" s="3">
        <v>13.3570744114874</v>
      </c>
      <c r="V68" s="3">
        <v>16.497622625740501</v>
      </c>
    </row>
    <row r="69" spans="1:22" x14ac:dyDescent="0.35">
      <c r="A69" s="2">
        <v>43889</v>
      </c>
      <c r="B69" s="3">
        <v>12.3559832633358</v>
      </c>
      <c r="C69" s="3">
        <v>7.58763825819406</v>
      </c>
      <c r="D69" s="3">
        <v>13.402824882863101</v>
      </c>
      <c r="E69" s="3">
        <v>12.063144399311501</v>
      </c>
      <c r="F69" s="3">
        <v>9.0939614330919696</v>
      </c>
      <c r="G69" s="3">
        <v>13.270855254842701</v>
      </c>
      <c r="H69" s="3">
        <v>15.494630625468901</v>
      </c>
      <c r="I69" s="3">
        <v>14.407902833617699</v>
      </c>
      <c r="J69" s="3">
        <v>13.085264399920501</v>
      </c>
      <c r="K69" s="3">
        <v>10.2069272388543</v>
      </c>
      <c r="L69" s="3">
        <v>12.888222743641601</v>
      </c>
      <c r="M69" s="3">
        <v>10.4412357933483</v>
      </c>
      <c r="N69" s="3">
        <v>8.8560751045452903</v>
      </c>
      <c r="O69" s="3">
        <v>17.608905334825899</v>
      </c>
      <c r="P69" s="3">
        <v>11.7861254676596</v>
      </c>
      <c r="Q69" s="3">
        <v>12.6917895977196</v>
      </c>
      <c r="R69" s="3">
        <v>13.904801866179801</v>
      </c>
      <c r="S69" s="3">
        <v>5.8640584131380002</v>
      </c>
      <c r="T69" s="3">
        <v>12.5022535816166</v>
      </c>
      <c r="U69" s="3">
        <v>12.536665935103301</v>
      </c>
      <c r="V69" s="3">
        <v>15.4167059917635</v>
      </c>
    </row>
    <row r="70" spans="1:22" x14ac:dyDescent="0.35">
      <c r="A70" s="2">
        <v>43922</v>
      </c>
      <c r="B70" s="3">
        <v>11.810854232629501</v>
      </c>
      <c r="C70" s="3">
        <v>6.4481838599911896</v>
      </c>
      <c r="D70" s="3">
        <v>10.663490643519101</v>
      </c>
      <c r="E70" s="3">
        <v>9.9832515435310807</v>
      </c>
      <c r="F70" s="3">
        <v>8.5888604513848996</v>
      </c>
      <c r="G70" s="3">
        <v>10.028852479548499</v>
      </c>
      <c r="H70" s="3">
        <v>14.5775236961787</v>
      </c>
      <c r="I70" s="3">
        <v>13.3815622744089</v>
      </c>
      <c r="J70" s="3">
        <v>10.4314129591361</v>
      </c>
      <c r="K70" s="3">
        <v>9.0888917818108101</v>
      </c>
      <c r="L70" s="3">
        <v>10.432597483541</v>
      </c>
      <c r="M70" s="3">
        <v>8.1868043611288694</v>
      </c>
      <c r="N70" s="3">
        <v>6.7811010928361997</v>
      </c>
      <c r="O70" s="3">
        <v>13.9085676306642</v>
      </c>
      <c r="P70" s="3">
        <v>11.5710808032723</v>
      </c>
      <c r="Q70" s="3">
        <v>11.239466822541299</v>
      </c>
      <c r="R70" s="3">
        <v>12.904986831991501</v>
      </c>
      <c r="S70" s="3">
        <v>5.0090551889859203</v>
      </c>
      <c r="T70" s="3">
        <v>10.1992087033705</v>
      </c>
      <c r="U70" s="3">
        <v>10.918924762611599</v>
      </c>
      <c r="V70" s="3">
        <v>14.505222729152999</v>
      </c>
    </row>
    <row r="71" spans="1:22" x14ac:dyDescent="0.35">
      <c r="A71" s="2">
        <v>43952</v>
      </c>
      <c r="B71" s="3">
        <v>13.106622915781401</v>
      </c>
      <c r="C71" s="3">
        <v>-26.1617492075281</v>
      </c>
      <c r="D71" s="3">
        <v>11.8675592903828</v>
      </c>
      <c r="E71" s="3">
        <v>11.9507197271657</v>
      </c>
      <c r="F71" s="3">
        <v>11.794867178836199</v>
      </c>
      <c r="G71" s="3">
        <v>13.5161333569283</v>
      </c>
      <c r="H71" s="3">
        <v>16.2878095363324</v>
      </c>
      <c r="I71" s="3">
        <v>15.428059969936999</v>
      </c>
      <c r="J71" s="3">
        <v>14.159144826573099</v>
      </c>
      <c r="K71" s="3">
        <v>11.5274518886177</v>
      </c>
      <c r="L71" s="3">
        <v>13.5631214500882</v>
      </c>
      <c r="M71" s="3">
        <v>10.422366838379601</v>
      </c>
      <c r="N71" s="3">
        <v>10.034443732441799</v>
      </c>
      <c r="O71" s="3">
        <v>18.6612969284363</v>
      </c>
      <c r="P71" s="3">
        <v>12.473386485741599</v>
      </c>
      <c r="Q71" s="3">
        <v>13.415731792886101</v>
      </c>
      <c r="R71" s="3">
        <v>16.248695795262201</v>
      </c>
      <c r="S71" s="3">
        <v>6.3554348474705904</v>
      </c>
      <c r="T71" s="3">
        <v>15.7093869866323</v>
      </c>
      <c r="U71" s="3">
        <v>14.3069572071146</v>
      </c>
      <c r="V71" s="3">
        <v>17.894019826808002</v>
      </c>
    </row>
    <row r="72" spans="1:22" x14ac:dyDescent="0.35">
      <c r="A72" s="2">
        <v>43983</v>
      </c>
      <c r="B72" s="3">
        <v>13.646363235708</v>
      </c>
      <c r="C72" s="3">
        <v>12.7251855096819</v>
      </c>
      <c r="D72" s="3">
        <v>14.0570521817677</v>
      </c>
      <c r="E72" s="3">
        <v>14.4234417564432</v>
      </c>
      <c r="F72" s="3">
        <v>12.8386771297943</v>
      </c>
      <c r="G72" s="3">
        <v>16.077400181556001</v>
      </c>
      <c r="H72" s="3">
        <v>19.2044232149468</v>
      </c>
      <c r="I72" s="3">
        <v>15.675408760365899</v>
      </c>
      <c r="J72" s="3">
        <v>16.036901497354801</v>
      </c>
      <c r="K72" s="3">
        <v>12.3764249453535</v>
      </c>
      <c r="L72" s="3">
        <v>16.6719615791385</v>
      </c>
      <c r="M72" s="3">
        <v>10.446100547082599</v>
      </c>
      <c r="N72" s="3">
        <v>11.2000184079478</v>
      </c>
      <c r="O72" s="3">
        <v>20.2545378811372</v>
      </c>
      <c r="P72" s="3">
        <v>13.3831711527995</v>
      </c>
      <c r="Q72" s="3">
        <v>14.006865043934599</v>
      </c>
      <c r="R72" s="3">
        <v>19.016467173285498</v>
      </c>
      <c r="S72" s="3">
        <v>7.7835601156964698</v>
      </c>
      <c r="T72" s="3">
        <v>14.3547221991399</v>
      </c>
      <c r="U72" s="3">
        <v>15.7745154690297</v>
      </c>
      <c r="V72" s="3">
        <v>19.510182226271802</v>
      </c>
    </row>
    <row r="73" spans="1:22" x14ac:dyDescent="0.35">
      <c r="A73" s="2">
        <v>44013</v>
      </c>
      <c r="B73" s="3">
        <v>14.5714792762929</v>
      </c>
      <c r="C73" s="3">
        <v>14.812689388398001</v>
      </c>
      <c r="D73" s="3">
        <v>15.916287488358099</v>
      </c>
      <c r="E73" s="3">
        <v>15.568808516692799</v>
      </c>
      <c r="F73" s="3">
        <v>12.190618760979801</v>
      </c>
      <c r="G73" s="3">
        <v>19.894270891346899</v>
      </c>
      <c r="H73" s="3">
        <v>19.284931407646901</v>
      </c>
      <c r="I73" s="3">
        <v>16.3859709508436</v>
      </c>
      <c r="J73" s="3">
        <v>16.924679395804699</v>
      </c>
      <c r="K73" s="3">
        <v>12.417232685174399</v>
      </c>
      <c r="L73" s="3">
        <v>27.037277814845801</v>
      </c>
      <c r="M73" s="3">
        <v>11.1345034022123</v>
      </c>
      <c r="N73" s="3">
        <v>13.4967504753872</v>
      </c>
      <c r="O73" s="3">
        <v>22.4738193470452</v>
      </c>
      <c r="P73" s="3">
        <v>13.9830524643837</v>
      </c>
      <c r="Q73" s="3">
        <v>14.6071317966545</v>
      </c>
      <c r="R73" s="3">
        <v>19.494491426337301</v>
      </c>
      <c r="S73" s="3">
        <v>8.4091482550815808</v>
      </c>
      <c r="T73" s="3">
        <v>16.7543587513881</v>
      </c>
      <c r="U73" s="3">
        <v>14.622517341936801</v>
      </c>
      <c r="V73" s="3">
        <v>19.031790315484201</v>
      </c>
    </row>
    <row r="74" spans="1:22" x14ac:dyDescent="0.35">
      <c r="A74" s="2">
        <v>44043</v>
      </c>
      <c r="B74" s="3">
        <v>16.009853265864599</v>
      </c>
      <c r="C74" s="3">
        <v>16.116972701089601</v>
      </c>
      <c r="D74" s="3">
        <v>16.552045266604502</v>
      </c>
      <c r="E74" s="3">
        <v>15.028799177759</v>
      </c>
      <c r="F74" s="3">
        <v>11.8368929484096</v>
      </c>
      <c r="G74" s="3">
        <v>20.674512580604599</v>
      </c>
      <c r="H74" s="3">
        <v>19.655068289716102</v>
      </c>
      <c r="I74" s="3">
        <v>17.0653443715577</v>
      </c>
      <c r="J74" s="3">
        <v>16.681004316346101</v>
      </c>
      <c r="K74" s="3">
        <v>12.7306436330457</v>
      </c>
      <c r="L74" s="3">
        <v>25.384267982019502</v>
      </c>
      <c r="M74" s="3">
        <v>11.5700011516056</v>
      </c>
      <c r="N74" s="3">
        <v>12.810340194898901</v>
      </c>
      <c r="O74" s="3">
        <v>23.617308257509599</v>
      </c>
      <c r="P74" s="3">
        <v>14.8691241598224</v>
      </c>
      <c r="Q74" s="3">
        <v>15.3193745537267</v>
      </c>
      <c r="R74" s="3">
        <v>19.2251071465002</v>
      </c>
      <c r="S74" s="3">
        <v>7.9725293885646398</v>
      </c>
      <c r="T74" s="3">
        <v>13.141221309193501</v>
      </c>
      <c r="U74" s="3">
        <v>14.2379337279864</v>
      </c>
      <c r="V74" s="3">
        <v>19.465930117688899</v>
      </c>
    </row>
    <row r="75" spans="1:22" x14ac:dyDescent="0.35">
      <c r="A75" s="2">
        <v>44075</v>
      </c>
      <c r="B75" s="3">
        <v>16.743828822072501</v>
      </c>
      <c r="C75" s="3">
        <v>14.9737669349018</v>
      </c>
      <c r="D75" s="3">
        <v>17.2263530568279</v>
      </c>
      <c r="E75" s="3">
        <v>15.5950386067947</v>
      </c>
      <c r="F75" s="3">
        <v>12.2836399221365</v>
      </c>
      <c r="G75" s="3">
        <v>23.5877424050008</v>
      </c>
      <c r="H75" s="3">
        <v>18.879000350620998</v>
      </c>
      <c r="I75" s="3">
        <v>15.666992125201901</v>
      </c>
      <c r="J75" s="3">
        <v>16.0567712776236</v>
      </c>
      <c r="K75" s="3">
        <v>12.8204873487113</v>
      </c>
      <c r="L75" s="3">
        <v>23.6491446928651</v>
      </c>
      <c r="M75" s="3">
        <v>11.2237223175606</v>
      </c>
      <c r="N75" s="3">
        <v>12.7146771241317</v>
      </c>
      <c r="O75" s="3">
        <v>22.9908224323177</v>
      </c>
      <c r="P75" s="3">
        <v>15.715887767128599</v>
      </c>
      <c r="Q75" s="3">
        <v>15.2427925911445</v>
      </c>
      <c r="R75" s="3">
        <v>19.057301718272399</v>
      </c>
      <c r="S75" s="3">
        <v>7.48521447105633</v>
      </c>
      <c r="T75" s="3">
        <v>13.421516156448501</v>
      </c>
      <c r="U75" s="3">
        <v>15.454979155374801</v>
      </c>
      <c r="V75" s="3">
        <v>20.273765416445301</v>
      </c>
    </row>
    <row r="76" spans="1:22" x14ac:dyDescent="0.35">
      <c r="A76" s="2">
        <v>44105</v>
      </c>
      <c r="B76" s="3">
        <v>15.7005710399067</v>
      </c>
      <c r="C76" s="3">
        <v>13.968939825292001</v>
      </c>
      <c r="D76" s="3">
        <v>15.306165567876899</v>
      </c>
      <c r="E76" s="3">
        <v>15.7707225855019</v>
      </c>
      <c r="F76" s="3">
        <v>11.6649554338474</v>
      </c>
      <c r="G76" s="3">
        <v>20.992318309276602</v>
      </c>
      <c r="H76" s="3">
        <v>17.245700256113199</v>
      </c>
      <c r="I76" s="3">
        <v>15.1930494441369</v>
      </c>
      <c r="J76" s="3">
        <v>15.0358619344685</v>
      </c>
      <c r="K76" s="3">
        <v>12.3213713581713</v>
      </c>
      <c r="L76" s="3">
        <v>16.7254800832523</v>
      </c>
      <c r="M76" s="3">
        <v>10.523766304291801</v>
      </c>
      <c r="N76" s="3">
        <v>11.6522862490189</v>
      </c>
      <c r="O76" s="3">
        <v>22.7645612499145</v>
      </c>
      <c r="P76" s="3">
        <v>14.906538429089601</v>
      </c>
      <c r="Q76" s="3">
        <v>15.28827106788</v>
      </c>
      <c r="R76" s="3">
        <v>18.1903967866578</v>
      </c>
      <c r="S76" s="3">
        <v>7.6485871688054097</v>
      </c>
      <c r="T76" s="3">
        <v>12.734674972777301</v>
      </c>
      <c r="U76" s="3">
        <v>15.607340325523801</v>
      </c>
      <c r="V76" s="3">
        <v>21.2194878757164</v>
      </c>
    </row>
    <row r="77" spans="1:22" x14ac:dyDescent="0.35">
      <c r="A77" s="2">
        <v>44134</v>
      </c>
      <c r="B77" s="3">
        <v>15.6965338416958</v>
      </c>
      <c r="C77" s="3">
        <v>13.2830995452866</v>
      </c>
      <c r="D77" s="3">
        <v>15.7338894769274</v>
      </c>
      <c r="E77" s="3">
        <v>16.494319507850701</v>
      </c>
      <c r="F77" s="3">
        <v>11.471212000728</v>
      </c>
      <c r="G77" s="3">
        <v>17.554965833501001</v>
      </c>
      <c r="H77" s="3">
        <v>15.995706915369199</v>
      </c>
      <c r="I77" s="3">
        <v>14.558361627646301</v>
      </c>
      <c r="J77" s="3">
        <v>14.1587957277632</v>
      </c>
      <c r="K77" s="3">
        <v>11.414140064153401</v>
      </c>
      <c r="L77" s="3">
        <v>14.836222274596</v>
      </c>
      <c r="M77" s="3">
        <v>9.7286923934262202</v>
      </c>
      <c r="N77" s="3">
        <v>9.0030055856063296</v>
      </c>
      <c r="O77" s="3">
        <v>21.964432837739398</v>
      </c>
      <c r="P77" s="3">
        <v>15.2526505807399</v>
      </c>
      <c r="Q77" s="3">
        <v>14.828684264698699</v>
      </c>
      <c r="R77" s="3">
        <v>16.919158301625199</v>
      </c>
      <c r="S77" s="3">
        <v>7.3383549494782496</v>
      </c>
      <c r="T77" s="3">
        <v>14.961725308949401</v>
      </c>
      <c r="U77" s="3">
        <v>14.847432297475301</v>
      </c>
      <c r="V77" s="3">
        <v>19.891792471749199</v>
      </c>
    </row>
    <row r="78" spans="1:22" x14ac:dyDescent="0.35">
      <c r="A78" s="2">
        <v>44166</v>
      </c>
      <c r="B78" s="3">
        <v>16.681395846851199</v>
      </c>
      <c r="C78" s="3">
        <v>14.665989787392901</v>
      </c>
      <c r="D78" s="3">
        <v>17.5915778410934</v>
      </c>
      <c r="E78" s="3">
        <v>17.0138964781057</v>
      </c>
      <c r="F78" s="3">
        <v>13.336030051512299</v>
      </c>
      <c r="G78" s="3">
        <v>17.279328605236799</v>
      </c>
      <c r="H78" s="3">
        <v>15.9095949525035</v>
      </c>
      <c r="I78" s="3">
        <v>15.357742673722999</v>
      </c>
      <c r="J78" s="3">
        <v>15.5836865387112</v>
      </c>
      <c r="K78" s="3">
        <v>12.9069679105096</v>
      </c>
      <c r="L78" s="3">
        <v>14.0703171617573</v>
      </c>
      <c r="M78" s="3">
        <v>9.7716713108220006</v>
      </c>
      <c r="N78" s="3">
        <v>12.2738949765771</v>
      </c>
      <c r="O78" s="3">
        <v>23.4258261666442</v>
      </c>
      <c r="P78" s="3">
        <v>15.617367480674501</v>
      </c>
      <c r="Q78" s="3">
        <v>15.407723584803399</v>
      </c>
      <c r="R78" s="3">
        <v>19.213114954596701</v>
      </c>
      <c r="S78" s="3">
        <v>7.75149100455641</v>
      </c>
      <c r="T78" s="3">
        <v>16.3268815470379</v>
      </c>
      <c r="U78" s="3">
        <v>15.4533354107232</v>
      </c>
      <c r="V78" s="3">
        <v>20.306124381260201</v>
      </c>
    </row>
    <row r="79" spans="1:22" x14ac:dyDescent="0.35">
      <c r="A79" s="2">
        <v>44196</v>
      </c>
      <c r="B79" s="3">
        <v>17.209647039830301</v>
      </c>
      <c r="C79" s="3">
        <v>14.096148034397601</v>
      </c>
      <c r="D79" s="3">
        <v>17.294014801488199</v>
      </c>
      <c r="E79" s="3">
        <v>16.500301601961699</v>
      </c>
      <c r="F79" s="3">
        <v>13.174715017404001</v>
      </c>
      <c r="G79" s="3">
        <v>14.381626907605799</v>
      </c>
      <c r="H79" s="3">
        <v>14.837927664408401</v>
      </c>
      <c r="I79" s="3">
        <v>16.009683363994998</v>
      </c>
      <c r="J79" s="3">
        <v>14.9333513031001</v>
      </c>
      <c r="K79" s="3">
        <v>13.4407753850193</v>
      </c>
      <c r="L79" s="3">
        <v>12.7540542613099</v>
      </c>
      <c r="M79" s="3">
        <v>9.82492495032783</v>
      </c>
      <c r="N79" s="3">
        <v>12.1855688370142</v>
      </c>
      <c r="O79" s="3">
        <v>24.190780425434799</v>
      </c>
      <c r="P79" s="3">
        <v>15.7244924849775</v>
      </c>
      <c r="Q79" s="3">
        <v>14.0891137935303</v>
      </c>
      <c r="R79" s="3">
        <v>19.364375429557001</v>
      </c>
      <c r="S79" s="3">
        <v>7.8061018264463096</v>
      </c>
      <c r="T79" s="3">
        <v>14.6567103704802</v>
      </c>
      <c r="U79" s="3">
        <v>16.8598823207031</v>
      </c>
      <c r="V79" s="3">
        <v>19.177677001258498</v>
      </c>
    </row>
    <row r="80" spans="1:22" x14ac:dyDescent="0.35">
      <c r="A80" s="2">
        <v>44228</v>
      </c>
      <c r="B80" s="3">
        <v>17.7499986554934</v>
      </c>
      <c r="C80" s="3">
        <v>14.062603383577599</v>
      </c>
      <c r="D80" s="3">
        <v>17.259288123632299</v>
      </c>
      <c r="E80" s="3">
        <v>15.846703247704699</v>
      </c>
      <c r="F80" s="3">
        <v>11.273021519592399</v>
      </c>
      <c r="G80" s="3">
        <v>14.795519380653101</v>
      </c>
      <c r="H80" s="3">
        <v>14.063181211184499</v>
      </c>
      <c r="I80" s="3">
        <v>16.0527424882399</v>
      </c>
      <c r="J80" s="3">
        <v>13.998342962420301</v>
      </c>
      <c r="K80" s="3">
        <v>13.9232277470966</v>
      </c>
      <c r="L80" s="3">
        <v>11.1725074437272</v>
      </c>
      <c r="M80" s="3">
        <v>9.8828644656592903</v>
      </c>
      <c r="N80" s="3">
        <v>11.212799337864601</v>
      </c>
      <c r="O80" s="3">
        <v>23.1370474540666</v>
      </c>
      <c r="P80" s="3">
        <v>17.642748313638599</v>
      </c>
      <c r="Q80" s="3">
        <v>13.916523759294201</v>
      </c>
      <c r="R80" s="3">
        <v>19.059427214561101</v>
      </c>
      <c r="S80" s="3">
        <v>7.4429779012496997</v>
      </c>
      <c r="T80" s="3">
        <v>15.4870059399812</v>
      </c>
      <c r="U80" s="3">
        <v>15.956891832164301</v>
      </c>
      <c r="V80" s="3">
        <v>18.3046302446038</v>
      </c>
    </row>
    <row r="81" spans="1:22" x14ac:dyDescent="0.35">
      <c r="A81" s="2">
        <v>44256</v>
      </c>
      <c r="B81" s="3">
        <v>17.513524032602</v>
      </c>
      <c r="C81" s="3">
        <v>14.6563425723329</v>
      </c>
      <c r="D81" s="3">
        <v>17.421885517104599</v>
      </c>
      <c r="E81" s="3">
        <v>15.7472647385851</v>
      </c>
      <c r="F81" s="3">
        <v>11.5907905160902</v>
      </c>
      <c r="G81" s="3">
        <v>15.600842354304399</v>
      </c>
      <c r="H81" s="3">
        <v>14.044781051266201</v>
      </c>
      <c r="I81" s="3">
        <v>15.4570717549144</v>
      </c>
      <c r="J81" s="3">
        <v>14.1811384593057</v>
      </c>
      <c r="K81" s="3">
        <v>13.299598725606501</v>
      </c>
      <c r="L81" s="3">
        <v>9.8481300514383605</v>
      </c>
      <c r="M81" s="3">
        <v>10.157140118757001</v>
      </c>
      <c r="N81" s="3">
        <v>11.7949076125209</v>
      </c>
      <c r="O81" s="3">
        <v>23.247048845046098</v>
      </c>
      <c r="P81" s="3">
        <v>17.577741539190299</v>
      </c>
      <c r="Q81" s="3">
        <v>13.4182715338429</v>
      </c>
      <c r="R81" s="3">
        <v>19.003608008299999</v>
      </c>
      <c r="S81" s="3">
        <v>7.1648808927836898</v>
      </c>
      <c r="T81" s="3">
        <v>14.889766637530199</v>
      </c>
      <c r="U81" s="3">
        <v>16.7719216931931</v>
      </c>
      <c r="V81" s="3">
        <v>18.4571934286319</v>
      </c>
    </row>
    <row r="82" spans="1:22" x14ac:dyDescent="0.35">
      <c r="A82" s="2">
        <v>44287</v>
      </c>
      <c r="B82" s="3">
        <v>16.266043803106601</v>
      </c>
      <c r="C82" s="3">
        <v>14.227658838571701</v>
      </c>
      <c r="D82" s="3">
        <v>15.6499380731219</v>
      </c>
      <c r="E82" s="3">
        <v>14.7878198082221</v>
      </c>
      <c r="F82" s="3">
        <v>11.930280192996801</v>
      </c>
      <c r="G82" s="3">
        <v>13.4179578571822</v>
      </c>
      <c r="H82" s="3">
        <v>14.060167332132201</v>
      </c>
      <c r="I82" s="3">
        <v>15.4496829557689</v>
      </c>
      <c r="J82" s="3">
        <v>14.757232475029699</v>
      </c>
      <c r="K82" s="3">
        <v>13.1068453140562</v>
      </c>
      <c r="L82" s="3">
        <v>9.2748134276200993</v>
      </c>
      <c r="M82" s="3">
        <v>10.1508388508471</v>
      </c>
      <c r="N82" s="3">
        <v>12.1514454535887</v>
      </c>
      <c r="O82" s="3">
        <v>23.045472328536601</v>
      </c>
      <c r="P82" s="3">
        <v>16.3819517310911</v>
      </c>
      <c r="Q82" s="3">
        <v>13.7854614579384</v>
      </c>
      <c r="R82" s="3">
        <v>19.595983422479001</v>
      </c>
      <c r="S82" s="3">
        <v>6.5491932102464503</v>
      </c>
      <c r="T82" s="3">
        <v>14.265366889081299</v>
      </c>
      <c r="U82" s="3">
        <v>16.7691030196778</v>
      </c>
      <c r="V82" s="3">
        <v>19.271257530614498</v>
      </c>
    </row>
    <row r="83" spans="1:22" x14ac:dyDescent="0.35">
      <c r="A83" s="2">
        <v>44316</v>
      </c>
      <c r="B83" s="3">
        <v>16.215453930776899</v>
      </c>
      <c r="C83" s="3">
        <v>12.544593637394501</v>
      </c>
      <c r="D83" s="3">
        <v>15.978325471293401</v>
      </c>
      <c r="E83" s="3">
        <v>14.6114332741822</v>
      </c>
      <c r="F83" s="3">
        <v>12.435954192637</v>
      </c>
      <c r="G83" s="3">
        <v>10.8418450273085</v>
      </c>
      <c r="H83" s="3">
        <v>14.1800919282857</v>
      </c>
      <c r="I83" s="3">
        <v>14.914980872366099</v>
      </c>
      <c r="J83" s="3">
        <v>14.639409488874801</v>
      </c>
      <c r="K83" s="3">
        <v>11.281339295145401</v>
      </c>
      <c r="L83" s="3">
        <v>8.80891887966418</v>
      </c>
      <c r="M83" s="3">
        <v>9.5074546648222302</v>
      </c>
      <c r="N83" s="3">
        <v>13.0368229116336</v>
      </c>
      <c r="O83" s="3">
        <v>22.3388326562198</v>
      </c>
      <c r="P83" s="3">
        <v>15.8476750206941</v>
      </c>
      <c r="Q83" s="3">
        <v>14.0234760671392</v>
      </c>
      <c r="R83" s="3">
        <v>18.701732197950498</v>
      </c>
      <c r="S83" s="3">
        <v>6.1538138133740201</v>
      </c>
      <c r="T83" s="3">
        <v>13.868955663213301</v>
      </c>
      <c r="U83" s="3">
        <v>16.6136619464056</v>
      </c>
      <c r="V83" s="3">
        <v>19.743566002017399</v>
      </c>
    </row>
    <row r="84" spans="1:22" x14ac:dyDescent="0.35">
      <c r="A84" s="2">
        <v>44348</v>
      </c>
      <c r="B84" s="3">
        <v>16.998597595710201</v>
      </c>
      <c r="C84" s="3">
        <v>11.690286570606499</v>
      </c>
      <c r="D84" s="3">
        <v>15.831007585546899</v>
      </c>
      <c r="E84" s="3">
        <v>16.007197399134601</v>
      </c>
      <c r="F84" s="3">
        <v>13.0688360096407</v>
      </c>
      <c r="G84" s="3">
        <v>10.159032414615799</v>
      </c>
      <c r="H84" s="3">
        <v>13.9221176165237</v>
      </c>
      <c r="I84" s="3">
        <v>13.9729269674491</v>
      </c>
      <c r="J84" s="3">
        <v>15.192796502682601</v>
      </c>
      <c r="K84" s="3">
        <v>11.279615125517401</v>
      </c>
      <c r="L84" s="3">
        <v>9.3875451980269897</v>
      </c>
      <c r="M84" s="3">
        <v>10.0961747384092</v>
      </c>
      <c r="N84" s="3">
        <v>12.5959344597363</v>
      </c>
      <c r="O84" s="3">
        <v>23.081345598031302</v>
      </c>
      <c r="P84" s="3">
        <v>16.4459300915108</v>
      </c>
      <c r="Q84" s="3">
        <v>13.72845067155</v>
      </c>
      <c r="R84" s="3">
        <v>18.069625072241301</v>
      </c>
      <c r="S84" s="3">
        <v>6.0690373777683</v>
      </c>
      <c r="T84" s="3">
        <v>15.134791268517199</v>
      </c>
      <c r="U84" s="3">
        <v>17.146447458267598</v>
      </c>
      <c r="V84" s="3">
        <v>19.1713834607447</v>
      </c>
    </row>
    <row r="85" spans="1:22" x14ac:dyDescent="0.35">
      <c r="A85" s="2">
        <v>44378</v>
      </c>
      <c r="B85" s="3">
        <v>16.749606756412401</v>
      </c>
      <c r="C85" s="3">
        <v>11.251290098493101</v>
      </c>
      <c r="D85" s="3">
        <v>14.849708891657199</v>
      </c>
      <c r="E85" s="3">
        <v>16.423376123258301</v>
      </c>
      <c r="F85" s="3">
        <v>12.480858041159999</v>
      </c>
      <c r="G85" s="3">
        <v>8.87281510725564</v>
      </c>
      <c r="H85" s="3">
        <v>13.5859565120921</v>
      </c>
      <c r="I85" s="3">
        <v>13.8879418534825</v>
      </c>
      <c r="J85" s="3">
        <v>14.8554607652956</v>
      </c>
      <c r="K85" s="3">
        <v>11.2434039492663</v>
      </c>
      <c r="L85" s="3">
        <v>9.0123540724053903</v>
      </c>
      <c r="M85" s="3">
        <v>9.4619011523014898</v>
      </c>
      <c r="N85" s="3">
        <v>12.110653787642701</v>
      </c>
      <c r="O85" s="3">
        <v>23.062209220921101</v>
      </c>
      <c r="P85" s="3">
        <v>16.0851957053581</v>
      </c>
      <c r="Q85" s="3">
        <v>13.5854233189153</v>
      </c>
      <c r="R85" s="3">
        <v>17.414459008613701</v>
      </c>
      <c r="S85" s="3">
        <v>5.6661612246516704</v>
      </c>
      <c r="T85" s="3">
        <v>14.603222863414601</v>
      </c>
      <c r="U85" s="3">
        <v>18.099532812597701</v>
      </c>
      <c r="V85" s="3">
        <v>19.502655135444101</v>
      </c>
    </row>
    <row r="86" spans="1:22" x14ac:dyDescent="0.35">
      <c r="A86" s="2">
        <v>44407</v>
      </c>
      <c r="B86" s="3">
        <v>15.021901896525399</v>
      </c>
      <c r="C86" s="3">
        <v>10.6273807883146</v>
      </c>
      <c r="D86" s="3">
        <v>14.4288032715853</v>
      </c>
      <c r="E86" s="3">
        <v>14.5255266973821</v>
      </c>
      <c r="F86" s="3">
        <v>12.0136994413112</v>
      </c>
      <c r="G86" s="3">
        <v>8.7647846739342992</v>
      </c>
      <c r="H86" s="3">
        <v>13.301243588041199</v>
      </c>
      <c r="I86" s="3">
        <v>13.2595935389764</v>
      </c>
      <c r="J86" s="3">
        <v>14.48038599981</v>
      </c>
      <c r="K86" s="3">
        <v>10.481630066499401</v>
      </c>
      <c r="L86" s="3">
        <v>8.2520658638686601</v>
      </c>
      <c r="M86" s="3">
        <v>9.5389436626942299</v>
      </c>
      <c r="N86" s="3">
        <v>11.077709322817499</v>
      </c>
      <c r="O86" s="3">
        <v>23.131118907236701</v>
      </c>
      <c r="P86" s="3">
        <v>13.8151935671844</v>
      </c>
      <c r="Q86" s="3">
        <v>12.7980046814855</v>
      </c>
      <c r="R86" s="3">
        <v>16.5074780076073</v>
      </c>
      <c r="S86" s="3">
        <v>5.5390986197660004</v>
      </c>
      <c r="T86" s="3">
        <v>14.3950474079132</v>
      </c>
      <c r="U86" s="3">
        <v>16.666686942316499</v>
      </c>
      <c r="V86" s="3">
        <v>18.839111280085799</v>
      </c>
    </row>
    <row r="87" spans="1:22" x14ac:dyDescent="0.35">
      <c r="A87" s="2">
        <v>44440</v>
      </c>
      <c r="B87" s="3">
        <v>15.4183231346115</v>
      </c>
      <c r="C87" s="3">
        <v>10.2790461516524</v>
      </c>
      <c r="D87" s="3">
        <v>14.927706047059001</v>
      </c>
      <c r="E87" s="3">
        <v>15.6977489509111</v>
      </c>
      <c r="F87" s="3">
        <v>12.0346273688161</v>
      </c>
      <c r="G87" s="3">
        <v>8.9130314600040297</v>
      </c>
      <c r="H87" s="3">
        <v>14.0893034220058</v>
      </c>
      <c r="I87" s="3">
        <v>13.2497630596073</v>
      </c>
      <c r="J87" s="3">
        <v>14.4955622505232</v>
      </c>
      <c r="K87" s="3">
        <v>10.519903285028001</v>
      </c>
      <c r="L87" s="3">
        <v>8.1521177327665395</v>
      </c>
      <c r="M87" s="3">
        <v>9.2604349731915097</v>
      </c>
      <c r="N87" s="3">
        <v>11.153178080985599</v>
      </c>
      <c r="O87" s="3">
        <v>24.324842160430599</v>
      </c>
      <c r="P87" s="3">
        <v>14.131341773344399</v>
      </c>
      <c r="Q87" s="3">
        <v>13.447038966290901</v>
      </c>
      <c r="R87" s="3">
        <v>17.872858255443699</v>
      </c>
      <c r="S87" s="3">
        <v>5.5042265568785096</v>
      </c>
      <c r="T87" s="3">
        <v>14.5450548457328</v>
      </c>
      <c r="U87" s="3">
        <v>16.2166207084469</v>
      </c>
      <c r="V87" s="3">
        <v>19.078651753198901</v>
      </c>
    </row>
    <row r="88" spans="1:22" x14ac:dyDescent="0.35">
      <c r="A88" s="2">
        <v>44470</v>
      </c>
      <c r="B88" s="3">
        <v>15.243425084185899</v>
      </c>
      <c r="C88" s="3">
        <v>9.87769994256068</v>
      </c>
      <c r="D88" s="3">
        <v>14.767607229003801</v>
      </c>
      <c r="E88" s="3">
        <v>15.7113834813496</v>
      </c>
      <c r="F88" s="3">
        <v>11.656809786516799</v>
      </c>
      <c r="G88" s="3">
        <v>9.2185688622927504</v>
      </c>
      <c r="H88" s="3">
        <v>14.001188802459501</v>
      </c>
      <c r="I88" s="3">
        <v>12.5721875767246</v>
      </c>
      <c r="J88" s="3">
        <v>13.8199244732431</v>
      </c>
      <c r="K88" s="3">
        <v>9.8915289575424499</v>
      </c>
      <c r="L88" s="3">
        <v>7.6628992341490099</v>
      </c>
      <c r="M88" s="3">
        <v>9.2659744116108893</v>
      </c>
      <c r="N88" s="3">
        <v>10.159405741126101</v>
      </c>
      <c r="O88" s="3">
        <v>24.3380915091291</v>
      </c>
      <c r="P88" s="3">
        <v>13.1245871822134</v>
      </c>
      <c r="Q88" s="3">
        <v>13.2888265339099</v>
      </c>
      <c r="R88" s="3">
        <v>17.174547203442302</v>
      </c>
      <c r="S88" s="3">
        <v>5.1287660060755504</v>
      </c>
      <c r="T88" s="3">
        <v>14.556010960728001</v>
      </c>
      <c r="U88" s="3">
        <v>15.80410318565</v>
      </c>
      <c r="V88" s="3">
        <v>18.816165378857399</v>
      </c>
    </row>
    <row r="89" spans="1:22" x14ac:dyDescent="0.35">
      <c r="A89" s="2">
        <v>44501</v>
      </c>
      <c r="B89" s="3">
        <v>15.2741933531409</v>
      </c>
      <c r="C89" s="3">
        <v>9.1356418541153506</v>
      </c>
      <c r="D89" s="3">
        <v>15.0864805338751</v>
      </c>
      <c r="E89" s="3">
        <v>16.049852293790799</v>
      </c>
      <c r="F89" s="3">
        <v>12.021422455704601</v>
      </c>
      <c r="G89" s="3">
        <v>10.231268479621001</v>
      </c>
      <c r="H89" s="3">
        <v>14.263323250248201</v>
      </c>
      <c r="I89" s="3">
        <v>12.901823963151999</v>
      </c>
      <c r="J89" s="3">
        <v>13.8260472401138</v>
      </c>
      <c r="K89" s="3">
        <v>10.003921144167601</v>
      </c>
      <c r="L89" s="3">
        <v>7.5344996139728604</v>
      </c>
      <c r="M89" s="3">
        <v>9.4647593405797696</v>
      </c>
      <c r="N89" s="3">
        <v>11.190410576167899</v>
      </c>
      <c r="O89" s="3">
        <v>24.021720211818099</v>
      </c>
      <c r="P89" s="3">
        <v>13.338783584795101</v>
      </c>
      <c r="Q89" s="3">
        <v>13.531357854981801</v>
      </c>
      <c r="R89" s="3">
        <v>17.134274069888999</v>
      </c>
      <c r="S89" s="3">
        <v>5.3442671225286302</v>
      </c>
      <c r="T89" s="3">
        <v>14.572905814619901</v>
      </c>
      <c r="U89" s="3">
        <v>16.215590050758799</v>
      </c>
      <c r="V89" s="3">
        <v>18.694041584462301</v>
      </c>
    </row>
    <row r="90" spans="1:22" x14ac:dyDescent="0.35">
      <c r="A90" s="2">
        <v>44531</v>
      </c>
      <c r="B90" s="3">
        <v>15.3720914625465</v>
      </c>
      <c r="C90" s="3">
        <v>9.54150248262955</v>
      </c>
      <c r="D90" s="3">
        <v>14.6115367930364</v>
      </c>
      <c r="E90" s="3">
        <v>15.0933402921553</v>
      </c>
      <c r="F90" s="3">
        <v>10.541830852887699</v>
      </c>
      <c r="G90" s="3">
        <v>9.7445283312155393</v>
      </c>
      <c r="H90" s="3">
        <v>14.7834910998852</v>
      </c>
      <c r="I90" s="3">
        <v>13.273252016030201</v>
      </c>
      <c r="J90" s="3">
        <v>12.9564402937786</v>
      </c>
      <c r="K90" s="3">
        <v>9.9297686165294294</v>
      </c>
      <c r="L90" s="3">
        <v>7.4999122470030404</v>
      </c>
      <c r="M90" s="3">
        <v>9.7094631424490299</v>
      </c>
      <c r="N90" s="3">
        <v>9.8004450809726293</v>
      </c>
      <c r="O90" s="3">
        <v>23.263523161579698</v>
      </c>
      <c r="P90" s="3">
        <v>12.774438740918001</v>
      </c>
      <c r="Q90" s="3">
        <v>13.012389356564899</v>
      </c>
      <c r="R90" s="3">
        <v>16.767175515657101</v>
      </c>
      <c r="S90" s="3">
        <v>6.0282681121722304</v>
      </c>
      <c r="T90" s="3">
        <v>15.824292859783901</v>
      </c>
      <c r="U90" s="3">
        <v>16.5512282456503</v>
      </c>
      <c r="V90" s="3">
        <v>17.225519148920199</v>
      </c>
    </row>
    <row r="91" spans="1:22" x14ac:dyDescent="0.35">
      <c r="A91" s="2">
        <v>44561</v>
      </c>
      <c r="B91" s="3">
        <v>15.3040327473629</v>
      </c>
      <c r="C91" s="3">
        <v>9.3264046380357293</v>
      </c>
      <c r="D91" s="3">
        <v>14.4689270329417</v>
      </c>
      <c r="E91" s="3">
        <v>15.1417421578551</v>
      </c>
      <c r="F91" s="3">
        <v>10.6842244930319</v>
      </c>
      <c r="G91" s="3">
        <v>10.045615818878201</v>
      </c>
      <c r="H91" s="3">
        <v>15.744621984664301</v>
      </c>
      <c r="I91" s="3">
        <v>13.8087861478198</v>
      </c>
      <c r="J91" s="3">
        <v>13.903983498431501</v>
      </c>
      <c r="K91" s="3">
        <v>10.177303867020701</v>
      </c>
      <c r="L91" s="3">
        <v>7.7314608901400996</v>
      </c>
      <c r="M91" s="3">
        <v>9.7583153417995998</v>
      </c>
      <c r="N91" s="3">
        <v>9.5558296685614206</v>
      </c>
      <c r="O91" s="3">
        <v>23.1234165859298</v>
      </c>
      <c r="P91" s="3">
        <v>12.468389231917399</v>
      </c>
      <c r="Q91" s="3">
        <v>13.107832143460399</v>
      </c>
      <c r="R91" s="3">
        <v>17.294724477317999</v>
      </c>
      <c r="S91" s="3">
        <v>5.4451846649562299</v>
      </c>
      <c r="T91" s="3">
        <v>15.6282324069656</v>
      </c>
      <c r="U91" s="3">
        <v>16.4798927802027</v>
      </c>
      <c r="V91" s="3">
        <v>17.684799796935799</v>
      </c>
    </row>
    <row r="92" spans="1:22" x14ac:dyDescent="0.35">
      <c r="A92" s="2">
        <v>44593</v>
      </c>
      <c r="B92" s="3">
        <v>13.734930773479199</v>
      </c>
      <c r="C92" s="3">
        <v>10.066578639675599</v>
      </c>
      <c r="D92" s="3">
        <v>14.705930095000101</v>
      </c>
      <c r="E92" s="3">
        <v>15.277657283232299</v>
      </c>
      <c r="F92" s="3">
        <v>10.151737251537901</v>
      </c>
      <c r="G92" s="3">
        <v>10.744907757077801</v>
      </c>
      <c r="H92" s="3">
        <v>15.0603183048255</v>
      </c>
      <c r="I92" s="3">
        <v>12.5958080426247</v>
      </c>
      <c r="J92" s="3">
        <v>13.4515965185249</v>
      </c>
      <c r="K92" s="3">
        <v>9.0922537870410896</v>
      </c>
      <c r="L92" s="3">
        <v>8.1627208301313292</v>
      </c>
      <c r="M92" s="3">
        <v>9.8180208518411298</v>
      </c>
      <c r="N92" s="3">
        <v>10.0467232474683</v>
      </c>
      <c r="O92" s="3">
        <v>22.7666247158399</v>
      </c>
      <c r="P92" s="3">
        <v>12.129529052677199</v>
      </c>
      <c r="Q92" s="3">
        <v>13.728103616458601</v>
      </c>
      <c r="R92" s="3">
        <v>17.107216405775102</v>
      </c>
      <c r="S92" s="3">
        <v>4.6948604003723302</v>
      </c>
      <c r="T92" s="3">
        <v>15.8719887244178</v>
      </c>
      <c r="U92" s="3">
        <v>15.0500835729248</v>
      </c>
      <c r="V92" s="3">
        <v>19.150779881097801</v>
      </c>
    </row>
    <row r="93" spans="1:22" x14ac:dyDescent="0.35">
      <c r="A93" s="2">
        <v>44621</v>
      </c>
      <c r="B93" s="3">
        <v>13.9945765971634</v>
      </c>
      <c r="C93" s="3">
        <v>9.7178621917487007</v>
      </c>
      <c r="D93" s="3">
        <v>15.578247983486399</v>
      </c>
      <c r="E93" s="3">
        <v>14.8876913968903</v>
      </c>
      <c r="F93" s="3">
        <v>9.2058780094435608</v>
      </c>
      <c r="G93" s="3">
        <v>11.181668612111199</v>
      </c>
      <c r="H93" s="3">
        <v>15.3544416723157</v>
      </c>
      <c r="I93" s="3">
        <v>12.667448345875201</v>
      </c>
      <c r="J93" s="3">
        <v>13.578782539606699</v>
      </c>
      <c r="K93" s="3">
        <v>9.3909239880757696</v>
      </c>
      <c r="L93" s="3">
        <v>8.0449470412597197</v>
      </c>
      <c r="M93" s="3">
        <v>10.3013447741035</v>
      </c>
      <c r="N93" s="3">
        <v>9.4434187417894808</v>
      </c>
      <c r="O93" s="3">
        <v>21.4538921664264</v>
      </c>
      <c r="P93" s="3">
        <v>11.4903235968437</v>
      </c>
      <c r="Q93" s="3">
        <v>14.351368733256599</v>
      </c>
      <c r="R93" s="3">
        <v>17.3357847532473</v>
      </c>
      <c r="S93" s="3">
        <v>4.3535668651975303</v>
      </c>
      <c r="T93" s="3">
        <v>16.358224667693101</v>
      </c>
      <c r="U93" s="3">
        <v>14.90016345928</v>
      </c>
      <c r="V93" s="3">
        <v>19.529801386486199</v>
      </c>
    </row>
    <row r="94" spans="1:22" x14ac:dyDescent="0.35">
      <c r="A94" s="2">
        <v>44652</v>
      </c>
      <c r="B94" s="3">
        <v>12.9844489762541</v>
      </c>
      <c r="C94" s="3">
        <v>9.6086340942680302</v>
      </c>
      <c r="D94" s="3">
        <v>14.936281806335099</v>
      </c>
      <c r="E94" s="3">
        <v>14.6887251026771</v>
      </c>
      <c r="F94" s="3">
        <v>9.5552004314362904</v>
      </c>
      <c r="G94" s="3">
        <v>11.535588177263</v>
      </c>
      <c r="H94" s="3">
        <v>15.3768158495396</v>
      </c>
      <c r="I94" s="3">
        <v>12.2695791048828</v>
      </c>
      <c r="J94" s="3">
        <v>14.3793670534908</v>
      </c>
      <c r="K94" s="3">
        <v>9.3716564789826204</v>
      </c>
      <c r="L94" s="3">
        <v>7.9174083500005397</v>
      </c>
      <c r="M94" s="3">
        <v>10.011479933580301</v>
      </c>
      <c r="N94" s="3">
        <v>10.062276240290499</v>
      </c>
      <c r="O94" s="3">
        <v>22.3072532775745</v>
      </c>
      <c r="P94" s="3">
        <v>10.9020139493808</v>
      </c>
      <c r="Q94" s="3">
        <v>13.9833149899098</v>
      </c>
      <c r="R94" s="3">
        <v>17.3479077152356</v>
      </c>
      <c r="S94" s="3">
        <v>4.7921210645738599</v>
      </c>
      <c r="T94" s="3">
        <v>16.4586119041697</v>
      </c>
      <c r="U94" s="3">
        <v>14.585283740006201</v>
      </c>
      <c r="V94" s="3">
        <v>18.948908833328002</v>
      </c>
    </row>
    <row r="95" spans="1:22" x14ac:dyDescent="0.35">
      <c r="A95" s="2">
        <v>44680</v>
      </c>
      <c r="B95" s="3">
        <v>12.3274314361917</v>
      </c>
      <c r="C95" s="3">
        <v>8.7400476467359898</v>
      </c>
      <c r="D95" s="3">
        <v>14.747412231811801</v>
      </c>
      <c r="E95" s="3">
        <v>13.6281210159433</v>
      </c>
      <c r="F95" s="3">
        <v>7.66246067201606</v>
      </c>
      <c r="G95" s="3">
        <v>9.1080668533149307</v>
      </c>
      <c r="H95" s="3">
        <v>15.0518733504219</v>
      </c>
      <c r="I95" s="3">
        <v>11.6279619322105</v>
      </c>
      <c r="J95" s="3">
        <v>12.818477831516599</v>
      </c>
      <c r="K95" s="3">
        <v>8.98175209765507</v>
      </c>
      <c r="L95" s="3">
        <v>6.5925712723032204</v>
      </c>
      <c r="M95" s="3">
        <v>9.3372345425100907</v>
      </c>
      <c r="N95" s="3">
        <v>9.8308899025717</v>
      </c>
      <c r="O95" s="3">
        <v>21.696782039041999</v>
      </c>
      <c r="P95" s="3">
        <v>10.7735354059146</v>
      </c>
      <c r="Q95" s="3">
        <v>13.712690983362</v>
      </c>
      <c r="R95" s="3">
        <v>16.5498209380501</v>
      </c>
      <c r="S95" s="3">
        <v>4.5963324870621198</v>
      </c>
      <c r="T95" s="3">
        <v>16.230755294594601</v>
      </c>
      <c r="U95" s="3">
        <v>13.393911858955301</v>
      </c>
      <c r="V95" s="3">
        <v>19.3155043371709</v>
      </c>
    </row>
    <row r="96" spans="1:22" x14ac:dyDescent="0.35">
      <c r="A96" s="2">
        <v>44713</v>
      </c>
      <c r="B96" s="3">
        <v>12.676346942483001</v>
      </c>
      <c r="C96" s="3">
        <v>7.4956619697796203</v>
      </c>
      <c r="D96" s="3">
        <v>13.8561395575801</v>
      </c>
      <c r="E96" s="3">
        <v>13.4996307395069</v>
      </c>
      <c r="F96" s="3">
        <v>6.8934521579863404</v>
      </c>
      <c r="G96" s="3">
        <v>8.2817326089226206</v>
      </c>
      <c r="H96" s="3">
        <v>14.519120691539101</v>
      </c>
      <c r="I96" s="3">
        <v>11.7043558309565</v>
      </c>
      <c r="J96" s="3">
        <v>12.573677216706299</v>
      </c>
      <c r="K96" s="3">
        <v>9.0044748049103607</v>
      </c>
      <c r="L96" s="3">
        <v>6.7234447879121797</v>
      </c>
      <c r="M96" s="3">
        <v>9.1048987405024295</v>
      </c>
      <c r="N96" s="3">
        <v>9.5577998254626308</v>
      </c>
      <c r="O96" s="3">
        <v>20.906330224381701</v>
      </c>
      <c r="P96" s="3">
        <v>11.2167017589213</v>
      </c>
      <c r="Q96" s="3">
        <v>12.5335503711154</v>
      </c>
      <c r="R96" s="3">
        <v>16.3141861354298</v>
      </c>
      <c r="S96" s="3">
        <v>4.9525579949199097</v>
      </c>
      <c r="T96" s="3">
        <v>14.696757660315599</v>
      </c>
      <c r="U96" s="3">
        <v>12.610950025212899</v>
      </c>
      <c r="V96" s="3">
        <v>17.132585248210699</v>
      </c>
    </row>
    <row r="97" spans="1:22" x14ac:dyDescent="0.35">
      <c r="A97" s="2">
        <v>44743</v>
      </c>
      <c r="B97" s="3">
        <v>13.8037809064288</v>
      </c>
      <c r="C97" s="3">
        <v>6.3132750126860602</v>
      </c>
      <c r="D97" s="3">
        <v>12.2880383345803</v>
      </c>
      <c r="E97" s="3">
        <v>12.496565937174999</v>
      </c>
      <c r="F97" s="3">
        <v>6.5871822669250504</v>
      </c>
      <c r="G97" s="3">
        <v>6.9795207437022997</v>
      </c>
      <c r="H97" s="3">
        <v>13.519100096139701</v>
      </c>
      <c r="I97" s="3">
        <v>10.111010161332601</v>
      </c>
      <c r="J97" s="3">
        <v>11.567767227241299</v>
      </c>
      <c r="K97" s="3">
        <v>8.0166656083825991</v>
      </c>
      <c r="L97" s="3">
        <v>5.8711295756905804</v>
      </c>
      <c r="M97" s="3">
        <v>8.4915532785186407</v>
      </c>
      <c r="N97" s="3">
        <v>7.8461034153443601</v>
      </c>
      <c r="O97" s="3">
        <v>19.896339757006999</v>
      </c>
      <c r="P97" s="3">
        <v>11.999965511275599</v>
      </c>
      <c r="Q97" s="3">
        <v>12.1979786138966</v>
      </c>
      <c r="R97" s="3">
        <v>15.208076735922401</v>
      </c>
      <c r="S97" s="3">
        <v>4.3146665036719103</v>
      </c>
      <c r="T97" s="3">
        <v>12.8570207016468</v>
      </c>
      <c r="U97" s="3">
        <v>10.8035875774905</v>
      </c>
      <c r="V97" s="3">
        <v>15.360316320833601</v>
      </c>
    </row>
    <row r="98" spans="1:22" x14ac:dyDescent="0.35">
      <c r="A98" s="2">
        <v>44774</v>
      </c>
      <c r="B98" s="3">
        <v>12.848290556860899</v>
      </c>
      <c r="C98" s="3">
        <v>6.5901957030074501</v>
      </c>
      <c r="D98" s="3">
        <v>12.659247619999499</v>
      </c>
      <c r="E98" s="3">
        <v>12.6938004248006</v>
      </c>
      <c r="F98" s="3">
        <v>6.4580919979670099</v>
      </c>
      <c r="G98" s="3">
        <v>7.2567353487539403</v>
      </c>
      <c r="H98" s="3">
        <v>13.933147369605299</v>
      </c>
      <c r="I98" s="3">
        <v>10.670010208249201</v>
      </c>
      <c r="J98" s="3">
        <v>11.652575264735001</v>
      </c>
      <c r="K98" s="3">
        <v>8.6587335821119193</v>
      </c>
      <c r="L98" s="3">
        <v>6.1409725740489698</v>
      </c>
      <c r="M98" s="3">
        <v>8.7635858855598805</v>
      </c>
      <c r="N98" s="3">
        <v>8.2319916903555299</v>
      </c>
      <c r="O98" s="3">
        <v>22.0968217604843</v>
      </c>
      <c r="P98" s="3">
        <v>10.7922258211862</v>
      </c>
      <c r="Q98" s="3">
        <v>13.6744833348531</v>
      </c>
      <c r="R98" s="3">
        <v>15.2183030214431</v>
      </c>
      <c r="S98" s="3">
        <v>4.1973882290917404</v>
      </c>
      <c r="T98" s="3">
        <v>13.5333090806337</v>
      </c>
      <c r="U98" s="3">
        <v>11.1761129360625</v>
      </c>
      <c r="V98" s="3">
        <v>16.297619656666502</v>
      </c>
    </row>
    <row r="99" spans="1:22" x14ac:dyDescent="0.35">
      <c r="A99" s="2">
        <v>44805</v>
      </c>
      <c r="B99" s="3">
        <v>12.4568109868828</v>
      </c>
      <c r="C99" s="3">
        <v>6.6438869004373498</v>
      </c>
      <c r="D99" s="3">
        <v>12.877162332737599</v>
      </c>
      <c r="E99" s="3">
        <v>12.859247612055301</v>
      </c>
      <c r="F99" s="3">
        <v>5.8119989478575098</v>
      </c>
      <c r="G99" s="3">
        <v>7.3893495354449197</v>
      </c>
      <c r="H99" s="3">
        <v>13.7722431598981</v>
      </c>
      <c r="I99" s="3">
        <v>10.855139639305101</v>
      </c>
      <c r="J99" s="3">
        <v>10.9796241265796</v>
      </c>
      <c r="K99" s="3">
        <v>8.58133012932832</v>
      </c>
      <c r="L99" s="3">
        <v>6.3787338372329003</v>
      </c>
      <c r="M99" s="3">
        <v>8.2664272578329392</v>
      </c>
      <c r="N99" s="3">
        <v>7.1102759594544196</v>
      </c>
      <c r="O99" s="3">
        <v>22.4562105723613</v>
      </c>
      <c r="P99" s="3">
        <v>10.987745841631099</v>
      </c>
      <c r="Q99" s="3">
        <v>12.981700721209601</v>
      </c>
      <c r="R99" s="3">
        <v>15.3397479769037</v>
      </c>
      <c r="S99" s="3">
        <v>4.5285987539610204</v>
      </c>
      <c r="T99" s="3">
        <v>12.9806119282567</v>
      </c>
      <c r="U99" s="3">
        <v>11.1139021165438</v>
      </c>
      <c r="V99" s="3">
        <v>15.854101202673601</v>
      </c>
    </row>
    <row r="100" spans="1:22" x14ac:dyDescent="0.35">
      <c r="A100" s="2">
        <v>44834</v>
      </c>
      <c r="B100" s="3">
        <v>11.6241858149279</v>
      </c>
      <c r="C100" s="3">
        <v>7.2052061872438502</v>
      </c>
      <c r="D100" s="3">
        <v>12.791092568582799</v>
      </c>
      <c r="E100" s="3">
        <v>11.195257753529299</v>
      </c>
      <c r="F100" s="3">
        <v>5.41423140693405</v>
      </c>
      <c r="G100" s="3">
        <v>7.8682048565622997</v>
      </c>
      <c r="H100" s="3">
        <v>12.8009908251417</v>
      </c>
      <c r="I100" s="3">
        <v>10.118576770071799</v>
      </c>
      <c r="J100" s="3">
        <v>11.0294677604469</v>
      </c>
      <c r="K100" s="3">
        <v>8.1718571815496599</v>
      </c>
      <c r="L100" s="3">
        <v>6.5619626916847098</v>
      </c>
      <c r="M100" s="3">
        <v>7.8291171054380504</v>
      </c>
      <c r="N100" s="3">
        <v>6.5177905910624903</v>
      </c>
      <c r="O100" s="3">
        <v>21.537332620038701</v>
      </c>
      <c r="P100" s="3">
        <v>9.6742359329555594</v>
      </c>
      <c r="Q100" s="3">
        <v>12.7281637187849</v>
      </c>
      <c r="R100" s="3">
        <v>15.0698621719873</v>
      </c>
      <c r="S100" s="3">
        <v>4.2173088444191897</v>
      </c>
      <c r="T100" s="3">
        <v>12.551604805901</v>
      </c>
      <c r="U100" s="3">
        <v>10.866136159691401</v>
      </c>
      <c r="V100" s="3">
        <v>14.8035918692938</v>
      </c>
    </row>
    <row r="101" spans="1:22" x14ac:dyDescent="0.35">
      <c r="A101" s="2">
        <v>44866</v>
      </c>
      <c r="B101" s="3">
        <v>11.323913104103701</v>
      </c>
      <c r="C101" s="3">
        <v>7.4104797877382804</v>
      </c>
      <c r="D101" s="3">
        <v>12.771745064618401</v>
      </c>
      <c r="E101" s="3">
        <v>11.8356074549837</v>
      </c>
      <c r="F101" s="3">
        <v>6.6659849809856802</v>
      </c>
      <c r="G101" s="3">
        <v>9.0068540989760404</v>
      </c>
      <c r="H101" s="3">
        <v>13.115750998729499</v>
      </c>
      <c r="I101" s="3">
        <v>10.797298300581</v>
      </c>
      <c r="J101" s="3">
        <v>12.3569814408018</v>
      </c>
      <c r="K101" s="3">
        <v>9.8919001932950597</v>
      </c>
      <c r="L101" s="3">
        <v>7.0351890721864603</v>
      </c>
      <c r="M101" s="3">
        <v>8.3836705214791198</v>
      </c>
      <c r="N101" s="3">
        <v>6.7777037626147303</v>
      </c>
      <c r="O101" s="3">
        <v>22.495883051029399</v>
      </c>
      <c r="P101" s="3">
        <v>8.7212088154595602</v>
      </c>
      <c r="Q101" s="3">
        <v>12.6665891684373</v>
      </c>
      <c r="R101" s="3">
        <v>15.4591534283041</v>
      </c>
      <c r="S101" s="3">
        <v>4.9171371315156902</v>
      </c>
      <c r="T101" s="3">
        <v>12.5824179996055</v>
      </c>
      <c r="U101" s="3">
        <v>10.2140672542301</v>
      </c>
      <c r="V101" s="3">
        <v>15.167018089058301</v>
      </c>
    </row>
    <row r="102" spans="1:22" x14ac:dyDescent="0.35">
      <c r="A102" s="2">
        <v>44896</v>
      </c>
      <c r="B102" s="3">
        <v>12.0711182607607</v>
      </c>
      <c r="C102" s="3">
        <v>7.2343643285069401</v>
      </c>
      <c r="D102" s="3">
        <v>12.8329470440503</v>
      </c>
      <c r="E102" s="3">
        <v>12.778583041334301</v>
      </c>
      <c r="F102" s="3">
        <v>7.5247567891683298</v>
      </c>
      <c r="G102" s="3">
        <v>9.7057591401910006</v>
      </c>
      <c r="H102" s="3">
        <v>13.6074058251886</v>
      </c>
      <c r="I102" s="3">
        <v>13.032324724027101</v>
      </c>
      <c r="J102" s="3">
        <v>12.539959195028</v>
      </c>
      <c r="K102" s="3">
        <v>10.9878577628751</v>
      </c>
      <c r="L102" s="3">
        <v>6.78106656533995</v>
      </c>
      <c r="M102" s="3">
        <v>9.0721612951755795</v>
      </c>
      <c r="N102" s="3">
        <v>6.9260786459602199</v>
      </c>
      <c r="O102" s="3">
        <v>23.2089409987748</v>
      </c>
      <c r="P102" s="3">
        <v>10.4789531141826</v>
      </c>
      <c r="Q102" s="3">
        <v>12.578843182762601</v>
      </c>
      <c r="R102" s="3">
        <v>15.8278895002399</v>
      </c>
      <c r="S102" s="3">
        <v>5.5435418754858299</v>
      </c>
      <c r="T102" s="3">
        <v>12.4348665929702</v>
      </c>
      <c r="U102" s="3">
        <v>11.765744427116299</v>
      </c>
      <c r="V102" s="3">
        <v>14.554589756289401</v>
      </c>
    </row>
    <row r="103" spans="1:22" x14ac:dyDescent="0.35">
      <c r="A103" s="2">
        <v>44925</v>
      </c>
      <c r="B103" s="3">
        <v>11.7505771579873</v>
      </c>
      <c r="C103" s="3">
        <v>7.3922670923631397</v>
      </c>
      <c r="D103" s="3">
        <v>12.209507932217001</v>
      </c>
      <c r="E103" s="3">
        <v>12.4727568105362</v>
      </c>
      <c r="F103" s="3">
        <v>7.6665214145447802</v>
      </c>
      <c r="G103" s="3">
        <v>9.2006134092270706</v>
      </c>
      <c r="H103" s="3">
        <v>13.578358974606401</v>
      </c>
      <c r="I103" s="3">
        <v>12.5293817091235</v>
      </c>
      <c r="J103" s="3">
        <v>11.7311094509325</v>
      </c>
      <c r="K103" s="3">
        <v>10.3129128179646</v>
      </c>
      <c r="L103" s="3">
        <v>6.9956479414045196</v>
      </c>
      <c r="M103" s="3">
        <v>8.7981149729439796</v>
      </c>
      <c r="N103" s="3">
        <v>6.7136284110030999</v>
      </c>
      <c r="O103" s="3">
        <v>21.972853488276101</v>
      </c>
      <c r="P103" s="3">
        <v>10.7407260202048</v>
      </c>
      <c r="Q103" s="3">
        <v>11.015089768133601</v>
      </c>
      <c r="R103" s="3">
        <v>15.962859131659499</v>
      </c>
      <c r="S103" s="3">
        <v>5.98286117993137</v>
      </c>
      <c r="T103" s="3">
        <v>11.949072895721701</v>
      </c>
      <c r="U103" s="3">
        <v>10.654559371086901</v>
      </c>
      <c r="V103" s="3">
        <v>14.388898070191001</v>
      </c>
    </row>
    <row r="104" spans="1:22" x14ac:dyDescent="0.35">
      <c r="A104" s="2">
        <v>44958</v>
      </c>
      <c r="B104" s="3">
        <v>12.684413108600401</v>
      </c>
      <c r="C104" s="3">
        <v>7.7988973137942503</v>
      </c>
      <c r="D104" s="3">
        <v>12.2215629010702</v>
      </c>
      <c r="E104" s="3">
        <v>13.2558296822692</v>
      </c>
      <c r="F104" s="3">
        <v>7.6884156260001202</v>
      </c>
      <c r="G104" s="3">
        <v>10.394132902517701</v>
      </c>
      <c r="H104" s="3">
        <v>13.4644838370698</v>
      </c>
      <c r="I104" s="3">
        <v>14.230555569158099</v>
      </c>
      <c r="J104" s="3">
        <v>13.1913923367678</v>
      </c>
      <c r="K104" s="3">
        <v>12.5359192330561</v>
      </c>
      <c r="L104" s="3">
        <v>7.2017700471985098</v>
      </c>
      <c r="M104" s="3">
        <v>9.3860363883786206</v>
      </c>
      <c r="N104" s="3">
        <v>7.3283786055301796</v>
      </c>
      <c r="O104" s="3">
        <v>20.836469747130199</v>
      </c>
      <c r="P104" s="3">
        <v>11.9418276722889</v>
      </c>
      <c r="Q104" s="3">
        <v>11.438490602492999</v>
      </c>
      <c r="R104" s="3">
        <v>16.0422299944759</v>
      </c>
      <c r="S104" s="3">
        <v>4.7066235221795498</v>
      </c>
      <c r="T104" s="3">
        <v>11.8833559292129</v>
      </c>
      <c r="U104" s="3">
        <v>11.3177745978098</v>
      </c>
      <c r="V104" s="3">
        <v>14.903566695493399</v>
      </c>
    </row>
    <row r="105" spans="1:22" x14ac:dyDescent="0.35">
      <c r="A105" s="2">
        <v>44986</v>
      </c>
      <c r="B105" s="3">
        <v>12.4123282126431</v>
      </c>
      <c r="C105" s="3">
        <v>7.9386387520040804</v>
      </c>
      <c r="D105" s="3">
        <v>12.0442344212526</v>
      </c>
      <c r="E105" s="3">
        <v>11.959866550891199</v>
      </c>
      <c r="F105" s="3">
        <v>8.0346702372083101</v>
      </c>
      <c r="G105" s="3">
        <v>9.6488003329487295</v>
      </c>
      <c r="H105" s="3">
        <v>13.224027981183299</v>
      </c>
      <c r="I105" s="3">
        <v>14.5333253810606</v>
      </c>
      <c r="J105" s="3">
        <v>12.797300260361199</v>
      </c>
      <c r="K105" s="3">
        <v>12.765665482134899</v>
      </c>
      <c r="L105" s="3">
        <v>6.7907599105204204</v>
      </c>
      <c r="M105" s="3">
        <v>9.1218800418568602</v>
      </c>
      <c r="N105" s="3">
        <v>7.9096552751234999</v>
      </c>
      <c r="O105" s="3">
        <v>20.294306974013601</v>
      </c>
      <c r="P105" s="3">
        <v>11.1116895634268</v>
      </c>
      <c r="Q105" s="3">
        <v>11.1542447269549</v>
      </c>
      <c r="R105" s="3">
        <v>15.5885084775796</v>
      </c>
      <c r="S105" s="3">
        <v>5.1802637817748396</v>
      </c>
      <c r="T105" s="3">
        <v>11.3841023170206</v>
      </c>
      <c r="U105" s="3">
        <v>12.140203078357599</v>
      </c>
      <c r="V105" s="3">
        <v>14.3926379130624</v>
      </c>
    </row>
    <row r="106" spans="1:22" x14ac:dyDescent="0.35">
      <c r="A106" s="2">
        <v>45016</v>
      </c>
      <c r="B106" s="3">
        <v>12.292000974269399</v>
      </c>
      <c r="C106" s="3">
        <v>7.44567323884693</v>
      </c>
      <c r="D106" s="3">
        <v>11.900627698199401</v>
      </c>
      <c r="E106" s="3">
        <v>11.765039473554801</v>
      </c>
      <c r="F106" s="3">
        <v>6.7952486117826796</v>
      </c>
      <c r="G106" s="3">
        <v>9.8289244226717098</v>
      </c>
      <c r="H106" s="3">
        <v>13.0487973604857</v>
      </c>
      <c r="I106" s="3">
        <v>15.094851955914599</v>
      </c>
      <c r="J106" s="3">
        <v>12.656089147773001</v>
      </c>
      <c r="K106" s="3">
        <v>13.5035665972343</v>
      </c>
      <c r="L106" s="3">
        <v>6.5509876216993801</v>
      </c>
      <c r="M106" s="3">
        <v>8.9708418708762991</v>
      </c>
      <c r="N106" s="3">
        <v>7.13622615985126</v>
      </c>
      <c r="O106" s="3">
        <v>19.951273452452799</v>
      </c>
      <c r="P106" s="3">
        <v>11.103477651447999</v>
      </c>
      <c r="Q106" s="3">
        <v>10.903256791213201</v>
      </c>
      <c r="R106" s="3">
        <v>15.8543701446378</v>
      </c>
      <c r="S106" s="3">
        <v>4.6389235080584603</v>
      </c>
      <c r="T106" s="3">
        <v>10.6480586331152</v>
      </c>
      <c r="U106" s="3">
        <v>13.772235078204901</v>
      </c>
      <c r="V106" s="3">
        <v>15.294459188687799</v>
      </c>
    </row>
    <row r="107" spans="1:22" x14ac:dyDescent="0.35">
      <c r="A107" s="2">
        <v>45047</v>
      </c>
      <c r="B107" s="3">
        <v>12.252879523063299</v>
      </c>
      <c r="C107" s="3">
        <v>7.89405982485534</v>
      </c>
      <c r="D107" s="3">
        <v>12.1997390529467</v>
      </c>
      <c r="E107" s="3">
        <v>11.6616235786252</v>
      </c>
      <c r="F107" s="3">
        <v>7.1731213482864602</v>
      </c>
      <c r="G107" s="3">
        <v>9.6201037500486102</v>
      </c>
      <c r="H107" s="3">
        <v>13.0178356964699</v>
      </c>
      <c r="I107" s="3">
        <v>15.114291184811901</v>
      </c>
      <c r="J107" s="3">
        <v>12.6267832102986</v>
      </c>
      <c r="K107" s="3">
        <v>13.343663987804501</v>
      </c>
      <c r="L107" s="3">
        <v>6.8064287609166803</v>
      </c>
      <c r="M107" s="3">
        <v>9.1314412823182192</v>
      </c>
      <c r="N107" s="3">
        <v>6.9899980765643503</v>
      </c>
      <c r="O107" s="3">
        <v>20.628607670300301</v>
      </c>
      <c r="P107" s="3">
        <v>10.5460130399</v>
      </c>
      <c r="Q107" s="3">
        <v>10.870088583747799</v>
      </c>
      <c r="R107" s="3">
        <v>15.2232747518281</v>
      </c>
      <c r="S107" s="3">
        <v>4.21907711300027</v>
      </c>
      <c r="T107" s="3">
        <v>11.365272403310399</v>
      </c>
      <c r="U107" s="3">
        <v>13.714924278043901</v>
      </c>
      <c r="V107" s="3">
        <v>16.457095915709498</v>
      </c>
    </row>
    <row r="108" spans="1:22" x14ac:dyDescent="0.35">
      <c r="A108" s="2">
        <v>45078</v>
      </c>
      <c r="B108" s="3">
        <v>11.7906293786374</v>
      </c>
      <c r="C108" s="3">
        <v>7.9980219259946601</v>
      </c>
      <c r="D108" s="3">
        <v>13.308241016740499</v>
      </c>
      <c r="E108" s="3">
        <v>10.1000874168419</v>
      </c>
      <c r="F108" s="3">
        <v>7.3992070792489697</v>
      </c>
      <c r="G108" s="3">
        <v>9.4178588000607899</v>
      </c>
      <c r="H108" s="3">
        <v>13.2352894639077</v>
      </c>
      <c r="I108" s="3">
        <v>16.090915917657799</v>
      </c>
      <c r="J108" s="3">
        <v>11.611948268465101</v>
      </c>
      <c r="K108" s="3">
        <v>12.836581027500801</v>
      </c>
      <c r="L108" s="3">
        <v>7.1529372650376901</v>
      </c>
      <c r="M108" s="3">
        <v>8.6623025393070705</v>
      </c>
      <c r="N108" s="3">
        <v>7.4481603029698702</v>
      </c>
      <c r="O108" s="3">
        <v>21.311567410427099</v>
      </c>
      <c r="P108" s="3">
        <v>9.8294880592996794</v>
      </c>
      <c r="Q108" s="3">
        <v>10.9875712799351</v>
      </c>
      <c r="R108" s="3">
        <v>15.4872587181921</v>
      </c>
      <c r="S108" s="3">
        <v>4.3508631562968398</v>
      </c>
      <c r="T108" s="3">
        <v>10.926529762174701</v>
      </c>
      <c r="U108" s="3">
        <v>14.242966588827199</v>
      </c>
      <c r="V108" s="3">
        <v>16.328097173432798</v>
      </c>
    </row>
    <row r="109" spans="1:22" x14ac:dyDescent="0.35">
      <c r="A109" s="2">
        <v>45107</v>
      </c>
      <c r="B109" s="3">
        <v>11.764106996354901</v>
      </c>
      <c r="C109" s="3">
        <v>8.5138057652276498</v>
      </c>
      <c r="D109" s="3">
        <v>13.3527169261348</v>
      </c>
      <c r="E109" s="3">
        <v>10.1325118875057</v>
      </c>
      <c r="F109" s="3">
        <v>8.1553571529050402</v>
      </c>
      <c r="G109" s="3">
        <v>9.8625614807996005</v>
      </c>
      <c r="H109" s="3">
        <v>13.194373662498601</v>
      </c>
      <c r="I109" s="3">
        <v>16.152973834587701</v>
      </c>
      <c r="J109" s="3">
        <v>11.761883321821999</v>
      </c>
      <c r="K109" s="3">
        <v>12.079509850646399</v>
      </c>
      <c r="L109" s="3">
        <v>7.8713060445225098</v>
      </c>
      <c r="M109" s="3">
        <v>9.4167730545347492</v>
      </c>
      <c r="N109" s="3">
        <v>7.9235335509932803</v>
      </c>
      <c r="O109" s="3">
        <v>21.853438221755201</v>
      </c>
      <c r="P109" s="3">
        <v>10.191557100429799</v>
      </c>
      <c r="Q109" s="3">
        <v>10.945562136808601</v>
      </c>
      <c r="R109" s="3">
        <v>15.400676621034</v>
      </c>
      <c r="S109" s="3">
        <v>5.0304229206459601</v>
      </c>
      <c r="T109" s="3">
        <v>11.2193084229409</v>
      </c>
      <c r="U109" s="3">
        <v>13.4998390215836</v>
      </c>
      <c r="V109" s="3">
        <v>17.0605206903526</v>
      </c>
    </row>
    <row r="110" spans="1:22" x14ac:dyDescent="0.35">
      <c r="A110" s="2">
        <v>45139</v>
      </c>
      <c r="B110" s="3">
        <v>12.1779796933998</v>
      </c>
      <c r="C110" s="3">
        <v>9.4231883054930101</v>
      </c>
      <c r="D110" s="3">
        <v>13.5307996105843</v>
      </c>
      <c r="E110" s="3">
        <v>10.218235052620299</v>
      </c>
      <c r="F110" s="3">
        <v>8.3475177285277304</v>
      </c>
      <c r="G110" s="3">
        <v>10.8449491311895</v>
      </c>
      <c r="H110" s="3">
        <v>13.804571532035199</v>
      </c>
      <c r="I110" s="3">
        <v>16.813140438430501</v>
      </c>
      <c r="J110" s="3">
        <v>11.9933412670664</v>
      </c>
      <c r="K110" s="3">
        <v>12.1663620335771</v>
      </c>
      <c r="L110" s="3">
        <v>8.1089915079040207</v>
      </c>
      <c r="M110" s="3">
        <v>10.0457685430088</v>
      </c>
      <c r="N110" s="3">
        <v>8.0572841344499597</v>
      </c>
      <c r="O110" s="3">
        <v>21.4558342575009</v>
      </c>
      <c r="P110" s="3">
        <v>11.040693889667899</v>
      </c>
      <c r="Q110" s="3">
        <v>12.084466136978801</v>
      </c>
      <c r="R110" s="3">
        <v>16.064834575135801</v>
      </c>
      <c r="S110" s="3">
        <v>5.7113927839847198</v>
      </c>
      <c r="T110" s="3">
        <v>11.5546395956047</v>
      </c>
      <c r="U110" s="3">
        <v>14.329284784349699</v>
      </c>
      <c r="V110" s="3">
        <v>17.391814133869399</v>
      </c>
    </row>
    <row r="111" spans="1:22" x14ac:dyDescent="0.35">
      <c r="A111" s="2">
        <v>45170</v>
      </c>
      <c r="B111" s="3">
        <v>12.063523088815501</v>
      </c>
      <c r="C111" s="3">
        <v>8.9567238121943706</v>
      </c>
      <c r="D111" s="3">
        <v>13.684270000649001</v>
      </c>
      <c r="E111" s="3">
        <v>9.3811467494216103</v>
      </c>
      <c r="F111" s="3">
        <v>8.3519696394647092</v>
      </c>
      <c r="G111" s="3">
        <v>10.3802356312026</v>
      </c>
      <c r="H111" s="3">
        <v>13.9368001025816</v>
      </c>
      <c r="I111" s="3">
        <v>15.726822028739001</v>
      </c>
      <c r="J111" s="3">
        <v>11.782318640145601</v>
      </c>
      <c r="K111" s="3">
        <v>11.4314273308037</v>
      </c>
      <c r="L111" s="3">
        <v>7.94432131338713</v>
      </c>
      <c r="M111" s="3">
        <v>9.6467962961815008</v>
      </c>
      <c r="N111" s="3">
        <v>7.2789748596792299</v>
      </c>
      <c r="O111" s="3">
        <v>20.520208375308201</v>
      </c>
      <c r="P111" s="3">
        <v>10.388065275847399</v>
      </c>
      <c r="Q111" s="3">
        <v>10.944356291269701</v>
      </c>
      <c r="R111" s="3">
        <v>16.1156339198224</v>
      </c>
      <c r="S111" s="3">
        <v>6.1120700202756701</v>
      </c>
      <c r="T111" s="3">
        <v>11.028230234095901</v>
      </c>
      <c r="U111" s="3">
        <v>15.000219524746299</v>
      </c>
      <c r="V111" s="3">
        <v>17.138454934663301</v>
      </c>
    </row>
    <row r="112" spans="1:22" x14ac:dyDescent="0.35">
      <c r="A112" s="2">
        <v>45198</v>
      </c>
      <c r="B112" s="3">
        <v>11.6736393569564</v>
      </c>
      <c r="C112" s="3">
        <v>8.4199412537785001</v>
      </c>
      <c r="D112" s="3">
        <v>13.1441356336524</v>
      </c>
      <c r="E112" s="3">
        <v>9.9264495452537407</v>
      </c>
      <c r="F112" s="3">
        <v>7.7727621145203596</v>
      </c>
      <c r="G112" s="3">
        <v>9.7375710255846393</v>
      </c>
      <c r="H112" s="3">
        <v>13.5187189963756</v>
      </c>
      <c r="I112" s="3">
        <v>15.2733441207672</v>
      </c>
      <c r="J112" s="3">
        <v>11.3230454526089</v>
      </c>
      <c r="K112" s="3">
        <v>10.556840113030001</v>
      </c>
      <c r="L112" s="3">
        <v>7.7236958921915297</v>
      </c>
      <c r="M112" s="3">
        <v>9.2738260072205208</v>
      </c>
      <c r="N112" s="3">
        <v>6.7984591693598304</v>
      </c>
      <c r="O112" s="3">
        <v>20.589787160106201</v>
      </c>
      <c r="P112" s="3">
        <v>9.9925388773101904</v>
      </c>
      <c r="Q112" s="3">
        <v>10.869791198910599</v>
      </c>
      <c r="R112" s="3">
        <v>15.0621537241505</v>
      </c>
      <c r="S112" s="3">
        <v>5.9919613896887904</v>
      </c>
      <c r="T112" s="3">
        <v>11.297149060962999</v>
      </c>
      <c r="U112" s="3">
        <v>13.0610013634625</v>
      </c>
      <c r="V112" s="3">
        <v>16.202187654763598</v>
      </c>
    </row>
    <row r="113" spans="1:37" x14ac:dyDescent="0.35">
      <c r="A113" s="2">
        <v>45231</v>
      </c>
      <c r="B113" s="3">
        <v>11.5056575017773</v>
      </c>
      <c r="C113" s="3">
        <v>8.1625853657032597</v>
      </c>
      <c r="D113" s="3">
        <v>11.8840586588283</v>
      </c>
      <c r="E113" s="3">
        <v>9.3234072623395701</v>
      </c>
      <c r="F113" s="3">
        <v>8.4755604383027592</v>
      </c>
      <c r="G113" s="3">
        <v>9.4601770316172704</v>
      </c>
      <c r="H113" s="3">
        <v>13.5067996941085</v>
      </c>
      <c r="I113" s="3">
        <v>14.734588274284899</v>
      </c>
      <c r="J113" s="3">
        <v>11.2394218809391</v>
      </c>
      <c r="K113" s="3">
        <v>9.5867028897477606</v>
      </c>
      <c r="L113" s="3">
        <v>7.2539473291417904</v>
      </c>
      <c r="M113" s="3">
        <v>9.0881288510298504</v>
      </c>
      <c r="N113" s="3">
        <v>6.5588598170018004</v>
      </c>
      <c r="O113" s="3">
        <v>19.679887794391899</v>
      </c>
      <c r="P113" s="3">
        <v>9.5893298976190096</v>
      </c>
      <c r="Q113" s="3">
        <v>10.195978636988499</v>
      </c>
      <c r="R113" s="3">
        <v>14.133457391876499</v>
      </c>
      <c r="S113" s="3">
        <v>4.8215942582749003</v>
      </c>
      <c r="T113" s="3">
        <v>10.0077477591877</v>
      </c>
      <c r="U113" s="3">
        <v>12.667912899638599</v>
      </c>
      <c r="V113" s="3">
        <v>15.8544370529207</v>
      </c>
    </row>
    <row r="114" spans="1:37" x14ac:dyDescent="0.35">
      <c r="A114" s="2">
        <v>45261</v>
      </c>
      <c r="B114" s="3">
        <v>11.486992800277401</v>
      </c>
      <c r="C114" s="3">
        <v>0.629633782488632</v>
      </c>
      <c r="D114" s="3">
        <v>12.6122320806197</v>
      </c>
      <c r="E114" s="3">
        <v>9.4258536815648704</v>
      </c>
      <c r="F114" s="3">
        <v>8.6444725993413201</v>
      </c>
      <c r="G114" s="3">
        <v>10.6010529058934</v>
      </c>
      <c r="H114" s="3">
        <v>13.731071728783499</v>
      </c>
      <c r="I114" s="3">
        <v>15.7981731382649</v>
      </c>
      <c r="J114" s="3">
        <v>12.2072158067571</v>
      </c>
      <c r="K114" s="3">
        <v>10.1895748295785</v>
      </c>
      <c r="L114" s="3">
        <v>7.73764618950156</v>
      </c>
      <c r="M114" s="3">
        <v>9.7851641790994996</v>
      </c>
      <c r="N114" s="3">
        <v>6.7105106958640599</v>
      </c>
      <c r="O114" s="3">
        <v>20.835124138888499</v>
      </c>
      <c r="P114" s="3">
        <v>9.4659844669396396</v>
      </c>
      <c r="Q114" s="3">
        <v>10.4953424428051</v>
      </c>
      <c r="R114" s="3">
        <v>14.2595536752683</v>
      </c>
      <c r="S114" s="3">
        <v>4.7981812897193903</v>
      </c>
      <c r="T114" s="3">
        <v>10.386587169266701</v>
      </c>
      <c r="U114" s="3">
        <v>14.2963886581041</v>
      </c>
      <c r="V114" s="3">
        <v>16.458645647130599</v>
      </c>
    </row>
    <row r="115" spans="1:37" x14ac:dyDescent="0.35">
      <c r="A115" s="2">
        <v>45289</v>
      </c>
      <c r="B115" s="3">
        <v>11.3365646793217</v>
      </c>
      <c r="C115" s="3">
        <v>0.47647911760211598</v>
      </c>
      <c r="D115" s="3">
        <v>12.871995548943501</v>
      </c>
      <c r="E115" s="3">
        <v>9.3914887630251407</v>
      </c>
      <c r="F115" s="3">
        <v>8.5172842842821996</v>
      </c>
      <c r="G115" s="3">
        <v>11.618202574644901</v>
      </c>
      <c r="H115" s="3">
        <v>13.6053813461348</v>
      </c>
      <c r="I115" s="3">
        <v>16.2448778641816</v>
      </c>
      <c r="J115" s="3">
        <v>12.9772545625303</v>
      </c>
      <c r="K115" s="3">
        <v>10.392629323785</v>
      </c>
      <c r="L115" s="3">
        <v>7.9928321812577003</v>
      </c>
      <c r="M115" s="3">
        <v>10.064555935841</v>
      </c>
      <c r="N115" s="3">
        <v>6.6079509387407098</v>
      </c>
      <c r="O115" s="3">
        <v>22.037402953943001</v>
      </c>
      <c r="P115" s="3">
        <v>9.3574238598103392</v>
      </c>
      <c r="Q115" s="3">
        <v>10.8915497319186</v>
      </c>
      <c r="R115" s="3">
        <v>14.589873845501099</v>
      </c>
      <c r="S115" s="3">
        <v>4.3753228775373598</v>
      </c>
      <c r="T115" s="3">
        <v>10.589453898284299</v>
      </c>
      <c r="U115" s="3">
        <v>14.5835811036481</v>
      </c>
      <c r="V115" s="3">
        <v>18.014531395567399</v>
      </c>
    </row>
    <row r="116" spans="1:37" x14ac:dyDescent="0.35">
      <c r="A116" s="2">
        <v>45323</v>
      </c>
      <c r="B116" s="3">
        <v>10.464227867965301</v>
      </c>
      <c r="C116" s="3">
        <v>0.68116183796872998</v>
      </c>
      <c r="D116" s="3">
        <v>12.832279784167801</v>
      </c>
      <c r="E116" s="3">
        <v>9.5302599295727397</v>
      </c>
      <c r="F116" s="3">
        <v>8.4841041733079496</v>
      </c>
      <c r="G116" s="3">
        <v>11.6639041246621</v>
      </c>
      <c r="H116" s="3">
        <v>13.8347330215193</v>
      </c>
      <c r="I116" s="3">
        <v>15.905349612674501</v>
      </c>
      <c r="J116" s="3">
        <v>13.004122086232799</v>
      </c>
      <c r="K116" s="3">
        <v>10.0660500954376</v>
      </c>
      <c r="L116" s="3">
        <v>7.78416286650467</v>
      </c>
      <c r="M116" s="3">
        <v>9.6214204476506797</v>
      </c>
      <c r="N116" s="3">
        <v>6.9461874214327297</v>
      </c>
      <c r="O116" s="3">
        <v>22.227830001611</v>
      </c>
      <c r="P116" s="3">
        <v>8.49092214529324</v>
      </c>
      <c r="Q116" s="3">
        <v>10.4088427258989</v>
      </c>
      <c r="R116" s="3">
        <v>14.134671260945</v>
      </c>
      <c r="S116" s="3">
        <v>5.0596225728816</v>
      </c>
      <c r="T116" s="3">
        <v>10.368513624867999</v>
      </c>
      <c r="U116" s="3">
        <v>14.314687620991601</v>
      </c>
      <c r="V116" s="3">
        <v>18.172386212246099</v>
      </c>
    </row>
    <row r="117" spans="1:37" x14ac:dyDescent="0.35">
      <c r="A117" s="2">
        <v>45352</v>
      </c>
      <c r="B117" s="3">
        <v>11.603340688030899</v>
      </c>
      <c r="C117" s="3">
        <v>0.532703398011107</v>
      </c>
      <c r="D117" s="3">
        <v>13.012192354086499</v>
      </c>
      <c r="E117" s="3">
        <v>10.087703347286199</v>
      </c>
      <c r="F117" s="3">
        <v>9.3471510871094203</v>
      </c>
      <c r="G117" s="3">
        <v>11.918461240749499</v>
      </c>
      <c r="H117" s="3">
        <v>13.974328822377901</v>
      </c>
      <c r="I117" s="3">
        <v>16.611243896612098</v>
      </c>
      <c r="J117" s="3">
        <v>12.5158802031929</v>
      </c>
      <c r="K117" s="3">
        <v>10.5001935014159</v>
      </c>
      <c r="L117" s="3">
        <v>7.9007394893691396</v>
      </c>
      <c r="M117" s="3">
        <v>9.3184153125883604</v>
      </c>
      <c r="N117" s="3">
        <v>7.2133991736159402</v>
      </c>
      <c r="O117" s="3">
        <v>22.639108266615398</v>
      </c>
      <c r="P117" s="3">
        <v>9.1868064848717594</v>
      </c>
      <c r="Q117" s="3">
        <v>10.6999168239456</v>
      </c>
      <c r="R117" s="3">
        <v>14.180334659873999</v>
      </c>
      <c r="S117" s="3">
        <v>5.0821628503191301</v>
      </c>
      <c r="T117" s="3">
        <v>10.024708697200101</v>
      </c>
      <c r="U117" s="3">
        <v>16.997329351058099</v>
      </c>
      <c r="V117" s="3">
        <v>18.775753676171998</v>
      </c>
    </row>
    <row r="118" spans="1:37" x14ac:dyDescent="0.35">
      <c r="A118" s="2">
        <v>45383</v>
      </c>
      <c r="B118" s="3">
        <v>12.313172053897899</v>
      </c>
      <c r="C118" s="3">
        <v>0.54010264539519204</v>
      </c>
      <c r="D118" s="3">
        <v>12.8045787764619</v>
      </c>
      <c r="E118" s="3">
        <v>9.5803658223171997</v>
      </c>
      <c r="F118" s="3">
        <v>8.5232832202058297</v>
      </c>
      <c r="G118" s="3">
        <v>12.709187131802301</v>
      </c>
      <c r="H118" s="3">
        <v>13.965868233776799</v>
      </c>
      <c r="I118" s="3">
        <v>17.441661557013099</v>
      </c>
      <c r="J118" s="3">
        <v>12.6961890922401</v>
      </c>
      <c r="K118" s="3">
        <v>10.6245210671475</v>
      </c>
      <c r="L118" s="3">
        <v>7.6457502879683599</v>
      </c>
      <c r="M118" s="3">
        <v>9.4279632843722307</v>
      </c>
      <c r="N118" s="3">
        <v>7.0067521087514102</v>
      </c>
      <c r="O118" s="3">
        <v>22.6385148869091</v>
      </c>
      <c r="P118" s="3">
        <v>9.30877958335061</v>
      </c>
      <c r="Q118" s="3">
        <v>10.119810661696899</v>
      </c>
      <c r="R118" s="3">
        <v>14.2387367138183</v>
      </c>
      <c r="S118" s="3">
        <v>5.1655689578472304</v>
      </c>
      <c r="T118" s="3">
        <v>9.6371528053155302</v>
      </c>
      <c r="U118" s="3">
        <v>16.785162522119801</v>
      </c>
      <c r="V118" s="3">
        <v>17.858245500855901</v>
      </c>
    </row>
    <row r="119" spans="1:37" x14ac:dyDescent="0.35">
      <c r="A119" s="2">
        <v>45413</v>
      </c>
      <c r="B119" s="3">
        <v>12.672601582141199</v>
      </c>
      <c r="C119" s="3">
        <v>0.53070323041314005</v>
      </c>
      <c r="D119" s="3">
        <v>12.1738001444826</v>
      </c>
      <c r="E119" s="3">
        <v>9.1642007710187094</v>
      </c>
      <c r="F119" s="3">
        <v>8.7389616566351709</v>
      </c>
      <c r="G119" s="3">
        <v>13.125825569005</v>
      </c>
      <c r="H119" s="3">
        <v>14.1650621300859</v>
      </c>
      <c r="I119" s="3">
        <v>17.132269314929399</v>
      </c>
      <c r="J119" s="3">
        <v>12.409857321101599</v>
      </c>
      <c r="K119" s="3">
        <v>9.7099686443446096</v>
      </c>
      <c r="L119" s="3">
        <v>7.5335836477485998</v>
      </c>
      <c r="M119" s="3">
        <v>9.4143271201804701</v>
      </c>
      <c r="N119" s="3">
        <v>7.0416617640113897</v>
      </c>
      <c r="O119" s="3">
        <v>22.718340560836999</v>
      </c>
      <c r="P119" s="3">
        <v>9.8955625225052799</v>
      </c>
      <c r="Q119" s="3">
        <v>9.9307301695409809</v>
      </c>
      <c r="R119" s="3">
        <v>14.1690962909665</v>
      </c>
      <c r="S119" s="3">
        <v>5.5253583554532097</v>
      </c>
      <c r="T119" s="3">
        <v>8.9282135957523305</v>
      </c>
      <c r="U119" s="3">
        <v>15.204735557891899</v>
      </c>
      <c r="V119" s="3">
        <v>17.512681443630601</v>
      </c>
    </row>
    <row r="120" spans="1:37" x14ac:dyDescent="0.35">
      <c r="A120" s="2">
        <v>45443</v>
      </c>
      <c r="B120" s="3">
        <v>12.5865316202056</v>
      </c>
      <c r="C120" s="3">
        <v>9.7876747661757193</v>
      </c>
      <c r="D120" s="3">
        <v>11.3497705656221</v>
      </c>
      <c r="E120" s="3">
        <v>8.6595964491236206</v>
      </c>
      <c r="F120" s="3">
        <v>8.7547624548063201</v>
      </c>
      <c r="G120" s="3">
        <v>13.177857904670301</v>
      </c>
      <c r="H120" s="3">
        <v>14.1244356747761</v>
      </c>
      <c r="I120" s="3">
        <v>17.150764016108301</v>
      </c>
      <c r="J120" s="3">
        <v>12.0142759906511</v>
      </c>
      <c r="K120" s="3">
        <v>9.4337093980757203</v>
      </c>
      <c r="L120" s="3">
        <v>7.09660535148278</v>
      </c>
      <c r="M120" s="3">
        <v>9.29990873725915</v>
      </c>
      <c r="N120" s="3">
        <v>6.9387410218290801</v>
      </c>
      <c r="O120" s="3">
        <v>22.4219920878616</v>
      </c>
      <c r="P120" s="3">
        <v>9.8697463230439908</v>
      </c>
      <c r="Q120" s="3">
        <v>9.5035126268856605</v>
      </c>
      <c r="R120" s="3">
        <v>13.8663772852211</v>
      </c>
      <c r="S120" s="3">
        <v>5.8396184852486996</v>
      </c>
      <c r="T120" s="3">
        <v>8.4474222885844892</v>
      </c>
      <c r="U120" s="3">
        <v>15.653020919945501</v>
      </c>
      <c r="V120" s="3">
        <v>16.3835088339012</v>
      </c>
    </row>
    <row r="121" spans="1:37" x14ac:dyDescent="0.35">
      <c r="A121" s="2">
        <v>45474</v>
      </c>
      <c r="B121" s="3">
        <v>12.046283862558999</v>
      </c>
      <c r="C121" s="3">
        <v>0.34277772920382099</v>
      </c>
      <c r="D121" s="3">
        <v>12.2523002641777</v>
      </c>
      <c r="E121" s="3">
        <v>9.1093756262195296</v>
      </c>
      <c r="F121" s="3">
        <v>8.8177841597551208</v>
      </c>
      <c r="G121" s="3">
        <v>11.4019691965495</v>
      </c>
      <c r="H121" s="3">
        <v>13.963543640196299</v>
      </c>
      <c r="I121" s="3">
        <v>18.317956954491201</v>
      </c>
      <c r="J121" s="3">
        <v>11.2972841941673</v>
      </c>
      <c r="K121" s="3">
        <v>9.7125852821910605</v>
      </c>
      <c r="L121" s="3">
        <v>7.1426376301454599</v>
      </c>
      <c r="M121" s="3">
        <v>9.6819756122516498</v>
      </c>
      <c r="N121" s="3">
        <v>7.1664883039155702</v>
      </c>
      <c r="O121" s="3">
        <v>23.819544639049901</v>
      </c>
      <c r="P121" s="3">
        <v>9.5688557186620695</v>
      </c>
      <c r="Q121" s="3">
        <v>10.218048701531799</v>
      </c>
      <c r="R121" s="3">
        <v>13.348433903236</v>
      </c>
      <c r="S121" s="3">
        <v>5.8056465328501297</v>
      </c>
      <c r="T121" s="3">
        <v>8.6739963567965592</v>
      </c>
      <c r="U121" s="3">
        <v>14.6043572996926</v>
      </c>
      <c r="V121" s="3">
        <v>16.590773963618801</v>
      </c>
    </row>
    <row r="122" spans="1:37" x14ac:dyDescent="0.35">
      <c r="A122" s="2">
        <v>45503</v>
      </c>
      <c r="B122" s="3">
        <v>11.522431562439801</v>
      </c>
      <c r="C122" s="3">
        <v>9.2841394524311998</v>
      </c>
      <c r="D122" s="3">
        <v>12.4471911895091</v>
      </c>
      <c r="E122" s="3">
        <v>9.2949118834101991</v>
      </c>
      <c r="F122" s="3">
        <v>8.2484948037628296</v>
      </c>
      <c r="G122" s="3">
        <v>10.885778631774601</v>
      </c>
      <c r="H122" s="3">
        <v>14.0657470739632</v>
      </c>
      <c r="I122" s="3">
        <v>16.782304176</v>
      </c>
      <c r="J122" s="3">
        <v>10.934062217192601</v>
      </c>
      <c r="K122" s="3">
        <v>9.1540170346485592</v>
      </c>
      <c r="L122" s="3">
        <v>7.0900988097326003</v>
      </c>
      <c r="M122" s="3">
        <v>9.7067162062207295</v>
      </c>
      <c r="N122" s="3">
        <v>7.1580915685828099</v>
      </c>
      <c r="O122" s="3">
        <v>24.415114327047</v>
      </c>
      <c r="P122" s="3">
        <v>9.0132029641813496</v>
      </c>
      <c r="Q122" s="3">
        <v>10.4631338255786</v>
      </c>
      <c r="R122" s="3">
        <v>13.5881356393622</v>
      </c>
      <c r="S122" s="3">
        <v>6.1210687847194896</v>
      </c>
      <c r="T122" s="3">
        <v>9.2416272384274105</v>
      </c>
      <c r="U122" s="3">
        <v>13.9250218041943</v>
      </c>
      <c r="V122" s="3">
        <v>17.2132008150923</v>
      </c>
    </row>
    <row r="124" spans="1:37" x14ac:dyDescent="0.35">
      <c r="A124" s="2" t="s">
        <v>91</v>
      </c>
      <c r="B124" s="3" cm="1">
        <f t="array" ref="B124">MIN(_xlfn._xlws.FILTER(B1:B122, ISNUMBER(B1:B122)))</f>
        <v>9.41981367008629</v>
      </c>
      <c r="C124" s="3" cm="1">
        <f t="array" ref="C124">MIN(_xlfn._xlws.FILTER(C1:C122, ISNUMBER(C1:C122)))</f>
        <v>-26.1617492075281</v>
      </c>
      <c r="D124" s="3" cm="1">
        <f t="array" ref="D124">MIN(_xlfn._xlws.FILTER(D1:D122, ISNUMBER(D1:D122)))</f>
        <v>10.663490643519101</v>
      </c>
      <c r="E124" s="3" cm="1">
        <f t="array" ref="E124">MIN(_xlfn._xlws.FILTER(E1:E122, ISNUMBER(E1:E122)))</f>
        <v>8.6595964491236206</v>
      </c>
      <c r="F124" s="3" cm="1">
        <f t="array" ref="F124">MIN(_xlfn._xlws.FILTER(F1:F122, ISNUMBER(F1:F122)))</f>
        <v>5.41423140693405</v>
      </c>
      <c r="G124" s="3" cm="1">
        <f t="array" ref="G124">MIN(_xlfn._xlws.FILTER(G1:G122, ISNUMBER(G1:G122)))</f>
        <v>6.9795207437022997</v>
      </c>
      <c r="H124" s="3" cm="1">
        <f t="array" ref="H124">MIN(_xlfn._xlws.FILTER(H1:H122, ISNUMBER(H1:H122)))</f>
        <v>12.8009908251417</v>
      </c>
      <c r="I124" s="3" cm="1">
        <f t="array" ref="I124">MIN(_xlfn._xlws.FILTER(I1:I122, ISNUMBER(I1:I122)))</f>
        <v>10.111010161332601</v>
      </c>
      <c r="J124" s="3" cm="1">
        <f t="array" ref="J124">MIN(_xlfn._xlws.FILTER(J1:J122, ISNUMBER(J1:J122)))</f>
        <v>10.4314129591361</v>
      </c>
      <c r="K124" s="3" cm="1">
        <f t="array" ref="K124">MIN(_xlfn._xlws.FILTER(K1:K122, ISNUMBER(K1:K122)))</f>
        <v>7.6855001845514499</v>
      </c>
      <c r="L124" s="3" cm="1">
        <f t="array" ref="L124">MIN(_xlfn._xlws.FILTER(L1:L122, ISNUMBER(L1:L122)))</f>
        <v>5.8711295756905804</v>
      </c>
      <c r="M124" s="3" cm="1">
        <f t="array" ref="M124">MIN(_xlfn._xlws.FILTER(M1:M122, ISNUMBER(M1:M122)))</f>
        <v>7.8291171054380504</v>
      </c>
      <c r="N124" s="3" cm="1">
        <f t="array" ref="N124">MIN(_xlfn._xlws.FILTER(N1:N122, ISNUMBER(N1:N122)))</f>
        <v>3.7012319496985202</v>
      </c>
      <c r="O124" s="3" cm="1">
        <f t="array" ref="O124">MIN(_xlfn._xlws.FILTER(O1:O122, ISNUMBER(O1:O122)))</f>
        <v>13.9085676306642</v>
      </c>
      <c r="P124" s="3" cm="1">
        <f t="array" ref="P124">MIN(_xlfn._xlws.FILTER(P1:P122, ISNUMBER(P1:P122)))</f>
        <v>8.49092214529324</v>
      </c>
      <c r="Q124" s="3" cm="1">
        <f t="array" ref="Q124">MIN(_xlfn._xlws.FILTER(Q1:Q122, ISNUMBER(Q1:Q122)))</f>
        <v>9.5035126268856605</v>
      </c>
      <c r="R124" s="3" cm="1">
        <f t="array" ref="R124">MIN(_xlfn._xlws.FILTER(R1:R122, ISNUMBER(R1:R122)))</f>
        <v>12.6311096889785</v>
      </c>
      <c r="S124" s="3" cm="1">
        <f t="array" ref="S124">MIN(_xlfn._xlws.FILTER(S1:S122, ISNUMBER(S1:S122)))</f>
        <v>4.1973882290917404</v>
      </c>
      <c r="T124" s="3" cm="1">
        <f t="array" ref="T124">MIN(_xlfn._xlws.FILTER(T1:T122, ISNUMBER(T1:T122)))</f>
        <v>8.4474222885844892</v>
      </c>
      <c r="U124" s="3" cm="1">
        <f t="array" ref="U124">MIN(_xlfn._xlws.FILTER(U1:U122, ISNUMBER(U1:U122)))</f>
        <v>10.2140672542301</v>
      </c>
      <c r="V124" s="3" cm="1">
        <f t="array" ref="V124">MIN(_xlfn._xlws.FILTER(V1:V122, ISNUMBER(V1:V122)))</f>
        <v>11.6471166811257</v>
      </c>
    </row>
    <row r="125" spans="1:37" x14ac:dyDescent="0.35">
      <c r="A125" s="2" t="s">
        <v>92</v>
      </c>
      <c r="B125" s="3" cm="1">
        <f t="array" ref="B125">MAX(_xlfn._xlws.FILTER(B1:B122, ISNUMBER(B1:B122)))</f>
        <v>17.7499986554934</v>
      </c>
      <c r="C125" s="3" cm="1">
        <f t="array" ref="C125">MAX(_xlfn._xlws.FILTER(C1:C122, ISNUMBER(C1:C122)))</f>
        <v>19.161100286197598</v>
      </c>
      <c r="D125" s="3" cm="1">
        <f t="array" ref="D125">MAX(_xlfn._xlws.FILTER(D1:D122, ISNUMBER(D1:D122)))</f>
        <v>17.5915778410934</v>
      </c>
      <c r="E125" s="3" cm="1">
        <f t="array" ref="E125">MAX(_xlfn._xlws.FILTER(E1:E122, ISNUMBER(E1:E122)))</f>
        <v>18.5767827444921</v>
      </c>
      <c r="F125" s="3" cm="1">
        <f t="array" ref="F125">MAX(_xlfn._xlws.FILTER(F1:F122, ISNUMBER(F1:F122)))</f>
        <v>14.8404461248185</v>
      </c>
      <c r="G125" s="3" cm="1">
        <f t="array" ref="G125">MAX(_xlfn._xlws.FILTER(G1:G122, ISNUMBER(G1:G122)))</f>
        <v>23.5877424050008</v>
      </c>
      <c r="H125" s="3" cm="1">
        <f t="array" ref="H125">MAX(_xlfn._xlws.FILTER(H1:H122, ISNUMBER(H1:H122)))</f>
        <v>19.655068289716102</v>
      </c>
      <c r="I125" s="3" cm="1">
        <f t="array" ref="I125">MAX(_xlfn._xlws.FILTER(I1:I122, ISNUMBER(I1:I122)))</f>
        <v>18.317956954491201</v>
      </c>
      <c r="J125" s="3" cm="1">
        <f t="array" ref="J125">MAX(_xlfn._xlws.FILTER(J1:J122, ISNUMBER(J1:J122)))</f>
        <v>19.571778406637801</v>
      </c>
      <c r="K125" s="3" cm="1">
        <f t="array" ref="K125">MAX(_xlfn._xlws.FILTER(K1:K122, ISNUMBER(K1:K122)))</f>
        <v>13.9232277470966</v>
      </c>
      <c r="L125" s="3" cm="1">
        <f t="array" ref="L125">MAX(_xlfn._xlws.FILTER(L1:L122, ISNUMBER(L1:L122)))</f>
        <v>27.037277814845801</v>
      </c>
      <c r="M125" s="3" cm="1">
        <f t="array" ref="M125">MAX(_xlfn._xlws.FILTER(M1:M122, ISNUMBER(M1:M122)))</f>
        <v>17.570892807569699</v>
      </c>
      <c r="N125" s="3" cm="1">
        <f t="array" ref="N125">MAX(_xlfn._xlws.FILTER(N1:N122, ISNUMBER(N1:N122)))</f>
        <v>15.2769434271866</v>
      </c>
      <c r="O125" s="3" cm="1">
        <f t="array" ref="O125">MAX(_xlfn._xlws.FILTER(O1:O122, ISNUMBER(O1:O122)))</f>
        <v>24.415114327047</v>
      </c>
      <c r="P125" s="3" cm="1">
        <f t="array" ref="P125">MAX(_xlfn._xlws.FILTER(P1:P122, ISNUMBER(P1:P122)))</f>
        <v>17.642748313638599</v>
      </c>
      <c r="Q125" s="3" cm="1">
        <f t="array" ref="Q125">MAX(_xlfn._xlws.FILTER(Q1:Q122, ISNUMBER(Q1:Q122)))</f>
        <v>15.496903904267</v>
      </c>
      <c r="R125" s="3" cm="1">
        <f t="array" ref="R125">MAX(_xlfn._xlws.FILTER(R1:R122, ISNUMBER(R1:R122)))</f>
        <v>19.595983422479001</v>
      </c>
      <c r="S125" s="3" cm="1">
        <f t="array" ref="S125">MAX(_xlfn._xlws.FILTER(S1:S122, ISNUMBER(S1:S122)))</f>
        <v>10.8679614996667</v>
      </c>
      <c r="T125" s="3" cm="1">
        <f t="array" ref="T125">MAX(_xlfn._xlws.FILTER(T1:T122, ISNUMBER(T1:T122)))</f>
        <v>16.7543587513881</v>
      </c>
      <c r="U125" s="3" cm="1">
        <f t="array" ref="U125">MAX(_xlfn._xlws.FILTER(U1:U122, ISNUMBER(U1:U122)))</f>
        <v>21.439044630236399</v>
      </c>
      <c r="V125" s="3" cm="1">
        <f t="array" ref="V125">MAX(_xlfn._xlws.FILTER(V1:V122, ISNUMBER(V1:V122)))</f>
        <v>21.2194878757164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0.161</v>
      </c>
      <c r="C127" s="9" cm="1">
        <f t="array" ref="C127">_xlfn.PERCENTRANK.EXC(_xlfn._xlws.FILTER(C1:C122, ISNUMBER(C1:C122)),C122)</f>
        <v>0.35199999999999998</v>
      </c>
      <c r="D127" s="9" cm="1">
        <f t="array" ref="D127">_xlfn.PERCENTRANK.EXC(_xlfn._xlws.FILTER(D1:D122, ISNUMBER(D1:D122)),D122)</f>
        <v>0.106</v>
      </c>
      <c r="E127" s="9" cm="1">
        <f t="array" ref="E127">_xlfn.PERCENTRANK.EXC(_xlfn._xlws.FILTER(E1:E122, ISNUMBER(E1:E122)),E122)</f>
        <v>3.2000000000000001E-2</v>
      </c>
      <c r="F127" s="9" cm="1">
        <f t="array" ref="F127">_xlfn.PERCENTRANK.EXC(_xlfn._xlws.FILTER(F1:F122, ISNUMBER(F1:F122)),F122)</f>
        <v>0.13900000000000001</v>
      </c>
      <c r="G127" s="9" cm="1">
        <f t="array" ref="G127">_xlfn.PERCENTRANK.EXC(_xlfn._xlws.FILTER(G1:G122, ISNUMBER(G1:G122)),G122)</f>
        <v>0.28599999999999998</v>
      </c>
      <c r="H127" s="9" cm="1">
        <f t="array" ref="H127">_xlfn.PERCENTRANK.EXC(_xlfn._xlws.FILTER(H1:H122, ISNUMBER(H1:H122)),H122)</f>
        <v>0.254</v>
      </c>
      <c r="I127" s="9" cm="1">
        <f t="array" ref="I127">_xlfn.PERCENTRANK.EXC(_xlfn._xlws.FILTER(I1:I122, ISNUMBER(I1:I122)),I122)</f>
        <v>0.94199999999999995</v>
      </c>
      <c r="J127" s="9" cm="1">
        <f t="array" ref="J127">_xlfn.PERCENTRANK.EXC(_xlfn._xlws.FILTER(J1:J122, ISNUMBER(J1:J122)),J122)</f>
        <v>1.9E-2</v>
      </c>
      <c r="K127" s="9" cm="1">
        <f t="array" ref="K127">_xlfn.PERCENTRANK.EXC(_xlfn._xlws.FILTER(K1:K122, ISNUMBER(K1:K122)),K122)</f>
        <v>0.188</v>
      </c>
      <c r="L127" s="9" cm="1">
        <f t="array" ref="L127">_xlfn.PERCENTRANK.EXC(_xlfn._xlws.FILTER(L1:L122, ISNUMBER(L1:L122)),L122)</f>
        <v>0.106</v>
      </c>
      <c r="M127" s="9" cm="1">
        <f t="array" ref="M127">_xlfn.PERCENTRANK.EXC(_xlfn._xlws.FILTER(M1:M122, ISNUMBER(M1:M122)),M122)</f>
        <v>0.26200000000000001</v>
      </c>
      <c r="N127" s="9" cm="1">
        <f t="array" ref="N127">_xlfn.PERCENTRANK.EXC(_xlfn._xlws.FILTER(N1:N122, ISNUMBER(N1:N122)),N122)</f>
        <v>0.26200000000000001</v>
      </c>
      <c r="O127" s="9" cm="1">
        <f t="array" ref="O127">_xlfn.PERCENTRANK.EXC(_xlfn._xlws.FILTER(O1:O122, ISNUMBER(O1:O122)),O122)</f>
        <v>0.99099999999999999</v>
      </c>
      <c r="P127" s="9" cm="1">
        <f t="array" ref="P127">_xlfn.PERCENTRANK.EXC(_xlfn._xlws.FILTER(P1:P122, ISNUMBER(P1:P122)),P122)</f>
        <v>6.5000000000000002E-2</v>
      </c>
      <c r="Q127" s="9" cm="1">
        <f t="array" ref="Q127">_xlfn.PERCENTRANK.EXC(_xlfn._xlws.FILTER(Q1:Q122, ISNUMBER(Q1:Q122)),Q122)</f>
        <v>5.7000000000000002E-2</v>
      </c>
      <c r="R127" s="9" cm="1">
        <f t="array" ref="R127">_xlfn.PERCENTRANK.EXC(_xlfn._xlws.FILTER(R1:R122, ISNUMBER(R1:R122)),R122)</f>
        <v>5.7000000000000002E-2</v>
      </c>
      <c r="S127" s="9" cm="1">
        <f t="array" ref="S127">_xlfn.PERCENTRANK.EXC(_xlfn._xlws.FILTER(S1:S122, ISNUMBER(S1:S122)),S122)</f>
        <v>0.38500000000000001</v>
      </c>
      <c r="T127" s="9" cm="1">
        <f t="array" ref="T127">_xlfn.PERCENTRANK.EXC(_xlfn._xlws.FILTER(T1:T122, ISNUMBER(T1:T122)),T122)</f>
        <v>3.2000000000000001E-2</v>
      </c>
      <c r="U127" s="9" cm="1">
        <f t="array" ref="U127">_xlfn.PERCENTRANK.EXC(_xlfn._xlws.FILTER(U1:U122, ISNUMBER(U1:U122)),U122)</f>
        <v>0.40100000000000002</v>
      </c>
      <c r="V127" s="9" cm="1">
        <f t="array" ref="V127">_xlfn.PERCENTRANK.EXC(_xlfn._xlws.FILTER(V1:V122, ISNUMBER(V1:V122)),V122)</f>
        <v>0.69399999999999995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41852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3.0711985032873401</v>
      </c>
      <c r="D2" s="3" cm="1">
        <f t="array" ref="D2:D122">_xll.FDS(D1,"FMA_DIV_YLD(NTMA,-10AY,0,AM,""PORTAGG"",""MEANR"")")</f>
        <v>2.5345001150665101</v>
      </c>
      <c r="E2" s="3" cm="1">
        <f t="array" ref="E2:E122">_xll.FDS(E1,"FMA_DIV_YLD(NTMA,-10AY,0,AM,""PORTAGG"",""MEANR"")")</f>
        <v>2.0971634825710699</v>
      </c>
      <c r="F2" s="3" cm="1">
        <f t="array" ref="F2:F122">_xll.FDS(F1,"FMA_DIV_YLD(NTMA,-10AY,0,AM,""PORTAGG"",""MEANR"")")</f>
        <v>4.2300570141582003</v>
      </c>
      <c r="G2" s="3" cm="1">
        <f t="array" ref="G2:G122">_xll.FDS(G1,"FMA_DIV_YLD(NTMA,-10AY,0,AM,""PORTAGG"",""MEANR"")")</f>
        <v>2.1443383374287301</v>
      </c>
      <c r="H2" s="3" cm="1">
        <f t="array" ref="H2:H122">_xll.FDS(H1,"FMA_DIV_YLD(NTMA,-10AY,0,AM,""PORTAGG"",""MEANR"")")</f>
        <v>3.1785310769274102</v>
      </c>
      <c r="I2" s="3" cm="1">
        <f t="array" ref="I2:I122">_xll.FDS(I1,"FMA_DIV_YLD(NTMA,-10AY,0,AM,""PORTAGG"",""MEANR"")")</f>
        <v>3.2567444546825901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1.25248151258435</v>
      </c>
      <c r="L2" s="3" cm="1">
        <f t="array" ref="L2:L122">_xll.FDS(L1,"FMA_DIV_YLD(NTMA,-10AY,0,AM,""PORTAGG"",""MEANR"")")</f>
        <v>3.9062936845290301</v>
      </c>
      <c r="M2" s="3" cm="1">
        <f t="array" ref="M2:M122">_xll.FDS(M1,"FMA_DIV_YLD(NTMA,-10AY,0,AM,""PORTAGG"",""MEANR"")")</f>
        <v>3.2728716103273601</v>
      </c>
      <c r="N2" s="3" cm="1">
        <f t="array" ref="N2:N122">_xll.FDS(N1,"FMA_DIV_YLD(NTMA,-10AY,0,AM,""PORTAGG"",""MEANR"")")</f>
        <v>2.07768131133068</v>
      </c>
      <c r="O2" s="3" cm="1">
        <f t="array" ref="O2:O122">_xll.FDS(O1,"FMA_DIV_YLD(NTMA,-10AY,0,AM,""PORTAGG"",""MEANR"")")</f>
        <v>1.64116730504357</v>
      </c>
      <c r="P2" s="3" cm="1">
        <f t="array" ref="P2:P122">_xll.FDS(P1,"FMA_DIV_YLD(NTMA,-10AY,0,AM,""PORTAGG"",""MEANR"")")</f>
        <v>3.5069227359715298</v>
      </c>
      <c r="Q2" s="3" cm="1">
        <f t="array" ref="Q2:Q122">_xll.FDS(Q1,"FMA_DIV_YLD(NTMA,-10AY,0,AM,""PORTAGG"",""MEANR"")")</f>
        <v>4.0831098196563804</v>
      </c>
      <c r="R2" s="3" cm="1">
        <f t="array" ref="R2:R122">_xll.FDS(R1,"FMA_DIV_YLD(NTMA,-10AY,0,AM,""PORTAGG"",""MEANR"")")</f>
        <v>5.8139194411325201</v>
      </c>
      <c r="S2" s="3" cm="1">
        <f t="array" ref="S2:S122">_xll.FDS(S1,"FMA_DIV_YLD(NTMA,-10AY,0,AM,""PORTAGG"",""MEANR"")")</f>
        <v>2.7343430987536701</v>
      </c>
      <c r="T2" s="3" cm="1">
        <f t="array" ref="T2:T122">_xll.FDS(T1,"FMA_DIV_YLD(NTMA,-10AY,0,AM,""PORTAGG"",""MEANR"")")</f>
        <v>2.6253880304365702</v>
      </c>
      <c r="U2" s="3" cm="1">
        <f t="array" ref="U2:U122">_xll.FDS(U1,"FMA_DIV_YLD(NTMA,-10AY,0,AM,""PORTAGG"",""MEANR"")")</f>
        <v>3.47262934930023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41880</v>
      </c>
      <c r="B3" s="3" t="e">
        <v>#N/A</v>
      </c>
      <c r="C3" s="3">
        <v>3.0808039191877299</v>
      </c>
      <c r="D3" s="3">
        <v>2.5260779063826102</v>
      </c>
      <c r="E3" s="3">
        <v>2.0412355169343401</v>
      </c>
      <c r="F3" s="3">
        <v>4.2803338438631098</v>
      </c>
      <c r="G3" s="3">
        <v>2.1275822243622899</v>
      </c>
      <c r="H3" s="3">
        <v>3.1559127636440798</v>
      </c>
      <c r="I3" s="3">
        <v>3.2323659027398102</v>
      </c>
      <c r="J3" s="3" t="e">
        <v>#N/A</v>
      </c>
      <c r="K3" s="3">
        <v>1.2956008234151899</v>
      </c>
      <c r="L3" s="3">
        <v>3.5118706375062598</v>
      </c>
      <c r="M3" s="3">
        <v>3.2696143826953401</v>
      </c>
      <c r="N3" s="3">
        <v>2.01508508173041</v>
      </c>
      <c r="O3" s="3">
        <v>1.5676547955397</v>
      </c>
      <c r="P3" s="3">
        <v>3.5223345709690399</v>
      </c>
      <c r="Q3" s="3">
        <v>4.0708925980436499</v>
      </c>
      <c r="R3" s="3">
        <v>3.3953318278714502</v>
      </c>
      <c r="S3" s="3">
        <v>3.0360730217290599</v>
      </c>
      <c r="T3" s="3">
        <v>2.5997687262679898</v>
      </c>
      <c r="U3" s="3">
        <v>2.9503026259385501</v>
      </c>
      <c r="V3" s="3" t="e">
        <v>#N/A</v>
      </c>
    </row>
    <row r="4" spans="1:22" x14ac:dyDescent="0.35">
      <c r="A4" s="2">
        <v>41913</v>
      </c>
      <c r="B4" s="3" t="e">
        <v>#N/A</v>
      </c>
      <c r="C4" s="3">
        <v>3.21462427145413</v>
      </c>
      <c r="D4" s="3">
        <v>2.5340811243692301</v>
      </c>
      <c r="E4" s="3">
        <v>2.1828545430486299</v>
      </c>
      <c r="F4" s="3">
        <v>4.0526924281187497</v>
      </c>
      <c r="G4" s="3">
        <v>2.2491479876196001</v>
      </c>
      <c r="H4" s="3">
        <v>3.19908737222935</v>
      </c>
      <c r="I4" s="3">
        <v>3.4787008834108799</v>
      </c>
      <c r="J4" s="3" t="e">
        <v>#N/A</v>
      </c>
      <c r="K4" s="3">
        <v>1.3932996830380899</v>
      </c>
      <c r="L4" s="3">
        <v>3.9967388814014901</v>
      </c>
      <c r="M4" s="3">
        <v>3.4846838233957</v>
      </c>
      <c r="N4" s="3">
        <v>2.2973152125163501</v>
      </c>
      <c r="O4" s="3">
        <v>1.5704588395364001</v>
      </c>
      <c r="P4" s="3">
        <v>3.78966041215712</v>
      </c>
      <c r="Q4" s="3">
        <v>4.0413580405415201</v>
      </c>
      <c r="R4" s="3">
        <v>3.3549934715042098</v>
      </c>
      <c r="S4" s="3">
        <v>3.2119484766430602</v>
      </c>
      <c r="T4" s="3">
        <v>2.6519840189055301</v>
      </c>
      <c r="U4" s="3">
        <v>3.0740422371305498</v>
      </c>
      <c r="V4" s="3" t="e">
        <v>#N/A</v>
      </c>
    </row>
    <row r="5" spans="1:22" x14ac:dyDescent="0.35">
      <c r="A5" s="2">
        <v>41943</v>
      </c>
      <c r="B5" s="3" t="e">
        <v>#N/A</v>
      </c>
      <c r="C5" s="3">
        <v>3.19738172559097</v>
      </c>
      <c r="D5" s="3">
        <v>2.5675505130186802</v>
      </c>
      <c r="E5" s="3">
        <v>2.20502601587539</v>
      </c>
      <c r="F5" s="3">
        <v>3.9518207434450199</v>
      </c>
      <c r="G5" s="3">
        <v>2.24066801946136</v>
      </c>
      <c r="H5" s="3">
        <v>3.19325883802302</v>
      </c>
      <c r="I5" s="3">
        <v>3.4779087387119501</v>
      </c>
      <c r="J5" s="3" t="e">
        <v>#N/A</v>
      </c>
      <c r="K5" s="3">
        <v>1.4103623757266901</v>
      </c>
      <c r="L5" s="3">
        <v>3.7355575612146001</v>
      </c>
      <c r="M5" s="3">
        <v>3.33550024994967</v>
      </c>
      <c r="N5" s="3">
        <v>2.6349015863121599</v>
      </c>
      <c r="O5" s="3">
        <v>1.5510049854946899</v>
      </c>
      <c r="P5" s="3">
        <v>3.6331136663013299</v>
      </c>
      <c r="Q5" s="3">
        <v>4.13079674266179</v>
      </c>
      <c r="R5" s="3">
        <v>3.3500699992635199</v>
      </c>
      <c r="S5" s="3">
        <v>2.9374165258753502</v>
      </c>
      <c r="T5" s="3">
        <v>2.84223612676647</v>
      </c>
      <c r="U5" s="3">
        <v>2.8621227630472399</v>
      </c>
      <c r="V5" s="3" t="e">
        <v>#N/A</v>
      </c>
    </row>
    <row r="6" spans="1:22" x14ac:dyDescent="0.35">
      <c r="A6" s="2">
        <v>41974</v>
      </c>
      <c r="B6" s="3" t="e">
        <v>#N/A</v>
      </c>
      <c r="C6" s="3">
        <v>3.0580249893357898</v>
      </c>
      <c r="D6" s="3">
        <v>2.4792042305954198</v>
      </c>
      <c r="E6" s="3">
        <v>2.1332540275057998</v>
      </c>
      <c r="F6" s="3">
        <v>3.9510397118644698</v>
      </c>
      <c r="G6" s="3">
        <v>2.0317962921175701</v>
      </c>
      <c r="H6" s="3">
        <v>3.2882901221627598</v>
      </c>
      <c r="I6" s="3">
        <v>3.4166302344344999</v>
      </c>
      <c r="J6" s="3" t="e">
        <v>#N/A</v>
      </c>
      <c r="K6" s="3">
        <v>1.3827010508256401</v>
      </c>
      <c r="L6" s="3">
        <v>3.8966778637888</v>
      </c>
      <c r="M6" s="3">
        <v>3.4316517687520101</v>
      </c>
      <c r="N6" s="3">
        <v>2.5846880993830399</v>
      </c>
      <c r="O6" s="3">
        <v>1.5099100392178399</v>
      </c>
      <c r="P6" s="3">
        <v>3.6150858393660501</v>
      </c>
      <c r="Q6" s="3">
        <v>4.2523586308830001</v>
      </c>
      <c r="R6" s="3">
        <v>3.3083724342416301</v>
      </c>
      <c r="S6" s="3">
        <v>2.7089154769530301</v>
      </c>
      <c r="T6" s="3">
        <v>3.0815619064547799</v>
      </c>
      <c r="U6" s="3">
        <v>3.1544417839737302</v>
      </c>
      <c r="V6" s="3" t="e">
        <v>#N/A</v>
      </c>
    </row>
    <row r="7" spans="1:22" x14ac:dyDescent="0.35">
      <c r="A7" s="2">
        <v>42004</v>
      </c>
      <c r="B7" s="3" t="e">
        <v>#N/A</v>
      </c>
      <c r="C7" s="3">
        <v>3.1627178139771202</v>
      </c>
      <c r="D7" s="3">
        <v>2.47972029635338</v>
      </c>
      <c r="E7" s="3">
        <v>2.15339215038051</v>
      </c>
      <c r="F7" s="3">
        <v>4.04430864487228</v>
      </c>
      <c r="G7" s="3">
        <v>2.1478337316530198</v>
      </c>
      <c r="H7" s="3">
        <v>3.3026589928037899</v>
      </c>
      <c r="I7" s="3">
        <v>3.4137172640292199</v>
      </c>
      <c r="J7" s="3" t="e">
        <v>#N/A</v>
      </c>
      <c r="K7" s="3">
        <v>1.4604591038683199</v>
      </c>
      <c r="L7" s="3">
        <v>4.1190498675623104</v>
      </c>
      <c r="M7" s="3">
        <v>3.3159150838676101</v>
      </c>
      <c r="N7" s="3">
        <v>3.4200955239034498</v>
      </c>
      <c r="O7" s="3">
        <v>1.5789515430393399</v>
      </c>
      <c r="P7" s="3">
        <v>3.3735092676383198</v>
      </c>
      <c r="Q7" s="3">
        <v>4.4451881711782804</v>
      </c>
      <c r="R7" s="3">
        <v>3.4978923102795498</v>
      </c>
      <c r="S7" s="3">
        <v>2.7222255005566902</v>
      </c>
      <c r="T7" s="3">
        <v>3.43669780895861</v>
      </c>
      <c r="U7" s="3">
        <v>3.10554901088411</v>
      </c>
      <c r="V7" s="3" t="e">
        <v>#N/A</v>
      </c>
    </row>
    <row r="8" spans="1:22" x14ac:dyDescent="0.35">
      <c r="A8" s="2">
        <v>42034</v>
      </c>
      <c r="B8" s="3" t="e">
        <v>#N/A</v>
      </c>
      <c r="C8" s="3">
        <v>3.2359458267716099</v>
      </c>
      <c r="D8" s="3">
        <v>2.4470869196481502</v>
      </c>
      <c r="E8" s="3">
        <v>2.0416583256482799</v>
      </c>
      <c r="F8" s="3">
        <v>3.8673253863563799</v>
      </c>
      <c r="G8" s="3">
        <v>2.2606251831955402</v>
      </c>
      <c r="H8" s="3">
        <v>3.2669566720450298</v>
      </c>
      <c r="I8" s="3">
        <v>3.4714929479953902</v>
      </c>
      <c r="J8" s="3" t="e">
        <v>#N/A</v>
      </c>
      <c r="K8" s="3">
        <v>1.5936196363692801</v>
      </c>
      <c r="L8" s="3">
        <v>4.2535423896614102</v>
      </c>
      <c r="M8" s="3">
        <v>3.16243715617476</v>
      </c>
      <c r="N8" s="3">
        <v>3.7593741810616099</v>
      </c>
      <c r="O8" s="3">
        <v>1.4907676981531599</v>
      </c>
      <c r="P8" s="3">
        <v>3.1770772663951901</v>
      </c>
      <c r="Q8" s="3">
        <v>4.3549521618053699</v>
      </c>
      <c r="R8" s="3">
        <v>3.2408426654836302</v>
      </c>
      <c r="S8" s="3">
        <v>2.7652021594448799</v>
      </c>
      <c r="T8" s="3">
        <v>3.5284188605994098</v>
      </c>
      <c r="U8" s="3">
        <v>3.0471541814893901</v>
      </c>
      <c r="V8" s="3" t="e">
        <v>#N/A</v>
      </c>
    </row>
    <row r="9" spans="1:22" x14ac:dyDescent="0.35">
      <c r="A9" s="2">
        <v>42062</v>
      </c>
      <c r="B9" s="3" t="e">
        <v>#N/A</v>
      </c>
      <c r="C9" s="3">
        <v>3.1499414250562601</v>
      </c>
      <c r="D9" s="3">
        <v>2.3066070244468602</v>
      </c>
      <c r="E9" s="3">
        <v>1.9518381399085201</v>
      </c>
      <c r="F9" s="3">
        <v>3.7163928224079199</v>
      </c>
      <c r="G9" s="3">
        <v>2.21424926964644</v>
      </c>
      <c r="H9" s="3">
        <v>3.1414098390630598</v>
      </c>
      <c r="I9" s="3">
        <v>3.3870387423657902</v>
      </c>
      <c r="J9" s="3" t="e">
        <v>#N/A</v>
      </c>
      <c r="K9" s="3">
        <v>1.5778299601310799</v>
      </c>
      <c r="L9" s="3">
        <v>3.9264727804522299</v>
      </c>
      <c r="M9" s="3">
        <v>3.05476411882601</v>
      </c>
      <c r="N9" s="3">
        <v>3.1509640661444802</v>
      </c>
      <c r="O9" s="3">
        <v>1.4725416962508899</v>
      </c>
      <c r="P9" s="3">
        <v>3.0709669240933701</v>
      </c>
      <c r="Q9" s="3">
        <v>4.1270156603939103</v>
      </c>
      <c r="R9" s="3">
        <v>3.2201329183309801</v>
      </c>
      <c r="S9" s="3">
        <v>2.8977381229148298</v>
      </c>
      <c r="T9" s="3">
        <v>3.4113436124989902</v>
      </c>
      <c r="U9" s="3">
        <v>3.0232924872752598</v>
      </c>
      <c r="V9" s="3" t="e">
        <v>#N/A</v>
      </c>
    </row>
    <row r="10" spans="1:22" x14ac:dyDescent="0.35">
      <c r="A10" s="2">
        <v>42095</v>
      </c>
      <c r="B10" s="3" t="e">
        <v>#N/A</v>
      </c>
      <c r="C10" s="3">
        <v>3.2313452626613999</v>
      </c>
      <c r="D10" s="3">
        <v>2.2945944908674201</v>
      </c>
      <c r="E10" s="3">
        <v>1.8680568760790599</v>
      </c>
      <c r="F10" s="3">
        <v>3.5482251865309999</v>
      </c>
      <c r="G10" s="3">
        <v>2.3908665138419098</v>
      </c>
      <c r="H10" s="3">
        <v>3.1628303172817298</v>
      </c>
      <c r="I10" s="3">
        <v>3.5746982879289599</v>
      </c>
      <c r="J10" s="3" t="e">
        <v>#N/A</v>
      </c>
      <c r="K10" s="3">
        <v>1.5548458917357799</v>
      </c>
      <c r="L10" s="3">
        <v>3.7919764116158401</v>
      </c>
      <c r="M10" s="3">
        <v>3.01526727216529</v>
      </c>
      <c r="N10" s="3">
        <v>3.4328586217907602</v>
      </c>
      <c r="O10" s="3">
        <v>1.535241740607</v>
      </c>
      <c r="P10" s="3">
        <v>2.89371270859729</v>
      </c>
      <c r="Q10" s="3">
        <v>4.6363463534609304</v>
      </c>
      <c r="R10" s="3">
        <v>3.41458754369574</v>
      </c>
      <c r="S10" s="3">
        <v>3.0068869316419602</v>
      </c>
      <c r="T10" s="3">
        <v>3.6458146613770501</v>
      </c>
      <c r="U10" s="3">
        <v>3.0768786053616499</v>
      </c>
      <c r="V10" s="3" t="e">
        <v>#N/A</v>
      </c>
    </row>
    <row r="11" spans="1:22" x14ac:dyDescent="0.35">
      <c r="A11" s="2">
        <v>42125</v>
      </c>
      <c r="B11" s="3" t="e">
        <v>#N/A</v>
      </c>
      <c r="C11" s="3">
        <v>3.2197601193949601</v>
      </c>
      <c r="D11" s="3">
        <v>2.4962969381414899</v>
      </c>
      <c r="E11" s="3">
        <v>1.9371951411033199</v>
      </c>
      <c r="F11" s="3">
        <v>3.3155345368638902</v>
      </c>
      <c r="G11" s="3">
        <v>1.87215245329886</v>
      </c>
      <c r="H11" s="3">
        <v>3.1487167394214599</v>
      </c>
      <c r="I11" s="3">
        <v>3.49654842024179</v>
      </c>
      <c r="J11" s="3" t="e">
        <v>#N/A</v>
      </c>
      <c r="K11" s="3">
        <v>1.53126973157627</v>
      </c>
      <c r="L11" s="3">
        <v>3.5775673681215401</v>
      </c>
      <c r="M11" s="3">
        <v>2.98300101177517</v>
      </c>
      <c r="N11" s="3">
        <v>3.1496895200804</v>
      </c>
      <c r="O11" s="3">
        <v>1.6865966500962499</v>
      </c>
      <c r="P11" s="3">
        <v>2.4893527850706798</v>
      </c>
      <c r="Q11" s="3">
        <v>4.5081454674692303</v>
      </c>
      <c r="R11" s="3">
        <v>3.3999442675239102</v>
      </c>
      <c r="S11" s="3">
        <v>2.8895914207644702</v>
      </c>
      <c r="T11" s="3">
        <v>3.0904932414499999</v>
      </c>
      <c r="U11" s="3">
        <v>2.9551519689825199</v>
      </c>
      <c r="V11" s="3" t="e">
        <v>#N/A</v>
      </c>
    </row>
    <row r="12" spans="1:22" x14ac:dyDescent="0.35">
      <c r="A12" s="2">
        <v>42156</v>
      </c>
      <c r="B12" s="3" t="e">
        <v>#N/A</v>
      </c>
      <c r="C12" s="3">
        <v>3.42152132523954</v>
      </c>
      <c r="D12" s="3">
        <v>2.34485065031632</v>
      </c>
      <c r="E12" s="3">
        <v>1.98153204677605</v>
      </c>
      <c r="F12" s="3">
        <v>3.44638652840549</v>
      </c>
      <c r="G12" s="3">
        <v>1.9007536603753199</v>
      </c>
      <c r="H12" s="3">
        <v>3.24635991528472</v>
      </c>
      <c r="I12" s="3">
        <v>3.7359596215217299</v>
      </c>
      <c r="J12" s="3" t="e">
        <v>#N/A</v>
      </c>
      <c r="K12" s="3">
        <v>1.60229868903516</v>
      </c>
      <c r="L12" s="3">
        <v>3.9014000756307499</v>
      </c>
      <c r="M12" s="3">
        <v>3.23358572835004</v>
      </c>
      <c r="N12" s="3">
        <v>3.4277391614743702</v>
      </c>
      <c r="O12" s="3">
        <v>1.6382352759789101</v>
      </c>
      <c r="P12" s="3">
        <v>2.5983989458844499</v>
      </c>
      <c r="Q12" s="3">
        <v>4.5786010056359503</v>
      </c>
      <c r="R12" s="3">
        <v>3.4534083170198802</v>
      </c>
      <c r="S12" s="3">
        <v>3.05131683771988</v>
      </c>
      <c r="T12" s="3">
        <v>3.5251784899465499</v>
      </c>
      <c r="U12" s="3">
        <v>2.7420744440350702</v>
      </c>
      <c r="V12" s="3" t="e">
        <v>#N/A</v>
      </c>
    </row>
    <row r="13" spans="1:22" x14ac:dyDescent="0.35">
      <c r="A13" s="2">
        <v>42186</v>
      </c>
      <c r="B13" s="3" t="e">
        <v>#N/A</v>
      </c>
      <c r="C13" s="3">
        <v>3.6658033369416199</v>
      </c>
      <c r="D13" s="3">
        <v>2.46643841605301</v>
      </c>
      <c r="E13" s="3">
        <v>1.9101531265</v>
      </c>
      <c r="F13" s="3">
        <v>3.6508436531650199</v>
      </c>
      <c r="G13" s="3">
        <v>1.9973862882772999</v>
      </c>
      <c r="H13" s="3">
        <v>3.2613302037843099</v>
      </c>
      <c r="I13" s="3">
        <v>3.84867103888502</v>
      </c>
      <c r="J13" s="3" t="e">
        <v>#N/A</v>
      </c>
      <c r="K13" s="3">
        <v>1.6394855367525401</v>
      </c>
      <c r="L13" s="3">
        <v>3.8446151447190702</v>
      </c>
      <c r="M13" s="3">
        <v>3.1711180767395102</v>
      </c>
      <c r="N13" s="3">
        <v>3.2761264791823099</v>
      </c>
      <c r="O13" s="3">
        <v>1.5589154520534001</v>
      </c>
      <c r="P13" s="3">
        <v>2.8605868440584001</v>
      </c>
      <c r="Q13" s="3">
        <v>4.6372175087131504</v>
      </c>
      <c r="R13" s="3">
        <v>3.4325847642186198</v>
      </c>
      <c r="S13" s="3">
        <v>3.0473160753446198</v>
      </c>
      <c r="T13" s="3">
        <v>3.4909628671171902</v>
      </c>
      <c r="U13" s="3">
        <v>3.3273657862352102</v>
      </c>
      <c r="V13" s="3" t="e">
        <v>#N/A</v>
      </c>
    </row>
    <row r="14" spans="1:22" x14ac:dyDescent="0.35">
      <c r="A14" s="2">
        <v>42216</v>
      </c>
      <c r="B14" s="3" t="e">
        <v>#N/A</v>
      </c>
      <c r="C14" s="3">
        <v>3.5577092884472501</v>
      </c>
      <c r="D14" s="3">
        <v>2.5091183342568799</v>
      </c>
      <c r="E14" s="3">
        <v>1.9091860159281999</v>
      </c>
      <c r="F14" s="3">
        <v>3.6472752866696601</v>
      </c>
      <c r="G14" s="3">
        <v>2.0653746384940899</v>
      </c>
      <c r="H14" s="3">
        <v>3.2597372788383598</v>
      </c>
      <c r="I14" s="3">
        <v>4.0976816623462504</v>
      </c>
      <c r="J14" s="3" t="e">
        <v>#N/A</v>
      </c>
      <c r="K14" s="3">
        <v>1.7379177537483099</v>
      </c>
      <c r="L14" s="3">
        <v>3.97837436036076</v>
      </c>
      <c r="M14" s="3">
        <v>3.2302105625928399</v>
      </c>
      <c r="N14" s="3">
        <v>3.41265511078005</v>
      </c>
      <c r="O14" s="3">
        <v>1.5369573351875601</v>
      </c>
      <c r="P14" s="3">
        <v>3.2262493657777802</v>
      </c>
      <c r="Q14" s="3">
        <v>4.7777949505461601</v>
      </c>
      <c r="R14" s="3">
        <v>3.52695713938876</v>
      </c>
      <c r="S14" s="3">
        <v>3.05763517585777</v>
      </c>
      <c r="T14" s="3">
        <v>3.5169023716080301</v>
      </c>
      <c r="U14" s="3">
        <v>4.0429971449309203</v>
      </c>
      <c r="V14" s="3" t="e">
        <v>#N/A</v>
      </c>
    </row>
    <row r="15" spans="1:22" x14ac:dyDescent="0.35">
      <c r="A15" s="2">
        <v>42248</v>
      </c>
      <c r="B15" s="3" t="e">
        <v>#N/A</v>
      </c>
      <c r="C15" s="3">
        <v>3.6070502273599501</v>
      </c>
      <c r="D15" s="3">
        <v>2.7280640820464299</v>
      </c>
      <c r="E15" s="3">
        <v>2.0419680993898202</v>
      </c>
      <c r="F15" s="3">
        <v>3.7891100180127402</v>
      </c>
      <c r="G15" s="3">
        <v>2.4151429967559102</v>
      </c>
      <c r="H15" s="3">
        <v>3.4793824037033398</v>
      </c>
      <c r="I15" s="3">
        <v>4.4182762671643196</v>
      </c>
      <c r="J15" s="3" t="e">
        <v>#N/A</v>
      </c>
      <c r="K15" s="3">
        <v>1.8719149344486301</v>
      </c>
      <c r="L15" s="3">
        <v>4.4005768146208704</v>
      </c>
      <c r="M15" s="3">
        <v>3.4577949979744398</v>
      </c>
      <c r="N15" s="3">
        <v>4.0351238619315497</v>
      </c>
      <c r="O15" s="3">
        <v>1.6723830663158199</v>
      </c>
      <c r="P15" s="3">
        <v>3.6057660311042601</v>
      </c>
      <c r="Q15" s="3">
        <v>4.9769541224184701</v>
      </c>
      <c r="R15" s="3">
        <v>3.71293773315496</v>
      </c>
      <c r="S15" s="3">
        <v>3.3953920061413601</v>
      </c>
      <c r="T15" s="3">
        <v>4.2219445767236801</v>
      </c>
      <c r="U15" s="3">
        <v>3.6612230412467999</v>
      </c>
      <c r="V15" s="3" t="e">
        <v>#N/A</v>
      </c>
    </row>
    <row r="16" spans="1:22" x14ac:dyDescent="0.35">
      <c r="A16" s="2">
        <v>42278</v>
      </c>
      <c r="B16" s="3" t="e">
        <v>#N/A</v>
      </c>
      <c r="C16" s="3">
        <v>3.8281693682712801</v>
      </c>
      <c r="D16" s="3">
        <v>2.88721103851001</v>
      </c>
      <c r="E16" s="3">
        <v>2.09469296207214</v>
      </c>
      <c r="F16" s="3">
        <v>3.8743608541568499</v>
      </c>
      <c r="G16" s="3">
        <v>2.5210399917856399</v>
      </c>
      <c r="H16" s="3">
        <v>3.3888909486010199</v>
      </c>
      <c r="I16" s="3">
        <v>4.3058917174567704</v>
      </c>
      <c r="J16" s="3" t="e">
        <v>#N/A</v>
      </c>
      <c r="K16" s="3">
        <v>1.7891167047696701</v>
      </c>
      <c r="L16" s="3">
        <v>4.1893023225472401</v>
      </c>
      <c r="M16" s="3">
        <v>3.3902776613372199</v>
      </c>
      <c r="N16" s="3">
        <v>3.2836756931890401</v>
      </c>
      <c r="O16" s="3">
        <v>1.6713820344869601</v>
      </c>
      <c r="P16" s="3">
        <v>3.5379608101881899</v>
      </c>
      <c r="Q16" s="3">
        <v>4.9413544144387904</v>
      </c>
      <c r="R16" s="3">
        <v>3.75808430373608</v>
      </c>
      <c r="S16" s="3">
        <v>3.3883868192763602</v>
      </c>
      <c r="T16" s="3">
        <v>3.9110703602435901</v>
      </c>
      <c r="U16" s="3">
        <v>3.5858618035230401</v>
      </c>
      <c r="V16" s="3">
        <v>4.5521300356440699</v>
      </c>
    </row>
    <row r="17" spans="1:22" x14ac:dyDescent="0.35">
      <c r="A17" s="2">
        <v>42307</v>
      </c>
      <c r="B17" s="3" t="e">
        <v>#N/A</v>
      </c>
      <c r="C17" s="3">
        <v>3.4617379088092202</v>
      </c>
      <c r="D17" s="3">
        <v>2.6425236556639802</v>
      </c>
      <c r="E17" s="3">
        <v>1.97554012495999</v>
      </c>
      <c r="F17" s="3">
        <v>3.7114784369721399</v>
      </c>
      <c r="G17" s="3">
        <v>2.4567787927732199</v>
      </c>
      <c r="H17" s="3">
        <v>3.29277390654376</v>
      </c>
      <c r="I17" s="3">
        <v>4.1265690911286397</v>
      </c>
      <c r="J17" s="3" t="e">
        <v>#N/A</v>
      </c>
      <c r="K17" s="3">
        <v>1.7927496308738999</v>
      </c>
      <c r="L17" s="3">
        <v>4.1007946012247398</v>
      </c>
      <c r="M17" s="3">
        <v>3.2509691107804102</v>
      </c>
      <c r="N17" s="3">
        <v>2.9591647690790799</v>
      </c>
      <c r="O17" s="3">
        <v>1.6759632721509401</v>
      </c>
      <c r="P17" s="3">
        <v>3.2236206483408001</v>
      </c>
      <c r="Q17" s="3">
        <v>4.8960795519820399</v>
      </c>
      <c r="R17" s="3">
        <v>3.6466342663635198</v>
      </c>
      <c r="S17" s="3">
        <v>3.1870757301900898</v>
      </c>
      <c r="T17" s="3">
        <v>4.0979320479763404</v>
      </c>
      <c r="U17" s="3">
        <v>3.17306618544686</v>
      </c>
      <c r="V17" s="3">
        <v>4.6024891840840096</v>
      </c>
    </row>
    <row r="18" spans="1:22" x14ac:dyDescent="0.35">
      <c r="A18" s="2">
        <v>42339</v>
      </c>
      <c r="B18" s="3" t="e">
        <v>#N/A</v>
      </c>
      <c r="C18" s="3">
        <v>3.7552392010726101</v>
      </c>
      <c r="D18" s="3">
        <v>2.51822634020892</v>
      </c>
      <c r="E18" s="3">
        <v>1.91624780916719</v>
      </c>
      <c r="F18" s="3">
        <v>4.0254452563925502</v>
      </c>
      <c r="G18" s="3">
        <v>2.3742287663488502</v>
      </c>
      <c r="H18" s="3">
        <v>3.26188438522205</v>
      </c>
      <c r="I18" s="3">
        <v>4.1325385046291396</v>
      </c>
      <c r="J18" s="3" t="e">
        <v>#N/A</v>
      </c>
      <c r="K18" s="3">
        <v>1.8465643908965399</v>
      </c>
      <c r="L18" s="3">
        <v>4.0826746406590599</v>
      </c>
      <c r="M18" s="3">
        <v>3.39303944426698</v>
      </c>
      <c r="N18" s="3">
        <v>2.5904981561743798</v>
      </c>
      <c r="O18" s="3">
        <v>1.7072145748985601</v>
      </c>
      <c r="P18" s="3">
        <v>3.2473120561871598</v>
      </c>
      <c r="Q18" s="3">
        <v>5.4272993220643899</v>
      </c>
      <c r="R18" s="3">
        <v>3.7180798630574898</v>
      </c>
      <c r="S18" s="3">
        <v>3.3447625051112899</v>
      </c>
      <c r="T18" s="3">
        <v>4.3497942486795997</v>
      </c>
      <c r="U18" s="3">
        <v>2.7233464409981498</v>
      </c>
      <c r="V18" s="3">
        <v>4.5886690941765398</v>
      </c>
    </row>
    <row r="19" spans="1:22" x14ac:dyDescent="0.35">
      <c r="A19" s="2">
        <v>42369</v>
      </c>
      <c r="B19" s="3" t="e">
        <v>#N/A</v>
      </c>
      <c r="C19" s="3">
        <v>3.80762443729567</v>
      </c>
      <c r="D19" s="3">
        <v>2.4953207674095701</v>
      </c>
      <c r="E19" s="3">
        <v>1.95130837771833</v>
      </c>
      <c r="F19" s="3">
        <v>4.1093644261598499</v>
      </c>
      <c r="G19" s="3">
        <v>2.6879083355438902</v>
      </c>
      <c r="H19" s="3">
        <v>3.2523709438498001</v>
      </c>
      <c r="I19" s="3">
        <v>4.2164750136622002</v>
      </c>
      <c r="J19" s="3" t="e">
        <v>#N/A</v>
      </c>
      <c r="K19" s="3">
        <v>1.9493287158418799</v>
      </c>
      <c r="L19" s="3">
        <v>4.1370598354253802</v>
      </c>
      <c r="M19" s="3">
        <v>3.4722922394843301</v>
      </c>
      <c r="N19" s="3">
        <v>2.6263716764482998</v>
      </c>
      <c r="O19" s="3">
        <v>1.6776714382267399</v>
      </c>
      <c r="P19" s="3">
        <v>2.8955974759213898</v>
      </c>
      <c r="Q19" s="3">
        <v>5.4216955537613503</v>
      </c>
      <c r="R19" s="3">
        <v>3.8311430340374599</v>
      </c>
      <c r="S19" s="3">
        <v>3.6078860977790401</v>
      </c>
      <c r="T19" s="3">
        <v>4.1931980758707699</v>
      </c>
      <c r="U19" s="3">
        <v>2.3458211888085199</v>
      </c>
      <c r="V19" s="3">
        <v>4.6782260930144002</v>
      </c>
    </row>
    <row r="20" spans="1:22" x14ac:dyDescent="0.35">
      <c r="A20" s="2">
        <v>42401</v>
      </c>
      <c r="B20" s="3" t="e">
        <v>#N/A</v>
      </c>
      <c r="C20" s="3">
        <v>3.7647465133170499</v>
      </c>
      <c r="D20" s="3">
        <v>2.4897684680710501</v>
      </c>
      <c r="E20" s="3">
        <v>2.0149088075473101</v>
      </c>
      <c r="F20" s="3">
        <v>4.1426476711956104</v>
      </c>
      <c r="G20" s="3">
        <v>2.7276439123160698</v>
      </c>
      <c r="H20" s="3">
        <v>3.2771404646411701</v>
      </c>
      <c r="I20" s="3">
        <v>4.3741144611277303</v>
      </c>
      <c r="J20" s="3">
        <v>2.0992840672310402</v>
      </c>
      <c r="K20" s="3">
        <v>1.95172055325571</v>
      </c>
      <c r="L20" s="3">
        <v>4.6049863636395996</v>
      </c>
      <c r="M20" s="3">
        <v>3.5445098110459101</v>
      </c>
      <c r="N20" s="3">
        <v>2.43196782413423</v>
      </c>
      <c r="O20" s="3">
        <v>1.7585805751728101</v>
      </c>
      <c r="P20" s="3">
        <v>3.2154764728323699</v>
      </c>
      <c r="Q20" s="3">
        <v>5.7364304402650603</v>
      </c>
      <c r="R20" s="3">
        <v>3.6949826736699798</v>
      </c>
      <c r="S20" s="3">
        <v>3.5325536483666</v>
      </c>
      <c r="T20" s="3">
        <v>4.5278013500415</v>
      </c>
      <c r="U20" s="3" t="e">
        <v>#N/A</v>
      </c>
      <c r="V20" s="3">
        <v>5.1087845668477598</v>
      </c>
    </row>
    <row r="21" spans="1:22" x14ac:dyDescent="0.35">
      <c r="A21" s="2">
        <v>42430</v>
      </c>
      <c r="B21" s="3" t="e">
        <v>#N/A</v>
      </c>
      <c r="C21" s="3">
        <v>3.6626700927659401</v>
      </c>
      <c r="D21" s="3">
        <v>2.40804854725911</v>
      </c>
      <c r="E21" s="3">
        <v>2.0114870110842702</v>
      </c>
      <c r="F21" s="3">
        <v>4.0374464127457701</v>
      </c>
      <c r="G21" s="3">
        <v>2.2941475120977799</v>
      </c>
      <c r="H21" s="3">
        <v>3.1465143078101501</v>
      </c>
      <c r="I21" s="3">
        <v>4.2482325191187398</v>
      </c>
      <c r="J21" s="3">
        <v>2.0910750881139899</v>
      </c>
      <c r="K21" s="3">
        <v>1.9773714320945299</v>
      </c>
      <c r="L21" s="3">
        <v>4.0237208108775997</v>
      </c>
      <c r="M21" s="3">
        <v>3.4309015788475099</v>
      </c>
      <c r="N21" s="3">
        <v>2.77462406457663</v>
      </c>
      <c r="O21" s="3">
        <v>1.81500595253945</v>
      </c>
      <c r="P21" s="3">
        <v>3.2288047723362401</v>
      </c>
      <c r="Q21" s="3">
        <v>4.8058290876943897</v>
      </c>
      <c r="R21" s="3">
        <v>3.5018274749584801</v>
      </c>
      <c r="S21" s="3">
        <v>3.3569181494865501</v>
      </c>
      <c r="T21" s="3">
        <v>4.0483171016722101</v>
      </c>
      <c r="U21" s="3">
        <v>2.83453470807682</v>
      </c>
      <c r="V21" s="3">
        <v>4.8775521312245704</v>
      </c>
    </row>
    <row r="22" spans="1:22" x14ac:dyDescent="0.35">
      <c r="A22" s="2">
        <v>42461</v>
      </c>
      <c r="B22" s="3" t="e">
        <v>#N/A</v>
      </c>
      <c r="C22" s="3">
        <v>3.4453490425508102</v>
      </c>
      <c r="D22" s="3">
        <v>2.3859438118702698</v>
      </c>
      <c r="E22" s="3">
        <v>1.7823324448315501</v>
      </c>
      <c r="F22" s="3">
        <v>3.6336840894302802</v>
      </c>
      <c r="G22" s="3">
        <v>2.1243221261503402</v>
      </c>
      <c r="H22" s="3">
        <v>3.06279630934988</v>
      </c>
      <c r="I22" s="3">
        <v>4.1651842008440303</v>
      </c>
      <c r="J22" s="3">
        <v>2.0166171563014599</v>
      </c>
      <c r="K22" s="3">
        <v>1.94278652723696</v>
      </c>
      <c r="L22" s="3">
        <v>3.2191092231426199</v>
      </c>
      <c r="M22" s="3">
        <v>3.2721053006353098</v>
      </c>
      <c r="N22" s="3">
        <v>3.32501239727597</v>
      </c>
      <c r="O22" s="3">
        <v>1.7447630791247499</v>
      </c>
      <c r="P22" s="3">
        <v>2.9478721692980701</v>
      </c>
      <c r="Q22" s="3">
        <v>4.2188736773834101</v>
      </c>
      <c r="R22" s="3">
        <v>3.38101856062391</v>
      </c>
      <c r="S22" s="3">
        <v>3.1686386255505501</v>
      </c>
      <c r="T22" s="3">
        <v>3.9707168103244102</v>
      </c>
      <c r="U22" s="3">
        <v>3.1196146072694599</v>
      </c>
      <c r="V22" s="3">
        <v>4.6753303875092396</v>
      </c>
    </row>
    <row r="23" spans="1:22" x14ac:dyDescent="0.35">
      <c r="A23" s="2">
        <v>42489</v>
      </c>
      <c r="B23" s="3" t="e">
        <v>#N/A</v>
      </c>
      <c r="C23" s="3">
        <v>3.26189224633662</v>
      </c>
      <c r="D23" s="3">
        <v>2.4151194048387099</v>
      </c>
      <c r="E23" s="3">
        <v>1.8322110827784901</v>
      </c>
      <c r="F23" s="3">
        <v>3.70761721803551</v>
      </c>
      <c r="G23" s="3">
        <v>1.67050224993026</v>
      </c>
      <c r="H23" s="3">
        <v>3.1409310020841801</v>
      </c>
      <c r="I23" s="3">
        <v>4.4231809051404696</v>
      </c>
      <c r="J23" s="3">
        <v>2.0256286706992701</v>
      </c>
      <c r="K23" s="3">
        <v>1.9444270646580499</v>
      </c>
      <c r="L23" s="3">
        <v>3.1068690380583699</v>
      </c>
      <c r="M23" s="3">
        <v>3.2362183443783201</v>
      </c>
      <c r="N23" s="3">
        <v>3.0362451372525001</v>
      </c>
      <c r="O23" s="3">
        <v>1.70319934209896</v>
      </c>
      <c r="P23" s="3">
        <v>2.9034230243380401</v>
      </c>
      <c r="Q23" s="3">
        <v>4.3089990731568797</v>
      </c>
      <c r="R23" s="3">
        <v>3.3808404311296201</v>
      </c>
      <c r="S23" s="3">
        <v>3.1740786585574901</v>
      </c>
      <c r="T23" s="3">
        <v>3.9925239062675102</v>
      </c>
      <c r="U23" s="3">
        <v>3.1017054829144799</v>
      </c>
      <c r="V23" s="3">
        <v>4.1335655692326396</v>
      </c>
    </row>
    <row r="24" spans="1:22" x14ac:dyDescent="0.35">
      <c r="A24" s="2">
        <v>42522</v>
      </c>
      <c r="B24" s="3" t="e">
        <v>#N/A</v>
      </c>
      <c r="C24" s="3">
        <v>3.3103449312347499</v>
      </c>
      <c r="D24" s="3">
        <v>2.3733572377962302</v>
      </c>
      <c r="E24" s="3">
        <v>1.7095932633657001</v>
      </c>
      <c r="F24" s="3">
        <v>3.9335547483062099</v>
      </c>
      <c r="G24" s="3">
        <v>1.9711435275473099</v>
      </c>
      <c r="H24" s="3">
        <v>3.0878963342603898</v>
      </c>
      <c r="I24" s="3">
        <v>4.2356006689844499</v>
      </c>
      <c r="J24" s="3">
        <v>2.0937203696278002</v>
      </c>
      <c r="K24" s="3">
        <v>1.9694141582014699</v>
      </c>
      <c r="L24" s="3">
        <v>3.4738187610249698</v>
      </c>
      <c r="M24" s="3">
        <v>3.1587910648099902</v>
      </c>
      <c r="N24" s="3">
        <v>2.3872971510753298</v>
      </c>
      <c r="O24" s="3">
        <v>1.59969277764953</v>
      </c>
      <c r="P24" s="3">
        <v>2.6096621123868502</v>
      </c>
      <c r="Q24" s="3">
        <v>4.3739430127849701</v>
      </c>
      <c r="R24" s="3">
        <v>3.3569489036226599</v>
      </c>
      <c r="S24" s="3">
        <v>3.5575611840080001</v>
      </c>
      <c r="T24" s="3">
        <v>3.97008371085336</v>
      </c>
      <c r="U24" s="3">
        <v>3.2733798170845998</v>
      </c>
      <c r="V24" s="3">
        <v>4.1207753600650303</v>
      </c>
    </row>
    <row r="25" spans="1:22" x14ac:dyDescent="0.35">
      <c r="A25" s="2">
        <v>42552</v>
      </c>
      <c r="B25" s="3">
        <v>2.2753728585889501</v>
      </c>
      <c r="C25" s="3">
        <v>3.0715602487480602</v>
      </c>
      <c r="D25" s="3">
        <v>2.2887038452070101</v>
      </c>
      <c r="E25" s="3">
        <v>1.6661411003020099</v>
      </c>
      <c r="F25" s="3">
        <v>3.8717510702603399</v>
      </c>
      <c r="G25" s="3">
        <v>1.7839518204168401</v>
      </c>
      <c r="H25" s="3">
        <v>3.0577501382466998</v>
      </c>
      <c r="I25" s="3">
        <v>4.1462086573054</v>
      </c>
      <c r="J25" s="3">
        <v>2.0901246331729602</v>
      </c>
      <c r="K25" s="3">
        <v>1.94872055256937</v>
      </c>
      <c r="L25" s="3">
        <v>3.2695221937319299</v>
      </c>
      <c r="M25" s="3">
        <v>3.1270987618630799</v>
      </c>
      <c r="N25" s="3">
        <v>3.0587567095366501</v>
      </c>
      <c r="O25" s="3">
        <v>1.58503288594082</v>
      </c>
      <c r="P25" s="3">
        <v>2.57807331184569</v>
      </c>
      <c r="Q25" s="3">
        <v>4.2559829885096701</v>
      </c>
      <c r="R25" s="3">
        <v>3.3032231534851402</v>
      </c>
      <c r="S25" s="3">
        <v>3.5139530588093901</v>
      </c>
      <c r="T25" s="3">
        <v>3.90349713956885</v>
      </c>
      <c r="U25" s="3">
        <v>3.26693633321482</v>
      </c>
      <c r="V25" s="3">
        <v>4.2553855066189801</v>
      </c>
    </row>
    <row r="26" spans="1:22" x14ac:dyDescent="0.35">
      <c r="A26" s="2">
        <v>42583</v>
      </c>
      <c r="B26" s="3">
        <v>2.2960413218322002</v>
      </c>
      <c r="C26" s="3">
        <v>2.9437618549833</v>
      </c>
      <c r="D26" s="3">
        <v>2.1216492831399201</v>
      </c>
      <c r="E26" s="3">
        <v>1.60959761230087</v>
      </c>
      <c r="F26" s="3">
        <v>3.6595874267161701</v>
      </c>
      <c r="G26" s="3">
        <v>1.6039568564814599</v>
      </c>
      <c r="H26" s="3">
        <v>3.0043294496111899</v>
      </c>
      <c r="I26" s="3">
        <v>4.0193463228030204</v>
      </c>
      <c r="J26" s="3">
        <v>2.08983029827401</v>
      </c>
      <c r="K26" s="3">
        <v>1.8996820007775801</v>
      </c>
      <c r="L26" s="3">
        <v>2.8966059985838299</v>
      </c>
      <c r="M26" s="3">
        <v>2.95785765163515</v>
      </c>
      <c r="N26" s="3">
        <v>2.9346455788519901</v>
      </c>
      <c r="O26" s="3">
        <v>1.52623474496943</v>
      </c>
      <c r="P26" s="3">
        <v>2.4667482246694998</v>
      </c>
      <c r="Q26" s="3">
        <v>3.9402881157461902</v>
      </c>
      <c r="R26" s="3">
        <v>3.1615995603440799</v>
      </c>
      <c r="S26" s="3">
        <v>3.6172718150447101</v>
      </c>
      <c r="T26" s="3">
        <v>3.7765562307007898</v>
      </c>
      <c r="U26" s="3">
        <v>3.18758558009907</v>
      </c>
      <c r="V26" s="3">
        <v>4.4051961300678899</v>
      </c>
    </row>
    <row r="27" spans="1:22" x14ac:dyDescent="0.35">
      <c r="A27" s="2">
        <v>42614</v>
      </c>
      <c r="B27" s="3">
        <v>2.19943450873251</v>
      </c>
      <c r="C27" s="3">
        <v>2.96814713521186</v>
      </c>
      <c r="D27" s="3">
        <v>2.2269448389033299</v>
      </c>
      <c r="E27" s="3">
        <v>1.62832327793006</v>
      </c>
      <c r="F27" s="3">
        <v>3.5965836374707698</v>
      </c>
      <c r="G27" s="3">
        <v>1.4680976499485201</v>
      </c>
      <c r="H27" s="3">
        <v>2.9510913500681202</v>
      </c>
      <c r="I27" s="3">
        <v>4.1136676217537804</v>
      </c>
      <c r="J27" s="3">
        <v>2.06161692548624</v>
      </c>
      <c r="K27" s="3">
        <v>1.88303373333088</v>
      </c>
      <c r="L27" s="3">
        <v>3.13148090315963</v>
      </c>
      <c r="M27" s="3">
        <v>3.1502733682378299</v>
      </c>
      <c r="N27" s="3">
        <v>2.95219778425417</v>
      </c>
      <c r="O27" s="3">
        <v>1.5171029071186</v>
      </c>
      <c r="P27" s="3">
        <v>2.2948473716096101</v>
      </c>
      <c r="Q27" s="3">
        <v>3.74564405745341</v>
      </c>
      <c r="R27" s="3">
        <v>3.1519346835087201</v>
      </c>
      <c r="S27" s="3">
        <v>3.6145635719587701</v>
      </c>
      <c r="T27" s="3">
        <v>3.7849711045582</v>
      </c>
      <c r="U27" s="3">
        <v>3.15456553043889</v>
      </c>
      <c r="V27" s="3">
        <v>4.7758064561053999</v>
      </c>
    </row>
    <row r="28" spans="1:22" x14ac:dyDescent="0.35">
      <c r="A28" s="2">
        <v>42643</v>
      </c>
      <c r="B28" s="3">
        <v>2.2948085159930298</v>
      </c>
      <c r="C28" s="3">
        <v>3.11942196490125</v>
      </c>
      <c r="D28" s="3">
        <v>2.2035146687131699</v>
      </c>
      <c r="E28" s="3">
        <v>1.6640841241734099</v>
      </c>
      <c r="F28" s="3">
        <v>3.6776228119324799</v>
      </c>
      <c r="G28" s="3">
        <v>1.5413929520067799</v>
      </c>
      <c r="H28" s="3">
        <v>2.9857378755808801</v>
      </c>
      <c r="I28" s="3">
        <v>4.0398015689910798</v>
      </c>
      <c r="J28" s="3">
        <v>2.0898131158494202</v>
      </c>
      <c r="K28" s="3">
        <v>1.87184205001383</v>
      </c>
      <c r="L28" s="3">
        <v>3.16100014235476</v>
      </c>
      <c r="M28" s="3">
        <v>3.1533904985690899</v>
      </c>
      <c r="N28" s="3">
        <v>3.2354842530749899</v>
      </c>
      <c r="O28" s="3">
        <v>1.5497854847650301</v>
      </c>
      <c r="P28" s="3">
        <v>2.2803224638654198</v>
      </c>
      <c r="Q28" s="3">
        <v>3.8936979492417501</v>
      </c>
      <c r="R28" s="3">
        <v>3.3029523680277402</v>
      </c>
      <c r="S28" s="3">
        <v>3.7009744804881102</v>
      </c>
      <c r="T28" s="3">
        <v>3.6383903743249801</v>
      </c>
      <c r="U28" s="3">
        <v>2.5403210430315699</v>
      </c>
      <c r="V28" s="3">
        <v>4.9209792631850098</v>
      </c>
    </row>
    <row r="29" spans="1:22" x14ac:dyDescent="0.35">
      <c r="A29" s="2">
        <v>42675</v>
      </c>
      <c r="B29" s="3">
        <v>2.2526401764797899</v>
      </c>
      <c r="C29" s="3">
        <v>2.6539694751802099</v>
      </c>
      <c r="D29" s="3">
        <v>2.2317984330459102</v>
      </c>
      <c r="E29" s="3">
        <v>1.6846602868236999</v>
      </c>
      <c r="F29" s="3">
        <v>3.2900933814142101</v>
      </c>
      <c r="G29" s="3">
        <v>1.65834775963387</v>
      </c>
      <c r="H29" s="3">
        <v>2.94624386374845</v>
      </c>
      <c r="I29" s="3">
        <v>4.0017208311079804</v>
      </c>
      <c r="J29" s="3">
        <v>2.13252494860243</v>
      </c>
      <c r="K29" s="3">
        <v>1.9497142944858401</v>
      </c>
      <c r="L29" s="3">
        <v>2.9048669880057498</v>
      </c>
      <c r="M29" s="3">
        <v>3.21772916926645</v>
      </c>
      <c r="N29" s="3">
        <v>3.0573207818166499</v>
      </c>
      <c r="O29" s="3">
        <v>1.5700396862559101</v>
      </c>
      <c r="P29" s="3">
        <v>2.3121768621693501</v>
      </c>
      <c r="Q29" s="3">
        <v>3.94461079125962</v>
      </c>
      <c r="R29" s="3">
        <v>3.2745919921937001</v>
      </c>
      <c r="S29" s="3">
        <v>3.65680842452345</v>
      </c>
      <c r="T29" s="3">
        <v>3.7535315502933901</v>
      </c>
      <c r="U29" s="3">
        <v>2.6091071742604601</v>
      </c>
      <c r="V29" s="3">
        <v>4.6177804810877801</v>
      </c>
    </row>
    <row r="30" spans="1:22" x14ac:dyDescent="0.35">
      <c r="A30" s="2">
        <v>42705</v>
      </c>
      <c r="B30" s="3">
        <v>2.1274750754243201</v>
      </c>
      <c r="C30" s="3">
        <v>2.89350034560466</v>
      </c>
      <c r="D30" s="3">
        <v>2.45670166306755</v>
      </c>
      <c r="E30" s="3">
        <v>1.7419374566933199</v>
      </c>
      <c r="F30" s="3">
        <v>3.2748077179450799</v>
      </c>
      <c r="G30" s="3">
        <v>1.98643078018533</v>
      </c>
      <c r="H30" s="3">
        <v>3.0014121645533098</v>
      </c>
      <c r="I30" s="3">
        <v>4.1840291795462301</v>
      </c>
      <c r="J30" s="3">
        <v>2.3591734449843398</v>
      </c>
      <c r="K30" s="3">
        <v>1.99194055071095</v>
      </c>
      <c r="L30" s="3">
        <v>3.4406887716875101</v>
      </c>
      <c r="M30" s="3">
        <v>3.3609086478458101</v>
      </c>
      <c r="N30" s="3">
        <v>2.8087706579385099</v>
      </c>
      <c r="O30" s="3">
        <v>1.66686937207066</v>
      </c>
      <c r="P30" s="3">
        <v>2.3075596274012402</v>
      </c>
      <c r="Q30" s="3">
        <v>4.2283098668046497</v>
      </c>
      <c r="R30" s="3">
        <v>3.2587710175743001</v>
      </c>
      <c r="S30" s="3">
        <v>3.93863689992213</v>
      </c>
      <c r="T30" s="3">
        <v>4.2661247254961498</v>
      </c>
      <c r="U30" s="3" t="e">
        <v>#N/A</v>
      </c>
      <c r="V30" s="3">
        <v>3.7390721682947001</v>
      </c>
    </row>
    <row r="31" spans="1:22" x14ac:dyDescent="0.35">
      <c r="A31" s="2">
        <v>42734</v>
      </c>
      <c r="B31" s="3">
        <v>2.3274767538246399</v>
      </c>
      <c r="C31" s="3">
        <v>2.8848416147796199</v>
      </c>
      <c r="D31" s="3">
        <v>2.4252172584096301</v>
      </c>
      <c r="E31" s="3">
        <v>1.7568738027745401</v>
      </c>
      <c r="F31" s="3">
        <v>3.0450768505248802</v>
      </c>
      <c r="G31" s="3">
        <v>2.2987609956232</v>
      </c>
      <c r="H31" s="3">
        <v>3.0322544191618901</v>
      </c>
      <c r="I31" s="3">
        <v>4.2232170526649302</v>
      </c>
      <c r="J31" s="3">
        <v>2.37902352286866</v>
      </c>
      <c r="K31" s="3">
        <v>1.9616535206210099</v>
      </c>
      <c r="L31" s="3">
        <v>3.5309139027919798</v>
      </c>
      <c r="M31" s="3">
        <v>3.2007496666394601</v>
      </c>
      <c r="N31" s="3">
        <v>2.85444321549015</v>
      </c>
      <c r="O31" s="3">
        <v>1.6921091701205</v>
      </c>
      <c r="P31" s="3">
        <v>2.4070655284926699</v>
      </c>
      <c r="Q31" s="3">
        <v>3.7920482502528499</v>
      </c>
      <c r="R31" s="3">
        <v>3.2236131114292701</v>
      </c>
      <c r="S31" s="3">
        <v>3.7793528127498499</v>
      </c>
      <c r="T31" s="3">
        <v>4.1187125055876397</v>
      </c>
      <c r="U31" s="3">
        <v>2.85994435729094</v>
      </c>
      <c r="V31" s="3">
        <v>3.78724053134219</v>
      </c>
    </row>
    <row r="32" spans="1:22" x14ac:dyDescent="0.35">
      <c r="A32" s="2">
        <v>42767</v>
      </c>
      <c r="B32" s="3">
        <v>2.28870103124031</v>
      </c>
      <c r="C32" s="3">
        <v>2.8874303883947499</v>
      </c>
      <c r="D32" s="3">
        <v>2.4300224123819598</v>
      </c>
      <c r="E32" s="3">
        <v>1.65768529074434</v>
      </c>
      <c r="F32" s="3">
        <v>2.7217634207878301</v>
      </c>
      <c r="G32" s="3">
        <v>2.0641658931174498</v>
      </c>
      <c r="H32" s="3">
        <v>3.0150732823189599</v>
      </c>
      <c r="I32" s="3">
        <v>4.1630720020231902</v>
      </c>
      <c r="J32" s="3">
        <v>2.3911228243128102</v>
      </c>
      <c r="K32" s="3">
        <v>1.92076590219258</v>
      </c>
      <c r="L32" s="3">
        <v>3.3969609359609998</v>
      </c>
      <c r="M32" s="3">
        <v>3.1690324608595302</v>
      </c>
      <c r="N32" s="3">
        <v>3.0137794159161402</v>
      </c>
      <c r="O32" s="3">
        <v>1.61079476316821</v>
      </c>
      <c r="P32" s="3">
        <v>2.3147505470660201</v>
      </c>
      <c r="Q32" s="3">
        <v>3.75422033074795</v>
      </c>
      <c r="R32" s="3">
        <v>3.14661440976879</v>
      </c>
      <c r="S32" s="3">
        <v>3.5183982295686298</v>
      </c>
      <c r="T32" s="3">
        <v>4.1986917415837901</v>
      </c>
      <c r="U32" s="3" t="e">
        <v>#N/A</v>
      </c>
      <c r="V32" s="3">
        <v>3.7680994184212602</v>
      </c>
    </row>
    <row r="33" spans="1:22" x14ac:dyDescent="0.35">
      <c r="A33" s="2">
        <v>42795</v>
      </c>
      <c r="B33" s="3">
        <v>2.2994306806366702</v>
      </c>
      <c r="C33" s="3">
        <v>2.77219480943501</v>
      </c>
      <c r="D33" s="3">
        <v>2.4533095253773598</v>
      </c>
      <c r="E33" s="3">
        <v>1.6603845024722499</v>
      </c>
      <c r="F33" s="3">
        <v>2.3865144540375902</v>
      </c>
      <c r="G33" s="3">
        <v>1.9516845198710999</v>
      </c>
      <c r="H33" s="3">
        <v>3.0109731457406701</v>
      </c>
      <c r="I33" s="3">
        <v>4.1847649294389297</v>
      </c>
      <c r="J33" s="3">
        <v>2.3657024237614999</v>
      </c>
      <c r="K33" s="3">
        <v>1.92782619499889</v>
      </c>
      <c r="L33" s="3">
        <v>3.4418453237669002</v>
      </c>
      <c r="M33" s="3">
        <v>3.2017318570345701</v>
      </c>
      <c r="N33" s="3">
        <v>2.95593641266903</v>
      </c>
      <c r="O33" s="3">
        <v>1.57643516457149</v>
      </c>
      <c r="P33" s="3">
        <v>2.2630366468557601</v>
      </c>
      <c r="Q33" s="3">
        <v>3.7520731978574098</v>
      </c>
      <c r="R33" s="3">
        <v>3.1359120912876</v>
      </c>
      <c r="S33" s="3">
        <v>3.49263556238511</v>
      </c>
      <c r="T33" s="3">
        <v>4.0297090286026496</v>
      </c>
      <c r="U33" s="3">
        <v>3.5426751657636699</v>
      </c>
      <c r="V33" s="3">
        <v>3.8630472960513198</v>
      </c>
    </row>
    <row r="34" spans="1:22" x14ac:dyDescent="0.35">
      <c r="A34" s="2">
        <v>42825</v>
      </c>
      <c r="B34" s="3">
        <v>2.3119017475213202</v>
      </c>
      <c r="C34" s="3">
        <v>2.4888316885847401</v>
      </c>
      <c r="D34" s="3">
        <v>2.4221570542983999</v>
      </c>
      <c r="E34" s="3">
        <v>1.6632489120210201</v>
      </c>
      <c r="F34" s="3">
        <v>2.5990836934750399</v>
      </c>
      <c r="G34" s="3">
        <v>2.1126177838151201</v>
      </c>
      <c r="H34" s="3">
        <v>2.9795253722389701</v>
      </c>
      <c r="I34" s="3">
        <v>4.1374084421817301</v>
      </c>
      <c r="J34" s="3">
        <v>2.3773351354341998</v>
      </c>
      <c r="K34" s="3">
        <v>1.89093874113149</v>
      </c>
      <c r="L34" s="3">
        <v>3.6053092008346699</v>
      </c>
      <c r="M34" s="3">
        <v>3.2312100056204498</v>
      </c>
      <c r="N34" s="3">
        <v>2.91708491860738</v>
      </c>
      <c r="O34" s="3">
        <v>1.55345955185792</v>
      </c>
      <c r="P34" s="3">
        <v>2.2796192330995799</v>
      </c>
      <c r="Q34" s="3">
        <v>3.9428319789317801</v>
      </c>
      <c r="R34" s="3">
        <v>3.1271678970444898</v>
      </c>
      <c r="S34" s="3">
        <v>3.6289024878528999</v>
      </c>
      <c r="T34" s="3">
        <v>4.02746301810188</v>
      </c>
      <c r="U34" s="3">
        <v>2.6603509772951299</v>
      </c>
      <c r="V34" s="3">
        <v>3.9883924830234601</v>
      </c>
    </row>
    <row r="35" spans="1:22" x14ac:dyDescent="0.35">
      <c r="A35" s="2">
        <v>42856</v>
      </c>
      <c r="B35" s="3">
        <v>2.2509107552080199</v>
      </c>
      <c r="C35" s="3">
        <v>2.5192566471564501</v>
      </c>
      <c r="D35" s="3">
        <v>2.41932282313434</v>
      </c>
      <c r="E35" s="3">
        <v>1.5853748393624501</v>
      </c>
      <c r="F35" s="3">
        <v>2.4049993419029101</v>
      </c>
      <c r="G35" s="3">
        <v>2.0228940155114299</v>
      </c>
      <c r="H35" s="3">
        <v>2.9496962962814099</v>
      </c>
      <c r="I35" s="3">
        <v>4.0858199369615704</v>
      </c>
      <c r="J35" s="3">
        <v>2.3719320978110598</v>
      </c>
      <c r="K35" s="3">
        <v>1.90890986316685</v>
      </c>
      <c r="L35" s="3">
        <v>3.6130973391266599</v>
      </c>
      <c r="M35" s="3">
        <v>3.0827570055245199</v>
      </c>
      <c r="N35" s="3">
        <v>2.5247125327744802</v>
      </c>
      <c r="O35" s="3">
        <v>1.57020865333133</v>
      </c>
      <c r="P35" s="3">
        <v>2.25934404413902</v>
      </c>
      <c r="Q35" s="3">
        <v>3.8940490100352401</v>
      </c>
      <c r="R35" s="3">
        <v>3.17881197448565</v>
      </c>
      <c r="S35" s="3">
        <v>3.5909732652890498</v>
      </c>
      <c r="T35" s="3">
        <v>3.9930438234780499</v>
      </c>
      <c r="U35" s="3">
        <v>2.4830259284199698</v>
      </c>
      <c r="V35" s="3">
        <v>4.0109024006993899</v>
      </c>
    </row>
    <row r="36" spans="1:22" x14ac:dyDescent="0.35">
      <c r="A36" s="2">
        <v>42887</v>
      </c>
      <c r="B36" s="3">
        <v>2.1669860886237902</v>
      </c>
      <c r="C36" s="3">
        <v>2.4873612449906402</v>
      </c>
      <c r="D36" s="3">
        <v>2.51939790213043</v>
      </c>
      <c r="E36" s="3">
        <v>1.52399334712145</v>
      </c>
      <c r="F36" s="3">
        <v>2.47668032119681</v>
      </c>
      <c r="G36" s="3">
        <v>2.2828500862393502</v>
      </c>
      <c r="H36" s="3">
        <v>3.03573432330005</v>
      </c>
      <c r="I36" s="3">
        <v>4.0618543283381401</v>
      </c>
      <c r="J36" s="3">
        <v>2.4491173161538402</v>
      </c>
      <c r="K36" s="3">
        <v>1.7866810546489</v>
      </c>
      <c r="L36" s="3">
        <v>3.7145042623515501</v>
      </c>
      <c r="M36" s="3">
        <v>3.2787519579559201</v>
      </c>
      <c r="N36" s="3">
        <v>2.76036986204265</v>
      </c>
      <c r="O36" s="3">
        <v>1.60759602566709</v>
      </c>
      <c r="P36" s="3">
        <v>2.1844592360625499</v>
      </c>
      <c r="Q36" s="3">
        <v>4.0647115449938802</v>
      </c>
      <c r="R36" s="3">
        <v>3.20451236066704</v>
      </c>
      <c r="S36" s="3">
        <v>3.5801656223122</v>
      </c>
      <c r="T36" s="3">
        <v>4.1527411117177504</v>
      </c>
      <c r="U36" s="3">
        <v>2.3876834936620202</v>
      </c>
      <c r="V36" s="3">
        <v>3.9827060281428301</v>
      </c>
    </row>
    <row r="37" spans="1:22" x14ac:dyDescent="0.35">
      <c r="A37" s="2">
        <v>42916</v>
      </c>
      <c r="B37" s="3">
        <v>2.0790518751826799</v>
      </c>
      <c r="C37" s="3">
        <v>2.70608028751198</v>
      </c>
      <c r="D37" s="3">
        <v>2.53927406045351</v>
      </c>
      <c r="E37" s="3">
        <v>1.56998687371495</v>
      </c>
      <c r="F37" s="3">
        <v>2.4080873482804499</v>
      </c>
      <c r="G37" s="3">
        <v>2.2888160335774201</v>
      </c>
      <c r="H37" s="3">
        <v>3.0394565138096299</v>
      </c>
      <c r="I37" s="3">
        <v>3.9833003895385199</v>
      </c>
      <c r="J37" s="3">
        <v>2.44016143424219</v>
      </c>
      <c r="K37" s="3">
        <v>1.75904972786987</v>
      </c>
      <c r="L37" s="3">
        <v>3.6229886569824301</v>
      </c>
      <c r="M37" s="3">
        <v>3.3641858119144601</v>
      </c>
      <c r="N37" s="3">
        <v>2.5067008308280698</v>
      </c>
      <c r="O37" s="3">
        <v>1.6402747810455001</v>
      </c>
      <c r="P37" s="3">
        <v>2.1862565547894102</v>
      </c>
      <c r="Q37" s="3">
        <v>4.4757448179936103</v>
      </c>
      <c r="R37" s="3">
        <v>3.2174448952165098</v>
      </c>
      <c r="S37" s="3">
        <v>3.58782081411406</v>
      </c>
      <c r="T37" s="3">
        <v>4.1052801606967897</v>
      </c>
      <c r="U37" s="3">
        <v>1.8752780997312899</v>
      </c>
      <c r="V37" s="3">
        <v>3.6315354292670601</v>
      </c>
    </row>
    <row r="38" spans="1:22" x14ac:dyDescent="0.35">
      <c r="A38" s="2">
        <v>42948</v>
      </c>
      <c r="B38" s="3">
        <v>2.1252031355755698</v>
      </c>
      <c r="C38" s="3">
        <v>2.57517736922971</v>
      </c>
      <c r="D38" s="3">
        <v>2.5657722220791999</v>
      </c>
      <c r="E38" s="3">
        <v>1.5873395276609901</v>
      </c>
      <c r="F38" s="3">
        <v>2.2810783282063398</v>
      </c>
      <c r="G38" s="3">
        <v>2.3001873152095502</v>
      </c>
      <c r="H38" s="3">
        <v>3.04013770140046</v>
      </c>
      <c r="I38" s="3">
        <v>3.9707426884367201</v>
      </c>
      <c r="J38" s="3">
        <v>2.39624036409566</v>
      </c>
      <c r="K38" s="3">
        <v>1.7750449838979001</v>
      </c>
      <c r="L38" s="3">
        <v>3.4586540431728698</v>
      </c>
      <c r="M38" s="3">
        <v>3.1830445731834298</v>
      </c>
      <c r="N38" s="3">
        <v>2.5628234013684601</v>
      </c>
      <c r="O38" s="3">
        <v>1.514236488925</v>
      </c>
      <c r="P38" s="3">
        <v>2.0536019924669802</v>
      </c>
      <c r="Q38" s="3">
        <v>4.2862624386729804</v>
      </c>
      <c r="R38" s="3">
        <v>3.23817825684905</v>
      </c>
      <c r="S38" s="3">
        <v>3.6444476162521702</v>
      </c>
      <c r="T38" s="3">
        <v>3.9209325798269998</v>
      </c>
      <c r="U38" s="3">
        <v>1.53557626563428</v>
      </c>
      <c r="V38" s="3">
        <v>3.82535324012823</v>
      </c>
    </row>
    <row r="39" spans="1:22" x14ac:dyDescent="0.35">
      <c r="A39" s="2">
        <v>42979</v>
      </c>
      <c r="B39" s="3">
        <v>2.1315366537011</v>
      </c>
      <c r="C39" s="3">
        <v>2.4496266724986802</v>
      </c>
      <c r="D39" s="3">
        <v>2.5653760622195101</v>
      </c>
      <c r="E39" s="3">
        <v>1.5675181620012899</v>
      </c>
      <c r="F39" s="3">
        <v>2.3344965476574</v>
      </c>
      <c r="G39" s="3">
        <v>2.0263395843168501</v>
      </c>
      <c r="H39" s="3">
        <v>3.0221469780192902</v>
      </c>
      <c r="I39" s="3">
        <v>4.0075323462568297</v>
      </c>
      <c r="J39" s="3">
        <v>2.3995030814510301</v>
      </c>
      <c r="K39" s="3">
        <v>1.8374179200845799</v>
      </c>
      <c r="L39" s="3">
        <v>3.2474580194112499</v>
      </c>
      <c r="M39" s="3">
        <v>3.25551733498554</v>
      </c>
      <c r="N39" s="3">
        <v>2.5950331446528399</v>
      </c>
      <c r="O39" s="3">
        <v>1.52777470617748</v>
      </c>
      <c r="P39" s="3">
        <v>2.1214047442622901</v>
      </c>
      <c r="Q39" s="3">
        <v>4.5043321885372301</v>
      </c>
      <c r="R39" s="3">
        <v>3.1200547601236299</v>
      </c>
      <c r="S39" s="3">
        <v>3.7755874542571801</v>
      </c>
      <c r="T39" s="3">
        <v>4.03140580829636</v>
      </c>
      <c r="U39" s="3">
        <v>1.7424004956197301</v>
      </c>
      <c r="V39" s="3">
        <v>4.0716199406614102</v>
      </c>
    </row>
    <row r="40" spans="1:22" x14ac:dyDescent="0.35">
      <c r="A40" s="2">
        <v>43007</v>
      </c>
      <c r="B40" s="3">
        <v>2.15715706087185</v>
      </c>
      <c r="C40" s="3">
        <v>2.4970372114339798</v>
      </c>
      <c r="D40" s="3">
        <v>2.5726165050046301</v>
      </c>
      <c r="E40" s="3">
        <v>1.47260013392406</v>
      </c>
      <c r="F40" s="3">
        <v>2.4836535478631698</v>
      </c>
      <c r="G40" s="3">
        <v>2.2774407790017199</v>
      </c>
      <c r="H40" s="3">
        <v>3.0772509647785302</v>
      </c>
      <c r="I40" s="3">
        <v>4.1608377159711303</v>
      </c>
      <c r="J40" s="3">
        <v>2.4557897397543802</v>
      </c>
      <c r="K40" s="3">
        <v>1.79332433088298</v>
      </c>
      <c r="L40" s="3">
        <v>3.2097606482553598</v>
      </c>
      <c r="M40" s="3">
        <v>3.3780526079694102</v>
      </c>
      <c r="N40" s="3">
        <v>2.8989935375850902</v>
      </c>
      <c r="O40" s="3">
        <v>1.5853451685230699</v>
      </c>
      <c r="P40" s="3">
        <v>2.12496082560987</v>
      </c>
      <c r="Q40" s="3">
        <v>4.6901566024012897</v>
      </c>
      <c r="R40" s="3">
        <v>3.0385754815116601</v>
      </c>
      <c r="S40" s="3">
        <v>4.2343520620765496</v>
      </c>
      <c r="T40" s="3">
        <v>4.28272553619487</v>
      </c>
      <c r="U40" s="3">
        <v>1.7059386959151599</v>
      </c>
      <c r="V40" s="3">
        <v>4.2949651193913398</v>
      </c>
    </row>
    <row r="41" spans="1:22" x14ac:dyDescent="0.35">
      <c r="A41" s="2">
        <v>43040</v>
      </c>
      <c r="B41" s="3">
        <v>2.1290263451281799</v>
      </c>
      <c r="C41" s="3">
        <v>2.8219746962996899</v>
      </c>
      <c r="D41" s="3">
        <v>2.5412969557629799</v>
      </c>
      <c r="E41" s="3">
        <v>1.4626452156204199</v>
      </c>
      <c r="F41" s="3">
        <v>2.3708428507030201</v>
      </c>
      <c r="G41" s="3">
        <v>2.2822990006841</v>
      </c>
      <c r="H41" s="3">
        <v>3.1948026284615598</v>
      </c>
      <c r="I41" s="3">
        <v>4.04107772659383</v>
      </c>
      <c r="J41" s="3">
        <v>2.5663501523963501</v>
      </c>
      <c r="K41" s="3">
        <v>1.9278526166877801</v>
      </c>
      <c r="L41" s="3">
        <v>3.3552794042326299</v>
      </c>
      <c r="M41" s="3">
        <v>3.2154268179223302</v>
      </c>
      <c r="N41" s="3">
        <v>2.80131522301475</v>
      </c>
      <c r="O41" s="3">
        <v>1.49895812251913</v>
      </c>
      <c r="P41" s="3">
        <v>2.0538068782430399</v>
      </c>
      <c r="Q41" s="3">
        <v>4.4907286324305904</v>
      </c>
      <c r="R41" s="3">
        <v>3.0035552523592002</v>
      </c>
      <c r="S41" s="3">
        <v>3.99572160081732</v>
      </c>
      <c r="T41" s="3">
        <v>4.2267070569954104</v>
      </c>
      <c r="U41" s="3">
        <v>2.08195599014336</v>
      </c>
      <c r="V41" s="3">
        <v>4.41596729272438</v>
      </c>
    </row>
    <row r="42" spans="1:22" x14ac:dyDescent="0.35">
      <c r="A42" s="2">
        <v>43070</v>
      </c>
      <c r="B42" s="3">
        <v>2.1832707124304598</v>
      </c>
      <c r="C42" s="3">
        <v>3.20378812979264</v>
      </c>
      <c r="D42" s="3">
        <v>2.6887601121930502</v>
      </c>
      <c r="E42" s="3">
        <v>1.6211067025769199</v>
      </c>
      <c r="F42" s="3">
        <v>2.7472376752500498</v>
      </c>
      <c r="G42" s="3">
        <v>2.7204985913336799</v>
      </c>
      <c r="H42" s="3">
        <v>3.2829236671394102</v>
      </c>
      <c r="I42" s="3">
        <v>4.1064142958492402</v>
      </c>
      <c r="J42" s="3">
        <v>2.60388976691114</v>
      </c>
      <c r="K42" s="3">
        <v>2.0243477248604398</v>
      </c>
      <c r="L42" s="3">
        <v>3.5705889387936298</v>
      </c>
      <c r="M42" s="3">
        <v>3.3066988786466598</v>
      </c>
      <c r="N42" s="3">
        <v>2.95760757476606</v>
      </c>
      <c r="O42" s="3">
        <v>1.5531574405848401</v>
      </c>
      <c r="P42" s="3">
        <v>2.09298913781257</v>
      </c>
      <c r="Q42" s="3">
        <v>4.8267826075941098</v>
      </c>
      <c r="R42" s="3">
        <v>3.0663230022409902</v>
      </c>
      <c r="S42" s="3">
        <v>4.4310632364973896</v>
      </c>
      <c r="T42" s="3">
        <v>4.5013928207499196</v>
      </c>
      <c r="U42" s="3">
        <v>1.8475021163976699</v>
      </c>
      <c r="V42" s="3">
        <v>4.29840546735928</v>
      </c>
    </row>
    <row r="43" spans="1:22" x14ac:dyDescent="0.35">
      <c r="A43" s="2">
        <v>43098</v>
      </c>
      <c r="B43" s="3">
        <v>2.2068357034192299</v>
      </c>
      <c r="C43" s="3">
        <v>2.9750754317100201</v>
      </c>
      <c r="D43" s="3">
        <v>2.5136400735313198</v>
      </c>
      <c r="E43" s="3">
        <v>1.5451203833493701</v>
      </c>
      <c r="F43" s="3">
        <v>2.83443878005601</v>
      </c>
      <c r="G43" s="3">
        <v>2.72541181637069</v>
      </c>
      <c r="H43" s="3">
        <v>3.14154028928361</v>
      </c>
      <c r="I43" s="3">
        <v>4.1803884485575598</v>
      </c>
      <c r="J43" s="3">
        <v>2.48859983516228</v>
      </c>
      <c r="K43" s="3">
        <v>2.0662133671263501</v>
      </c>
      <c r="L43" s="3">
        <v>3.4275950029312701</v>
      </c>
      <c r="M43" s="3">
        <v>3.2894232260082901</v>
      </c>
      <c r="N43" s="3">
        <v>2.6265269511531</v>
      </c>
      <c r="O43" s="3">
        <v>1.5008721172589401</v>
      </c>
      <c r="P43" s="3">
        <v>2.0867396597381198</v>
      </c>
      <c r="Q43" s="3">
        <v>4.3276816240240503</v>
      </c>
      <c r="R43" s="3">
        <v>2.9860920037283298</v>
      </c>
      <c r="S43" s="3">
        <v>4.0842220852424997</v>
      </c>
      <c r="T43" s="3">
        <v>4.499579934562</v>
      </c>
      <c r="U43" s="3">
        <v>1.42874449362772</v>
      </c>
      <c r="V43" s="3">
        <v>4.3069869006561898</v>
      </c>
    </row>
    <row r="44" spans="1:22" x14ac:dyDescent="0.35">
      <c r="A44" s="2">
        <v>43132</v>
      </c>
      <c r="B44" s="3">
        <v>2.1587188568092999</v>
      </c>
      <c r="C44" s="3">
        <v>2.70068227812853</v>
      </c>
      <c r="D44" s="3">
        <v>2.43963481100121</v>
      </c>
      <c r="E44" s="3">
        <v>1.5242308794789301</v>
      </c>
      <c r="F44" s="3">
        <v>2.8282522830369601</v>
      </c>
      <c r="G44" s="3">
        <v>2.4454642378910401</v>
      </c>
      <c r="H44" s="3">
        <v>3.0642557818103802</v>
      </c>
      <c r="I44" s="3">
        <v>4.0314884752287599</v>
      </c>
      <c r="J44" s="3">
        <v>2.4644926348807199</v>
      </c>
      <c r="K44" s="3">
        <v>2.0203197383376201</v>
      </c>
      <c r="L44" s="3">
        <v>3.1502371131915101</v>
      </c>
      <c r="M44" s="3">
        <v>3.3698117266851102</v>
      </c>
      <c r="N44" s="3">
        <v>2.6083651299574302</v>
      </c>
      <c r="O44" s="3">
        <v>1.46848904461812</v>
      </c>
      <c r="P44" s="3">
        <v>1.99682637328196</v>
      </c>
      <c r="Q44" s="3">
        <v>4.33049769332903</v>
      </c>
      <c r="R44" s="3">
        <v>2.8771067567742401</v>
      </c>
      <c r="S44" s="3">
        <v>3.9926870677147401</v>
      </c>
      <c r="T44" s="3">
        <v>4.2918094919412999</v>
      </c>
      <c r="U44" s="3">
        <v>1.75550150960945</v>
      </c>
      <c r="V44" s="3">
        <v>4.1334925838101704</v>
      </c>
    </row>
    <row r="45" spans="1:22" x14ac:dyDescent="0.35">
      <c r="A45" s="2">
        <v>43160</v>
      </c>
      <c r="B45" s="3">
        <v>2.28492066398664</v>
      </c>
      <c r="C45" s="3">
        <v>3.0619337380989</v>
      </c>
      <c r="D45" s="3">
        <v>2.4844650393660199</v>
      </c>
      <c r="E45" s="3">
        <v>1.56370636949499</v>
      </c>
      <c r="F45" s="3">
        <v>3.0906199497006699</v>
      </c>
      <c r="G45" s="3">
        <v>2.33424809701348</v>
      </c>
      <c r="H45" s="3">
        <v>3.1559737605254501</v>
      </c>
      <c r="I45" s="3">
        <v>4.2121837028725002</v>
      </c>
      <c r="J45" s="3">
        <v>2.63053703574943</v>
      </c>
      <c r="K45" s="3">
        <v>2.2126035286629699</v>
      </c>
      <c r="L45" s="3">
        <v>3.33937131560246</v>
      </c>
      <c r="M45" s="3">
        <v>3.2690966565616901</v>
      </c>
      <c r="N45" s="3">
        <v>2.96774456524337</v>
      </c>
      <c r="O45" s="3">
        <v>1.5548489227385101</v>
      </c>
      <c r="P45" s="3">
        <v>2.10522642021331</v>
      </c>
      <c r="Q45" s="3">
        <v>4.8068759959760099</v>
      </c>
      <c r="R45" s="3">
        <v>2.9427224813152799</v>
      </c>
      <c r="S45" s="3">
        <v>4.1887093658232999</v>
      </c>
      <c r="T45" s="3">
        <v>4.4862686815429296</v>
      </c>
      <c r="U45" s="3">
        <v>1.71158963633786</v>
      </c>
      <c r="V45" s="3">
        <v>4.2821961555348</v>
      </c>
    </row>
    <row r="46" spans="1:22" x14ac:dyDescent="0.35">
      <c r="A46" s="2">
        <v>43188</v>
      </c>
      <c r="B46" s="3">
        <v>2.4284173572500598</v>
      </c>
      <c r="C46" s="3">
        <v>3.0895354340961201</v>
      </c>
      <c r="D46" s="3">
        <v>2.7031314798409798</v>
      </c>
      <c r="E46" s="3">
        <v>1.65656358293505</v>
      </c>
      <c r="F46" s="3">
        <v>3.1971387993271398</v>
      </c>
      <c r="G46" s="3">
        <v>2.1839584490762598</v>
      </c>
      <c r="H46" s="3">
        <v>3.19485732378776</v>
      </c>
      <c r="I46" s="3">
        <v>4.1829494015261401</v>
      </c>
      <c r="J46" s="3">
        <v>2.6945773183802402</v>
      </c>
      <c r="K46" s="3">
        <v>2.2128714709164998</v>
      </c>
      <c r="L46" s="3">
        <v>3.46343449112101</v>
      </c>
      <c r="M46" s="3">
        <v>3.3354849715674799</v>
      </c>
      <c r="N46" s="3">
        <v>3.29008108585586</v>
      </c>
      <c r="O46" s="3">
        <v>1.62265292677285</v>
      </c>
      <c r="P46" s="3">
        <v>2.2645566894396301</v>
      </c>
      <c r="Q46" s="3">
        <v>5.0035225390862301</v>
      </c>
      <c r="R46" s="3">
        <v>3.0510463127256702</v>
      </c>
      <c r="S46" s="3">
        <v>4.5001420506565699</v>
      </c>
      <c r="T46" s="3">
        <v>4.6407054122811902</v>
      </c>
      <c r="U46" s="3">
        <v>1.88824651064625</v>
      </c>
      <c r="V46" s="3">
        <v>3.8936657195826201</v>
      </c>
    </row>
    <row r="47" spans="1:22" x14ac:dyDescent="0.35">
      <c r="A47" s="2">
        <v>43221</v>
      </c>
      <c r="B47" s="3">
        <v>2.6941390718590199</v>
      </c>
      <c r="C47" s="3">
        <v>3.0936273830856398</v>
      </c>
      <c r="D47" s="3">
        <v>2.8841657675576098</v>
      </c>
      <c r="E47" s="3">
        <v>1.7089843997998899</v>
      </c>
      <c r="F47" s="3">
        <v>3.0199043272084198</v>
      </c>
      <c r="G47" s="3">
        <v>1.9653586232011899</v>
      </c>
      <c r="H47" s="3">
        <v>3.17851723101754</v>
      </c>
      <c r="I47" s="3">
        <v>4.3633239767522101</v>
      </c>
      <c r="J47" s="3">
        <v>2.67318879258417</v>
      </c>
      <c r="K47" s="3">
        <v>2.1803647576876299</v>
      </c>
      <c r="L47" s="3">
        <v>3.66707833650492</v>
      </c>
      <c r="M47" s="3">
        <v>3.2620427877504401</v>
      </c>
      <c r="N47" s="3">
        <v>2.94848387109259</v>
      </c>
      <c r="O47" s="3">
        <v>1.5824038763300901</v>
      </c>
      <c r="P47" s="3">
        <v>2.2960702267709499</v>
      </c>
      <c r="Q47" s="3">
        <v>4.6602935787271402</v>
      </c>
      <c r="R47" s="3">
        <v>3.03859529341304</v>
      </c>
      <c r="S47" s="3">
        <v>5.1953007419645001</v>
      </c>
      <c r="T47" s="3">
        <v>4.7672002795456603</v>
      </c>
      <c r="U47" s="3">
        <v>1.9409699775232601</v>
      </c>
      <c r="V47" s="3">
        <v>3.8291409900161701</v>
      </c>
    </row>
    <row r="48" spans="1:22" x14ac:dyDescent="0.35">
      <c r="A48" s="2">
        <v>43252</v>
      </c>
      <c r="B48" s="3">
        <v>2.7398117265684299</v>
      </c>
      <c r="C48" s="3">
        <v>3.2421112687400999</v>
      </c>
      <c r="D48" s="3">
        <v>2.9539724727582701</v>
      </c>
      <c r="E48" s="3">
        <v>1.74957582356071</v>
      </c>
      <c r="F48" s="3">
        <v>3.1103814618750598</v>
      </c>
      <c r="G48" s="3">
        <v>4.7160436766362404</v>
      </c>
      <c r="H48" s="3">
        <v>3.2817299999826401</v>
      </c>
      <c r="I48" s="3">
        <v>4.3451839275708304</v>
      </c>
      <c r="J48" s="3">
        <v>2.94119598198058</v>
      </c>
      <c r="K48" s="3">
        <v>2.2325665490561999</v>
      </c>
      <c r="L48" s="3">
        <v>4.0296656940543203</v>
      </c>
      <c r="M48" s="3">
        <v>3.4415924721171698</v>
      </c>
      <c r="N48" s="3">
        <v>3.28213327225812</v>
      </c>
      <c r="O48" s="3">
        <v>1.6143965961561499</v>
      </c>
      <c r="P48" s="3">
        <v>2.28342453407685</v>
      </c>
      <c r="Q48" s="3">
        <v>4.9477129501285901</v>
      </c>
      <c r="R48" s="3">
        <v>3.1959341348706798</v>
      </c>
      <c r="S48" s="3">
        <v>5.3970959871677602</v>
      </c>
      <c r="T48" s="3">
        <v>4.8484876823834204</v>
      </c>
      <c r="U48" s="3">
        <v>1.4886957015391999</v>
      </c>
      <c r="V48" s="3">
        <v>3.73351149398529</v>
      </c>
    </row>
    <row r="49" spans="1:22" x14ac:dyDescent="0.35">
      <c r="A49" s="2">
        <v>43280</v>
      </c>
      <c r="B49" s="3">
        <v>2.96454588236544</v>
      </c>
      <c r="C49" s="3">
        <v>3.4040418010611599</v>
      </c>
      <c r="D49" s="3">
        <v>3.1356502453930699</v>
      </c>
      <c r="E49" s="3">
        <v>1.86091809258778</v>
      </c>
      <c r="F49" s="3">
        <v>3.1389450837625898</v>
      </c>
      <c r="G49" s="3">
        <v>2.0538358654842899</v>
      </c>
      <c r="H49" s="3">
        <v>3.3726822791597399</v>
      </c>
      <c r="I49" s="3">
        <v>4.4368919555397603</v>
      </c>
      <c r="J49" s="3">
        <v>2.7786052677677602</v>
      </c>
      <c r="K49" s="3">
        <v>2.3567296324562199</v>
      </c>
      <c r="L49" s="3">
        <v>4.4762956294580301</v>
      </c>
      <c r="M49" s="3">
        <v>3.5317808005733098</v>
      </c>
      <c r="N49" s="3">
        <v>3.42408506616687</v>
      </c>
      <c r="O49" s="3">
        <v>1.6201788839745801</v>
      </c>
      <c r="P49" s="3">
        <v>2.3992219806452302</v>
      </c>
      <c r="Q49" s="3">
        <v>4.8872808487600903</v>
      </c>
      <c r="R49" s="3">
        <v>3.4625817926814202</v>
      </c>
      <c r="S49" s="3">
        <v>5.4890541564676001</v>
      </c>
      <c r="T49" s="3">
        <v>4.9903184029356398</v>
      </c>
      <c r="U49" s="3">
        <v>1.6465998185491799</v>
      </c>
      <c r="V49" s="3">
        <v>3.8215869256575798</v>
      </c>
    </row>
    <row r="50" spans="1:22" x14ac:dyDescent="0.35">
      <c r="A50" s="2">
        <v>43313</v>
      </c>
      <c r="B50" s="3">
        <v>3.0759115468137699</v>
      </c>
      <c r="C50" s="3">
        <v>3.3014373183916699</v>
      </c>
      <c r="D50" s="3">
        <v>2.9595874602546401</v>
      </c>
      <c r="E50" s="3">
        <v>1.70224941663519</v>
      </c>
      <c r="F50" s="3">
        <v>2.7778481801365902</v>
      </c>
      <c r="G50" s="3">
        <v>2.2353090677541601</v>
      </c>
      <c r="H50" s="3">
        <v>3.1885130610496399</v>
      </c>
      <c r="I50" s="3">
        <v>4.3068316391551598</v>
      </c>
      <c r="J50" s="3">
        <v>2.7163238317073199</v>
      </c>
      <c r="K50" s="3">
        <v>2.3544879532698002</v>
      </c>
      <c r="L50" s="3">
        <v>4.2056063025617298</v>
      </c>
      <c r="M50" s="3">
        <v>3.5485281044635202</v>
      </c>
      <c r="N50" s="3">
        <v>3.4022431436697</v>
      </c>
      <c r="O50" s="3">
        <v>1.5183605449489901</v>
      </c>
      <c r="P50" s="3">
        <v>2.4468812071299002</v>
      </c>
      <c r="Q50" s="3">
        <v>4.3664641934635897</v>
      </c>
      <c r="R50" s="3">
        <v>3.2204327078180599</v>
      </c>
      <c r="S50" s="3">
        <v>5.3155377816871203</v>
      </c>
      <c r="T50" s="3">
        <v>4.68667804968414</v>
      </c>
      <c r="U50" s="3">
        <v>1.7291483932687499</v>
      </c>
      <c r="V50" s="3">
        <v>3.8714729242104</v>
      </c>
    </row>
    <row r="51" spans="1:22" x14ac:dyDescent="0.35">
      <c r="A51" s="2">
        <v>43343</v>
      </c>
      <c r="B51" s="3">
        <v>3.2007476339969601</v>
      </c>
      <c r="C51" s="3">
        <v>3.5983291462236</v>
      </c>
      <c r="D51" s="3">
        <v>2.9742609309663499</v>
      </c>
      <c r="E51" s="3">
        <v>1.6960752865795501</v>
      </c>
      <c r="F51" s="3">
        <v>2.7712111290907</v>
      </c>
      <c r="G51" s="3">
        <v>2.4929803569657198</v>
      </c>
      <c r="H51" s="3">
        <v>3.1549409907832802</v>
      </c>
      <c r="I51" s="3">
        <v>4.33327656900937</v>
      </c>
      <c r="J51" s="3">
        <v>2.7727737608409302</v>
      </c>
      <c r="K51" s="3">
        <v>2.3636250572036301</v>
      </c>
      <c r="L51" s="3">
        <v>4.4120740704260504</v>
      </c>
      <c r="M51" s="3">
        <v>3.5399822246552799</v>
      </c>
      <c r="N51" s="3">
        <v>3.6422636508464401</v>
      </c>
      <c r="O51" s="3">
        <v>1.4749624681001401</v>
      </c>
      <c r="P51" s="3">
        <v>2.5464429282393999</v>
      </c>
      <c r="Q51" s="3">
        <v>4.2104915476112303</v>
      </c>
      <c r="R51" s="3">
        <v>3.2002126143088701</v>
      </c>
      <c r="S51" s="3">
        <v>5.8166860538485299</v>
      </c>
      <c r="T51" s="3">
        <v>4.6891046313648799</v>
      </c>
      <c r="U51" s="3">
        <v>1.64658672062775</v>
      </c>
      <c r="V51" s="3">
        <v>4.1542516196181998</v>
      </c>
    </row>
    <row r="52" spans="1:22" x14ac:dyDescent="0.35">
      <c r="A52" s="2">
        <v>43374</v>
      </c>
      <c r="B52" s="3">
        <v>3.0559493934996298</v>
      </c>
      <c r="C52" s="3">
        <v>3.3920568350607399</v>
      </c>
      <c r="D52" s="3">
        <v>2.9947445629621998</v>
      </c>
      <c r="E52" s="3">
        <v>1.8631859226574901</v>
      </c>
      <c r="F52" s="3">
        <v>2.9497200347024299</v>
      </c>
      <c r="G52" s="3">
        <v>2.30399167554644</v>
      </c>
      <c r="H52" s="3">
        <v>3.22659258450037</v>
      </c>
      <c r="I52" s="3">
        <v>4.3988168992152499</v>
      </c>
      <c r="J52" s="3">
        <v>2.75609963120159</v>
      </c>
      <c r="K52" s="3">
        <v>2.3774514115789298</v>
      </c>
      <c r="L52" s="3">
        <v>4.3308755256135996</v>
      </c>
      <c r="M52" s="3">
        <v>3.81408504680843</v>
      </c>
      <c r="N52" s="3">
        <v>3.82542253959874</v>
      </c>
      <c r="O52" s="3">
        <v>1.58024013684818</v>
      </c>
      <c r="P52" s="3">
        <v>2.5975835467351698</v>
      </c>
      <c r="Q52" s="3">
        <v>4.3860141273357698</v>
      </c>
      <c r="R52" s="3">
        <v>3.1841560870626</v>
      </c>
      <c r="S52" s="3">
        <v>5.3286644810371397</v>
      </c>
      <c r="T52" s="3">
        <v>4.7598589628062902</v>
      </c>
      <c r="U52" s="3">
        <v>1.60237222599135</v>
      </c>
      <c r="V52" s="3">
        <v>4.1941056511971402</v>
      </c>
    </row>
    <row r="53" spans="1:22" x14ac:dyDescent="0.35">
      <c r="A53" s="2">
        <v>43405</v>
      </c>
      <c r="B53" s="3">
        <v>3.2975404918023301</v>
      </c>
      <c r="C53" s="3">
        <v>3.04591701269154</v>
      </c>
      <c r="D53" s="3">
        <v>3.0555504539139302</v>
      </c>
      <c r="E53" s="3">
        <v>1.9055097062119299</v>
      </c>
      <c r="F53" s="3">
        <v>3.2115577769138999</v>
      </c>
      <c r="G53" s="3">
        <v>2.5245191443447998</v>
      </c>
      <c r="H53" s="3">
        <v>3.4008655000533201</v>
      </c>
      <c r="I53" s="3">
        <v>4.9187332436653701</v>
      </c>
      <c r="J53" s="3">
        <v>3.15667814053857</v>
      </c>
      <c r="K53" s="3">
        <v>2.6793045067097099</v>
      </c>
      <c r="L53" s="3">
        <v>3.8633695673670698</v>
      </c>
      <c r="M53" s="3">
        <v>4.0520817592477698</v>
      </c>
      <c r="N53" s="3">
        <v>4.2072959607664897</v>
      </c>
      <c r="O53" s="3">
        <v>1.6846591759434999</v>
      </c>
      <c r="P53" s="3">
        <v>2.8124574477172501</v>
      </c>
      <c r="Q53" s="3">
        <v>4.2922135971291899</v>
      </c>
      <c r="R53" s="3">
        <v>3.3752614967948</v>
      </c>
      <c r="S53" s="3">
        <v>5.3636708125060402</v>
      </c>
      <c r="T53" s="3">
        <v>4.90254179849578</v>
      </c>
      <c r="U53" s="3">
        <v>1.7951579633527399</v>
      </c>
      <c r="V53" s="3">
        <v>4.2065533375866604</v>
      </c>
    </row>
    <row r="54" spans="1:22" x14ac:dyDescent="0.35">
      <c r="A54" s="2">
        <v>43434</v>
      </c>
      <c r="B54" s="3">
        <v>3.2877854179328598</v>
      </c>
      <c r="C54" s="3">
        <v>2.97759931443098</v>
      </c>
      <c r="D54" s="3">
        <v>2.90240458709772</v>
      </c>
      <c r="E54" s="3">
        <v>1.8297557899114101</v>
      </c>
      <c r="F54" s="3">
        <v>3.08795723682936</v>
      </c>
      <c r="G54" s="3">
        <v>2.3055677371297398</v>
      </c>
      <c r="H54" s="3">
        <v>3.37479522990327</v>
      </c>
      <c r="I54" s="3">
        <v>4.8888095585050397</v>
      </c>
      <c r="J54" s="3">
        <v>3.4679511080170902</v>
      </c>
      <c r="K54" s="3">
        <v>2.6088709893759701</v>
      </c>
      <c r="L54" s="3">
        <v>3.89041072771378</v>
      </c>
      <c r="M54" s="3">
        <v>4.0521358079753798</v>
      </c>
      <c r="N54" s="3">
        <v>4.1915409385889797</v>
      </c>
      <c r="O54" s="3">
        <v>1.6319295469451001</v>
      </c>
      <c r="P54" s="3">
        <v>2.7187880892255101</v>
      </c>
      <c r="Q54" s="3">
        <v>4.3881501770778302</v>
      </c>
      <c r="R54" s="3">
        <v>3.4429381367028502</v>
      </c>
      <c r="S54" s="3">
        <v>5.1884540271255304</v>
      </c>
      <c r="T54" s="3">
        <v>5.3195259990378698</v>
      </c>
      <c r="U54" s="3">
        <v>1.7580223649020099</v>
      </c>
      <c r="V54" s="3">
        <v>4.3083435303823503</v>
      </c>
    </row>
    <row r="55" spans="1:22" x14ac:dyDescent="0.35">
      <c r="A55" s="2">
        <v>43465</v>
      </c>
      <c r="B55" s="3">
        <v>3.3854755748881802</v>
      </c>
      <c r="C55" s="3">
        <v>3.91117017516257</v>
      </c>
      <c r="D55" s="3">
        <v>2.8668288455128299</v>
      </c>
      <c r="E55" s="3">
        <v>1.78837174247785</v>
      </c>
      <c r="F55" s="3">
        <v>3.2041511163748702</v>
      </c>
      <c r="G55" s="3">
        <v>2.3435827807899599</v>
      </c>
      <c r="H55" s="3">
        <v>3.2886720867057799</v>
      </c>
      <c r="I55" s="3">
        <v>4.9148294054038599</v>
      </c>
      <c r="J55" s="3">
        <v>3.4498056055189799</v>
      </c>
      <c r="K55" s="3">
        <v>2.6652112878198899</v>
      </c>
      <c r="L55" s="3">
        <v>4.0025150048401201</v>
      </c>
      <c r="M55" s="3">
        <v>3.8057436117793202</v>
      </c>
      <c r="N55" s="3">
        <v>4.5273513728021104</v>
      </c>
      <c r="O55" s="3">
        <v>1.63730118578133</v>
      </c>
      <c r="P55" s="3">
        <v>2.8424359770686398</v>
      </c>
      <c r="Q55" s="3">
        <v>4.5468099063270602</v>
      </c>
      <c r="R55" s="3">
        <v>3.5995688161275501</v>
      </c>
      <c r="S55" s="3">
        <v>5.2574470298322096</v>
      </c>
      <c r="T55" s="3">
        <v>5.15051758016428</v>
      </c>
      <c r="U55" s="3">
        <v>1.8502254969240699</v>
      </c>
      <c r="V55" s="3">
        <v>4.2564203383807104</v>
      </c>
    </row>
    <row r="56" spans="1:22" x14ac:dyDescent="0.35">
      <c r="A56" s="2">
        <v>43497</v>
      </c>
      <c r="B56" s="3">
        <v>3.12692613404819</v>
      </c>
      <c r="C56" s="3">
        <v>3.7460427962729099</v>
      </c>
      <c r="D56" s="3">
        <v>2.7466500294125602</v>
      </c>
      <c r="E56" s="3">
        <v>1.6392864780298799</v>
      </c>
      <c r="F56" s="3">
        <v>2.97556517110662</v>
      </c>
      <c r="G56" s="3">
        <v>2.0716622007098899</v>
      </c>
      <c r="H56" s="3">
        <v>3.2781375981925902</v>
      </c>
      <c r="I56" s="3">
        <v>4.6362780235881704</v>
      </c>
      <c r="J56" s="3">
        <v>3.2834494842723898</v>
      </c>
      <c r="K56" s="3">
        <v>2.4445744684785402</v>
      </c>
      <c r="L56" s="3">
        <v>3.5874316811028</v>
      </c>
      <c r="M56" s="3">
        <v>3.7147756849438198</v>
      </c>
      <c r="N56" s="3">
        <v>4.37404947589346</v>
      </c>
      <c r="O56" s="3">
        <v>1.6331439065140501</v>
      </c>
      <c r="P56" s="3">
        <v>2.55642789506655</v>
      </c>
      <c r="Q56" s="3">
        <v>4.2913110243667596</v>
      </c>
      <c r="R56" s="3">
        <v>3.33625640888159</v>
      </c>
      <c r="S56" s="3">
        <v>4.43935586288785</v>
      </c>
      <c r="T56" s="3">
        <v>5.1220194380612503</v>
      </c>
      <c r="U56" s="3">
        <v>1.76388082777863</v>
      </c>
      <c r="V56" s="3">
        <v>3.9441020034118601</v>
      </c>
    </row>
    <row r="57" spans="1:22" x14ac:dyDescent="0.35">
      <c r="A57" s="2">
        <v>43525</v>
      </c>
      <c r="B57" s="3">
        <v>2.77062625892153</v>
      </c>
      <c r="C57" s="3">
        <v>3.9835336642877102</v>
      </c>
      <c r="D57" s="3">
        <v>2.8187759526791298</v>
      </c>
      <c r="E57" s="3">
        <v>1.77135307714073</v>
      </c>
      <c r="F57" s="3">
        <v>3.0444120111832</v>
      </c>
      <c r="G57" s="3">
        <v>2.2190844534199399</v>
      </c>
      <c r="H57" s="3">
        <v>3.28406505253623</v>
      </c>
      <c r="I57" s="3">
        <v>4.4328845497276896</v>
      </c>
      <c r="J57" s="3">
        <v>3.3914008895017398</v>
      </c>
      <c r="K57" s="3">
        <v>2.4707918779183502</v>
      </c>
      <c r="L57" s="3">
        <v>3.6595678785258801</v>
      </c>
      <c r="M57" s="3">
        <v>3.9169641619472602</v>
      </c>
      <c r="N57" s="3">
        <v>3.8451033061576601</v>
      </c>
      <c r="O57" s="3">
        <v>1.64899006394624</v>
      </c>
      <c r="P57" s="3">
        <v>2.4480879146667598</v>
      </c>
      <c r="Q57" s="3">
        <v>4.5568000754279501</v>
      </c>
      <c r="R57" s="3">
        <v>3.2882058223070501</v>
      </c>
      <c r="S57" s="3">
        <v>4.8028508570924302</v>
      </c>
      <c r="T57" s="3">
        <v>5.0829009453222902</v>
      </c>
      <c r="U57" s="3">
        <v>1.5437840456934699</v>
      </c>
      <c r="V57" s="3">
        <v>3.90403633113326</v>
      </c>
    </row>
    <row r="58" spans="1:22" x14ac:dyDescent="0.35">
      <c r="A58" s="2">
        <v>43556</v>
      </c>
      <c r="B58" s="3">
        <v>2.6801711122190799</v>
      </c>
      <c r="C58" s="3">
        <v>4.1893546509473003</v>
      </c>
      <c r="D58" s="3">
        <v>2.8324599986608399</v>
      </c>
      <c r="E58" s="3">
        <v>1.7308698701013201</v>
      </c>
      <c r="F58" s="3">
        <v>3.0984722200766801</v>
      </c>
      <c r="G58" s="3">
        <v>2.25427113342541</v>
      </c>
      <c r="H58" s="3">
        <v>3.4135874642314699</v>
      </c>
      <c r="I58" s="3">
        <v>4.2987746903195898</v>
      </c>
      <c r="J58" s="3">
        <v>3.3704061361172499</v>
      </c>
      <c r="K58" s="3">
        <v>2.5036958902798898</v>
      </c>
      <c r="L58" s="3">
        <v>3.3185792822287499</v>
      </c>
      <c r="M58" s="3">
        <v>3.8196721798690798</v>
      </c>
      <c r="N58" s="3">
        <v>3.6266215860481599</v>
      </c>
      <c r="O58" s="3">
        <v>1.5657372482188101</v>
      </c>
      <c r="P58" s="3">
        <v>2.3798187372255701</v>
      </c>
      <c r="Q58" s="3">
        <v>4.4197576459811998</v>
      </c>
      <c r="R58" s="3">
        <v>3.3041150472297001</v>
      </c>
      <c r="S58" s="3">
        <v>5.1066375238317798</v>
      </c>
      <c r="T58" s="3">
        <v>5.11280269297575</v>
      </c>
      <c r="U58" s="3">
        <v>1.5871395705652001</v>
      </c>
      <c r="V58" s="3">
        <v>3.7665421706314799</v>
      </c>
    </row>
    <row r="59" spans="1:22" x14ac:dyDescent="0.35">
      <c r="A59" s="2">
        <v>43586</v>
      </c>
      <c r="B59" s="3">
        <v>2.6921135882204901</v>
      </c>
      <c r="C59" s="3">
        <v>3.9903072933293999</v>
      </c>
      <c r="D59" s="3">
        <v>2.7935312585646899</v>
      </c>
      <c r="E59" s="3">
        <v>1.70300585701608</v>
      </c>
      <c r="F59" s="3">
        <v>3.18511829120447</v>
      </c>
      <c r="G59" s="3">
        <v>2.4935233605809399</v>
      </c>
      <c r="H59" s="3">
        <v>3.3772336832588601</v>
      </c>
      <c r="I59" s="3">
        <v>4.1993688719577698</v>
      </c>
      <c r="J59" s="3">
        <v>3.3208351871730999</v>
      </c>
      <c r="K59" s="3">
        <v>2.4390680785955299</v>
      </c>
      <c r="L59" s="3">
        <v>3.4064580489737502</v>
      </c>
      <c r="M59" s="3">
        <v>3.6916865790933402</v>
      </c>
      <c r="N59" s="3">
        <v>3.5585905134566098</v>
      </c>
      <c r="O59" s="3">
        <v>1.6262198290426699</v>
      </c>
      <c r="P59" s="3">
        <v>2.3634293341894801</v>
      </c>
      <c r="Q59" s="3">
        <v>4.2250534272227798</v>
      </c>
      <c r="R59" s="3">
        <v>3.2504862665168899</v>
      </c>
      <c r="S59" s="3">
        <v>5.0968444462324998</v>
      </c>
      <c r="T59" s="3">
        <v>4.8319581454081399</v>
      </c>
      <c r="U59" s="3">
        <v>1.52880646022582</v>
      </c>
      <c r="V59" s="3">
        <v>3.56168919572823</v>
      </c>
    </row>
    <row r="60" spans="1:22" x14ac:dyDescent="0.35">
      <c r="A60" s="2">
        <v>43616</v>
      </c>
      <c r="B60" s="3">
        <v>2.8024121554933501</v>
      </c>
      <c r="C60" s="3">
        <v>4.3647360699180604</v>
      </c>
      <c r="D60" s="3">
        <v>2.8655276157072902</v>
      </c>
      <c r="E60" s="3">
        <v>1.76245301076364</v>
      </c>
      <c r="F60" s="3">
        <v>3.2997327545900199</v>
      </c>
      <c r="G60" s="3">
        <v>2.7727969082831798</v>
      </c>
      <c r="H60" s="3">
        <v>3.32134347718404</v>
      </c>
      <c r="I60" s="3">
        <v>4.4909219706302697</v>
      </c>
      <c r="J60" s="3">
        <v>3.5624486680818102</v>
      </c>
      <c r="K60" s="3">
        <v>2.6087355730934099</v>
      </c>
      <c r="L60" s="3">
        <v>3.37709056665713</v>
      </c>
      <c r="M60" s="3">
        <v>3.9045158654667902</v>
      </c>
      <c r="N60" s="3">
        <v>3.4054747452953298</v>
      </c>
      <c r="O60" s="3">
        <v>1.6517834793053201</v>
      </c>
      <c r="P60" s="3">
        <v>2.64080339201614</v>
      </c>
      <c r="Q60" s="3">
        <v>4.2007208792273696</v>
      </c>
      <c r="R60" s="3">
        <v>3.33567764208561</v>
      </c>
      <c r="S60" s="3">
        <v>5.0492781055114202</v>
      </c>
      <c r="T60" s="3">
        <v>5.1912861208311796</v>
      </c>
      <c r="U60" s="3">
        <v>1.5842168071235401</v>
      </c>
      <c r="V60" s="3">
        <v>3.9739684619119799</v>
      </c>
    </row>
    <row r="61" spans="1:22" x14ac:dyDescent="0.35">
      <c r="A61" s="2">
        <v>43647</v>
      </c>
      <c r="B61" s="3">
        <v>2.6085135472481098</v>
      </c>
      <c r="C61" s="3">
        <v>3.9927673351684598</v>
      </c>
      <c r="D61" s="3">
        <v>2.74628774500894</v>
      </c>
      <c r="E61" s="3">
        <v>1.72220388040267</v>
      </c>
      <c r="F61" s="3">
        <v>3.2512424042978298</v>
      </c>
      <c r="G61" s="3">
        <v>2.6732643805115699</v>
      </c>
      <c r="H61" s="3">
        <v>3.4019744687762499</v>
      </c>
      <c r="I61" s="3">
        <v>4.2803682321713099</v>
      </c>
      <c r="J61" s="3">
        <v>3.5383790824969701</v>
      </c>
      <c r="K61" s="3">
        <v>2.4849141719668402</v>
      </c>
      <c r="L61" s="3">
        <v>3.1017436039362698</v>
      </c>
      <c r="M61" s="3">
        <v>3.76996264200822</v>
      </c>
      <c r="N61" s="3">
        <v>3.32734332154104</v>
      </c>
      <c r="O61" s="3">
        <v>1.6917581021335499</v>
      </c>
      <c r="P61" s="3">
        <v>2.47295928903754</v>
      </c>
      <c r="Q61" s="3">
        <v>4.1131901076091797</v>
      </c>
      <c r="R61" s="3">
        <v>3.08978190365732</v>
      </c>
      <c r="S61" s="3">
        <v>4.6080346889690302</v>
      </c>
      <c r="T61" s="3">
        <v>5.1733068130980504</v>
      </c>
      <c r="U61" s="3">
        <v>1.6993143244833999</v>
      </c>
      <c r="V61" s="3">
        <v>3.8592433516121099</v>
      </c>
    </row>
    <row r="62" spans="1:22" x14ac:dyDescent="0.35">
      <c r="A62" s="2">
        <v>43678</v>
      </c>
      <c r="B62" s="3">
        <v>2.7293111832803798</v>
      </c>
      <c r="C62" s="3">
        <v>4.2128856197598301</v>
      </c>
      <c r="D62" s="3">
        <v>2.7420151441882901</v>
      </c>
      <c r="E62" s="3">
        <v>1.7515510908648699</v>
      </c>
      <c r="F62" s="3">
        <v>3.4551046859653201</v>
      </c>
      <c r="G62" s="3">
        <v>2.8391349523961198</v>
      </c>
      <c r="H62" s="3">
        <v>3.4439541077579499</v>
      </c>
      <c r="I62" s="3">
        <v>4.3303384009839396</v>
      </c>
      <c r="J62" s="3">
        <v>3.8405297148118098</v>
      </c>
      <c r="K62" s="3">
        <v>2.6004485592101099</v>
      </c>
      <c r="L62" s="3">
        <v>3.2154478439276999</v>
      </c>
      <c r="M62" s="3">
        <v>3.8695354070006398</v>
      </c>
      <c r="N62" s="3">
        <v>2.9851600850859299</v>
      </c>
      <c r="O62" s="3">
        <v>1.8434872006849199</v>
      </c>
      <c r="P62" s="3">
        <v>2.53240706959649</v>
      </c>
      <c r="Q62" s="3">
        <v>4.1597001644020697</v>
      </c>
      <c r="R62" s="3">
        <v>3.18001790940819</v>
      </c>
      <c r="S62" s="3">
        <v>4.4312216821576902</v>
      </c>
      <c r="T62" s="3">
        <v>4.9001372132410097</v>
      </c>
      <c r="U62" s="3">
        <v>1.77265323915704</v>
      </c>
      <c r="V62" s="3">
        <v>3.9317094160998201</v>
      </c>
    </row>
    <row r="63" spans="1:22" x14ac:dyDescent="0.35">
      <c r="A63" s="2">
        <v>43706</v>
      </c>
      <c r="B63" s="3">
        <v>2.7353091382473398</v>
      </c>
      <c r="C63" s="3">
        <v>4.4381975906534299</v>
      </c>
      <c r="D63" s="3">
        <v>2.7951784968854398</v>
      </c>
      <c r="E63" s="3">
        <v>1.8272056550211599</v>
      </c>
      <c r="F63" s="3">
        <v>3.8985984917891501</v>
      </c>
      <c r="G63" s="3">
        <v>2.90053666186297</v>
      </c>
      <c r="H63" s="3">
        <v>3.5177957812057801</v>
      </c>
      <c r="I63" s="3">
        <v>4.4481994525000399</v>
      </c>
      <c r="J63" s="3">
        <v>3.7448066093294101</v>
      </c>
      <c r="K63" s="3">
        <v>2.69214486062757</v>
      </c>
      <c r="L63" s="3">
        <v>3.3908835229882999</v>
      </c>
      <c r="M63" s="3">
        <v>4.2161774986942797</v>
      </c>
      <c r="N63" s="3">
        <v>3.3245283402700498</v>
      </c>
      <c r="O63" s="3">
        <v>1.81143055139217</v>
      </c>
      <c r="P63" s="3">
        <v>2.5580201769940798</v>
      </c>
      <c r="Q63" s="3">
        <v>4.2407379521983097</v>
      </c>
      <c r="R63" s="3">
        <v>3.2322488127682298</v>
      </c>
      <c r="S63" s="3">
        <v>5.0949196996854296</v>
      </c>
      <c r="T63" s="3">
        <v>4.90657642416648</v>
      </c>
      <c r="U63" s="3">
        <v>1.93691963438714</v>
      </c>
      <c r="V63" s="3">
        <v>4.16996567119822</v>
      </c>
    </row>
    <row r="64" spans="1:22" x14ac:dyDescent="0.35">
      <c r="A64" s="2">
        <v>43739</v>
      </c>
      <c r="B64" s="3">
        <v>2.7349403870405702</v>
      </c>
      <c r="C64" s="3">
        <v>4.1452116718396903</v>
      </c>
      <c r="D64" s="3">
        <v>2.8647450521298099</v>
      </c>
      <c r="E64" s="3">
        <v>1.90207726292609</v>
      </c>
      <c r="F64" s="3">
        <v>3.59914782072675</v>
      </c>
      <c r="G64" s="3">
        <v>3.05968138325975</v>
      </c>
      <c r="H64" s="3">
        <v>3.5350360565392198</v>
      </c>
      <c r="I64" s="3">
        <v>4.2205760428647796</v>
      </c>
      <c r="J64" s="3">
        <v>3.6054848034437099</v>
      </c>
      <c r="K64" s="3">
        <v>2.4973956656135101</v>
      </c>
      <c r="L64" s="3">
        <v>3.2746995346143999</v>
      </c>
      <c r="M64" s="3">
        <v>4.3751509041825001</v>
      </c>
      <c r="N64" s="3">
        <v>3.34551370637553</v>
      </c>
      <c r="O64" s="3">
        <v>1.79700650635336</v>
      </c>
      <c r="P64" s="3">
        <v>2.5669364365972198</v>
      </c>
      <c r="Q64" s="3">
        <v>4.1553403061177496</v>
      </c>
      <c r="R64" s="3">
        <v>3.3068244113260099</v>
      </c>
      <c r="S64" s="3">
        <v>4.8140211000712503</v>
      </c>
      <c r="T64" s="3">
        <v>4.89053452694416</v>
      </c>
      <c r="U64" s="3">
        <v>1.6403580810294101</v>
      </c>
      <c r="V64" s="3">
        <v>4.1599446607266497</v>
      </c>
    </row>
    <row r="65" spans="1:22" x14ac:dyDescent="0.35">
      <c r="A65" s="2">
        <v>43770</v>
      </c>
      <c r="B65" s="3">
        <v>2.7069273372032701</v>
      </c>
      <c r="C65" s="3">
        <v>4.9161287296053002</v>
      </c>
      <c r="D65" s="3">
        <v>2.7831512706027399</v>
      </c>
      <c r="E65" s="3">
        <v>1.8490028889766801</v>
      </c>
      <c r="F65" s="3">
        <v>3.4170645481264099</v>
      </c>
      <c r="G65" s="3">
        <v>2.9186234892568899</v>
      </c>
      <c r="H65" s="3">
        <v>3.5137805503402402</v>
      </c>
      <c r="I65" s="3">
        <v>4.0914893549821398</v>
      </c>
      <c r="J65" s="3">
        <v>3.4986224734368498</v>
      </c>
      <c r="K65" s="3">
        <v>2.4405582819184399</v>
      </c>
      <c r="L65" s="3">
        <v>3.2069108384874299</v>
      </c>
      <c r="M65" s="3">
        <v>4.2138243018592396</v>
      </c>
      <c r="N65" s="3">
        <v>3.2265841396409098</v>
      </c>
      <c r="O65" s="3">
        <v>1.7553010135327101</v>
      </c>
      <c r="P65" s="3">
        <v>2.4935779447917898</v>
      </c>
      <c r="Q65" s="3">
        <v>4.1240452887122103</v>
      </c>
      <c r="R65" s="3">
        <v>3.2959552718701901</v>
      </c>
      <c r="S65" s="3">
        <v>4.8551694670454797</v>
      </c>
      <c r="T65" s="3">
        <v>4.7583835583483198</v>
      </c>
      <c r="U65" s="3">
        <v>1.65094397827602</v>
      </c>
      <c r="V65" s="3">
        <v>4.2722669859819398</v>
      </c>
    </row>
    <row r="66" spans="1:22" x14ac:dyDescent="0.35">
      <c r="A66" s="2">
        <v>43798</v>
      </c>
      <c r="B66" s="3">
        <v>2.5929097225215698</v>
      </c>
      <c r="C66" s="3">
        <v>4.7497433719741897</v>
      </c>
      <c r="D66" s="3">
        <v>2.8794741851721999</v>
      </c>
      <c r="E66" s="3">
        <v>1.9334634658988601</v>
      </c>
      <c r="F66" s="3">
        <v>3.4713027207651601</v>
      </c>
      <c r="G66" s="3">
        <v>2.80777516695996</v>
      </c>
      <c r="H66" s="3">
        <v>3.5364678102988898</v>
      </c>
      <c r="I66" s="3">
        <v>4.1376120429399501</v>
      </c>
      <c r="J66" s="3">
        <v>3.5545604578883001</v>
      </c>
      <c r="K66" s="3">
        <v>2.4488151361822599</v>
      </c>
      <c r="L66" s="3">
        <v>3.2837602759429201</v>
      </c>
      <c r="M66" s="3">
        <v>3.8696863767794798</v>
      </c>
      <c r="N66" s="3">
        <v>3.0107067266988898</v>
      </c>
      <c r="O66" s="3">
        <v>1.6662841994536699</v>
      </c>
      <c r="P66" s="3">
        <v>2.41489097176779</v>
      </c>
      <c r="Q66" s="3">
        <v>4.1830254107153397</v>
      </c>
      <c r="R66" s="3">
        <v>3.22918978516915</v>
      </c>
      <c r="S66" s="3">
        <v>4.5382343443751703</v>
      </c>
      <c r="T66" s="3">
        <v>4.9857463210222104</v>
      </c>
      <c r="U66" s="3">
        <v>1.60885236083731</v>
      </c>
      <c r="V66" s="3">
        <v>4.1990274594694901</v>
      </c>
    </row>
    <row r="67" spans="1:22" x14ac:dyDescent="0.35">
      <c r="A67" s="2">
        <v>43830</v>
      </c>
      <c r="B67" s="3">
        <v>2.4528192443963399</v>
      </c>
      <c r="C67" s="3">
        <v>4.9299825171977103</v>
      </c>
      <c r="D67" s="3">
        <v>2.80022452614309</v>
      </c>
      <c r="E67" s="3">
        <v>1.84181644808204</v>
      </c>
      <c r="F67" s="3">
        <v>3.5318813038522698</v>
      </c>
      <c r="G67" s="3">
        <v>2.5650899624316499</v>
      </c>
      <c r="H67" s="3">
        <v>3.4765512842616899</v>
      </c>
      <c r="I67" s="3">
        <v>4.0251842379532103</v>
      </c>
      <c r="J67" s="3">
        <v>3.4950782890394798</v>
      </c>
      <c r="K67" s="3">
        <v>2.3337575721035702</v>
      </c>
      <c r="L67" s="3">
        <v>3.1460013409076502</v>
      </c>
      <c r="M67" s="3">
        <v>3.7364655866477499</v>
      </c>
      <c r="N67" s="3">
        <v>2.8981573206625701</v>
      </c>
      <c r="O67" s="3">
        <v>1.66995052329472</v>
      </c>
      <c r="P67" s="3">
        <v>2.2718022801806099</v>
      </c>
      <c r="Q67" s="3">
        <v>4.0564003290166601</v>
      </c>
      <c r="R67" s="3">
        <v>3.2382696001648998</v>
      </c>
      <c r="S67" s="3">
        <v>4.3110319179951704</v>
      </c>
      <c r="T67" s="3">
        <v>5.0504888587260002</v>
      </c>
      <c r="U67" s="3">
        <v>1.5168578169817599</v>
      </c>
      <c r="V67" s="3">
        <v>3.9809071212865899</v>
      </c>
    </row>
    <row r="68" spans="1:22" x14ac:dyDescent="0.35">
      <c r="A68" s="2">
        <v>43861</v>
      </c>
      <c r="B68" s="3">
        <v>2.5029234469150898</v>
      </c>
      <c r="C68" s="3">
        <v>4.81513036717846</v>
      </c>
      <c r="D68" s="3">
        <v>2.8777429903774299</v>
      </c>
      <c r="E68" s="3">
        <v>1.95203297881908</v>
      </c>
      <c r="F68" s="3">
        <v>3.9094876284434901</v>
      </c>
      <c r="G68" s="3">
        <v>2.9027656578518202</v>
      </c>
      <c r="H68" s="3">
        <v>3.6295128099907701</v>
      </c>
      <c r="I68" s="3">
        <v>4.18176745529997</v>
      </c>
      <c r="J68" s="3">
        <v>3.4888628076927199</v>
      </c>
      <c r="K68" s="3">
        <v>2.3736668244593599</v>
      </c>
      <c r="L68" s="3">
        <v>3.1562891945042502</v>
      </c>
      <c r="M68" s="3">
        <v>3.85092576882393</v>
      </c>
      <c r="N68" s="3">
        <v>3.16704908752518</v>
      </c>
      <c r="O68" s="3">
        <v>1.68239688539772</v>
      </c>
      <c r="P68" s="3">
        <v>2.41326761060271</v>
      </c>
      <c r="Q68" s="3">
        <v>4.1115341393726803</v>
      </c>
      <c r="R68" s="3">
        <v>3.3833266852806099</v>
      </c>
      <c r="S68" s="3">
        <v>4.5248163137616002</v>
      </c>
      <c r="T68" s="3">
        <v>5.2310299190052802</v>
      </c>
      <c r="U68" s="3">
        <v>1.6062322242926299</v>
      </c>
      <c r="V68" s="3">
        <v>4.1544138708646896</v>
      </c>
    </row>
    <row r="69" spans="1:22" x14ac:dyDescent="0.35">
      <c r="A69" s="2">
        <v>43889</v>
      </c>
      <c r="B69" s="3">
        <v>2.50861550926076</v>
      </c>
      <c r="C69" s="3">
        <v>5.3567885549120096</v>
      </c>
      <c r="D69" s="3">
        <v>3.1930648873101299</v>
      </c>
      <c r="E69" s="3">
        <v>2.0827669211870599</v>
      </c>
      <c r="F69" s="3">
        <v>4.3361419429990304</v>
      </c>
      <c r="G69" s="3">
        <v>3.3679307489570198</v>
      </c>
      <c r="H69" s="3">
        <v>3.7773974195500899</v>
      </c>
      <c r="I69" s="3">
        <v>4.2490784585376504</v>
      </c>
      <c r="J69" s="3">
        <v>3.59606248162547</v>
      </c>
      <c r="K69" s="3">
        <v>2.5093738846451399</v>
      </c>
      <c r="L69" s="3">
        <v>3.47802144922797</v>
      </c>
      <c r="M69" s="3">
        <v>4.2866059859112902</v>
      </c>
      <c r="N69" s="3">
        <v>3.7805445501673698</v>
      </c>
      <c r="O69" s="3">
        <v>1.8079552385733999</v>
      </c>
      <c r="P69" s="3">
        <v>2.33875384795983</v>
      </c>
      <c r="Q69" s="3">
        <v>4.5195848799683098</v>
      </c>
      <c r="R69" s="3">
        <v>3.72027451413586</v>
      </c>
      <c r="S69" s="3">
        <v>4.8498088954339504</v>
      </c>
      <c r="T69" s="3">
        <v>5.5097318112573097</v>
      </c>
      <c r="U69" s="3">
        <v>1.7929854361339399</v>
      </c>
      <c r="V69" s="3">
        <v>4.5492462639740401</v>
      </c>
    </row>
    <row r="70" spans="1:22" x14ac:dyDescent="0.35">
      <c r="A70" s="2">
        <v>43922</v>
      </c>
      <c r="B70" s="3">
        <v>2.6144984951582599</v>
      </c>
      <c r="C70" s="3">
        <v>5.8710359158448204</v>
      </c>
      <c r="D70" s="3">
        <v>4.0831013709413</v>
      </c>
      <c r="E70" s="3">
        <v>2.6357104831408802</v>
      </c>
      <c r="F70" s="3">
        <v>4.5118932636347102</v>
      </c>
      <c r="G70" s="3">
        <v>4.5342194835266501</v>
      </c>
      <c r="H70" s="3">
        <v>4.0955570200146001</v>
      </c>
      <c r="I70" s="3">
        <v>4.7323612872286498</v>
      </c>
      <c r="J70" s="3">
        <v>4.6323620809440396</v>
      </c>
      <c r="K70" s="3">
        <v>2.9378073817598298</v>
      </c>
      <c r="L70" s="3">
        <v>4.6744259100064198</v>
      </c>
      <c r="M70" s="3">
        <v>5.2626861570741301</v>
      </c>
      <c r="N70" s="3">
        <v>5.55081090129445</v>
      </c>
      <c r="O70" s="3">
        <v>2.3685843463752998</v>
      </c>
      <c r="P70" s="3">
        <v>2.37242481497753</v>
      </c>
      <c r="Q70" s="3">
        <v>4.8242604964729301</v>
      </c>
      <c r="R70" s="3">
        <v>4.1544756949464601</v>
      </c>
      <c r="S70" s="3">
        <v>5.7810805445786597</v>
      </c>
      <c r="T70" s="3">
        <v>7.0313264729779696</v>
      </c>
      <c r="U70" s="3">
        <v>2.1132094531712902</v>
      </c>
      <c r="V70" s="3">
        <v>5.1525859052788796</v>
      </c>
    </row>
    <row r="71" spans="1:22" x14ac:dyDescent="0.35">
      <c r="A71" s="2">
        <v>43952</v>
      </c>
      <c r="B71" s="3">
        <v>2.3408738230857198</v>
      </c>
      <c r="C71" s="3">
        <v>3.80549033624678</v>
      </c>
      <c r="D71" s="3">
        <v>3.8117118463934698</v>
      </c>
      <c r="E71" s="3">
        <v>2.4214882378219298</v>
      </c>
      <c r="F71" s="3">
        <v>3.1242118481930201</v>
      </c>
      <c r="G71" s="3">
        <v>3.4324539863869101</v>
      </c>
      <c r="H71" s="3">
        <v>3.68651316259061</v>
      </c>
      <c r="I71" s="3">
        <v>4.0711313280734602</v>
      </c>
      <c r="J71" s="3">
        <v>3.8712971138114098</v>
      </c>
      <c r="K71" s="3">
        <v>2.4654148845556301</v>
      </c>
      <c r="L71" s="3">
        <v>3.7709147944243502</v>
      </c>
      <c r="M71" s="3">
        <v>3.5249165174357699</v>
      </c>
      <c r="N71" s="3">
        <v>4.5378087408491501</v>
      </c>
      <c r="O71" s="3">
        <v>1.8946679294715401</v>
      </c>
      <c r="P71" s="3">
        <v>2.18030210683765</v>
      </c>
      <c r="Q71" s="3">
        <v>4.2542040098307297</v>
      </c>
      <c r="R71" s="3">
        <v>3.3187338961245598</v>
      </c>
      <c r="S71" s="3">
        <v>4.0446156336358401</v>
      </c>
      <c r="T71" s="3">
        <v>4.7283757104823199</v>
      </c>
      <c r="U71" s="3">
        <v>1.7563029492961399</v>
      </c>
      <c r="V71" s="3">
        <v>4.35942285022423</v>
      </c>
    </row>
    <row r="72" spans="1:22" x14ac:dyDescent="0.35">
      <c r="A72" s="2">
        <v>43983</v>
      </c>
      <c r="B72" s="3">
        <v>2.23642177995655</v>
      </c>
      <c r="C72" s="3">
        <v>3.68230909565307</v>
      </c>
      <c r="D72" s="3">
        <v>3.4930599133117899</v>
      </c>
      <c r="E72" s="3">
        <v>2.27015870651387</v>
      </c>
      <c r="F72" s="3">
        <v>2.5437279299908302</v>
      </c>
      <c r="G72" s="3">
        <v>3.3760536798114402</v>
      </c>
      <c r="H72" s="3">
        <v>3.1109493212511201</v>
      </c>
      <c r="I72" s="3">
        <v>4.0701901712972397</v>
      </c>
      <c r="J72" s="3">
        <v>3.1699649644135901</v>
      </c>
      <c r="K72" s="3">
        <v>2.3321258329524999</v>
      </c>
      <c r="L72" s="3">
        <v>3.1877357989078501</v>
      </c>
      <c r="M72" s="3">
        <v>3.7391669541560901</v>
      </c>
      <c r="N72" s="3">
        <v>3.8507526949672899</v>
      </c>
      <c r="O72" s="3">
        <v>1.74906328566022</v>
      </c>
      <c r="P72" s="3">
        <v>2.0217978155849599</v>
      </c>
      <c r="Q72" s="3">
        <v>4.08735867567579</v>
      </c>
      <c r="R72" s="3">
        <v>3.08946147747164</v>
      </c>
      <c r="S72" s="3">
        <v>3.6624917844867899</v>
      </c>
      <c r="T72" s="3">
        <v>4.4345515540389204</v>
      </c>
      <c r="U72" s="3">
        <v>1.35486333547407</v>
      </c>
      <c r="V72" s="3">
        <v>4.1239663287699297</v>
      </c>
    </row>
    <row r="73" spans="1:22" x14ac:dyDescent="0.35">
      <c r="A73" s="2">
        <v>44013</v>
      </c>
      <c r="B73" s="3">
        <v>2.0984163438515901</v>
      </c>
      <c r="C73" s="3">
        <v>3.3420913669745702</v>
      </c>
      <c r="D73" s="3">
        <v>2.9914508568214702</v>
      </c>
      <c r="E73" s="3">
        <v>2.0775099947201698</v>
      </c>
      <c r="F73" s="3">
        <v>2.6330008257988999</v>
      </c>
      <c r="G73" s="3">
        <v>3.13099940773755</v>
      </c>
      <c r="H73" s="3">
        <v>3.0985867885838201</v>
      </c>
      <c r="I73" s="3">
        <v>3.8597514026887501</v>
      </c>
      <c r="J73" s="3">
        <v>3.0528588512519801</v>
      </c>
      <c r="K73" s="3">
        <v>2.2875953389407102</v>
      </c>
      <c r="L73" s="3">
        <v>2.9502120884542999</v>
      </c>
      <c r="M73" s="3">
        <v>3.5320352705779898</v>
      </c>
      <c r="N73" s="3">
        <v>3.71853160877244</v>
      </c>
      <c r="O73" s="3">
        <v>1.6347106850433299</v>
      </c>
      <c r="P73" s="3">
        <v>1.9225842606538699</v>
      </c>
      <c r="Q73" s="3">
        <v>3.8481694128205501</v>
      </c>
      <c r="R73" s="3">
        <v>3.0348340629244901</v>
      </c>
      <c r="S73" s="3">
        <v>3.3460976246962901</v>
      </c>
      <c r="T73" s="3">
        <v>4.5175084569514503</v>
      </c>
      <c r="U73" s="3">
        <v>1.4122419145243801</v>
      </c>
      <c r="V73" s="3">
        <v>3.9452303536644</v>
      </c>
    </row>
    <row r="74" spans="1:22" x14ac:dyDescent="0.35">
      <c r="A74" s="2">
        <v>44043</v>
      </c>
      <c r="B74" s="3">
        <v>1.94966301040048</v>
      </c>
      <c r="C74" s="3">
        <v>3.3418501833574199</v>
      </c>
      <c r="D74" s="3">
        <v>2.8518633139945302</v>
      </c>
      <c r="E74" s="3">
        <v>2.16364574850925</v>
      </c>
      <c r="F74" s="3">
        <v>2.6451490873472498</v>
      </c>
      <c r="G74" s="3">
        <v>2.8686729388115002</v>
      </c>
      <c r="H74" s="3">
        <v>3.0087339638556001</v>
      </c>
      <c r="I74" s="3">
        <v>3.6117875947157199</v>
      </c>
      <c r="J74" s="3">
        <v>3.0602073264745799</v>
      </c>
      <c r="K74" s="3">
        <v>2.19380294106189</v>
      </c>
      <c r="L74" s="3">
        <v>2.7428265118091901</v>
      </c>
      <c r="M74" s="3">
        <v>3.3892678957390601</v>
      </c>
      <c r="N74" s="3">
        <v>3.5962958875134801</v>
      </c>
      <c r="O74" s="3">
        <v>1.5474377601237399</v>
      </c>
      <c r="P74" s="3">
        <v>1.80739849082449</v>
      </c>
      <c r="Q74" s="3">
        <v>3.6770712077060002</v>
      </c>
      <c r="R74" s="3">
        <v>3.0664233339517599</v>
      </c>
      <c r="S74" s="3">
        <v>3.7156140057973901</v>
      </c>
      <c r="T74" s="3">
        <v>4.7298658414875003</v>
      </c>
      <c r="U74" s="3">
        <v>1.41182218825074</v>
      </c>
      <c r="V74" s="3">
        <v>3.77838524379957</v>
      </c>
    </row>
    <row r="75" spans="1:22" x14ac:dyDescent="0.35">
      <c r="A75" s="2">
        <v>44075</v>
      </c>
      <c r="B75" s="3">
        <v>1.8521538548156999</v>
      </c>
      <c r="C75" s="3">
        <v>3.7310465817851699</v>
      </c>
      <c r="D75" s="3">
        <v>2.6920290000324401</v>
      </c>
      <c r="E75" s="3">
        <v>2.1441148758579298</v>
      </c>
      <c r="F75" s="3">
        <v>2.99019865139232</v>
      </c>
      <c r="G75" s="3">
        <v>2.6237823621910201</v>
      </c>
      <c r="H75" s="3">
        <v>3.1009955883722302</v>
      </c>
      <c r="I75" s="3">
        <v>3.8532327278793201</v>
      </c>
      <c r="J75" s="3">
        <v>3.1189055579545601</v>
      </c>
      <c r="K75" s="3">
        <v>2.1469687731676999</v>
      </c>
      <c r="L75" s="3">
        <v>2.8774295207860199</v>
      </c>
      <c r="M75" s="3">
        <v>3.3319394707958998</v>
      </c>
      <c r="N75" s="3">
        <v>3.6955386808567501</v>
      </c>
      <c r="O75" s="3">
        <v>1.5394259131371799</v>
      </c>
      <c r="P75" s="3">
        <v>1.6984126049081201</v>
      </c>
      <c r="Q75" s="3">
        <v>3.5867862316777002</v>
      </c>
      <c r="R75" s="3">
        <v>3.1372604939392699</v>
      </c>
      <c r="S75" s="3">
        <v>4.3448363297941004</v>
      </c>
      <c r="T75" s="3">
        <v>4.4054811887967196</v>
      </c>
      <c r="U75" s="3">
        <v>1.27602280639959</v>
      </c>
      <c r="V75" s="3">
        <v>3.5479230456875701</v>
      </c>
    </row>
    <row r="76" spans="1:22" x14ac:dyDescent="0.35">
      <c r="A76" s="2">
        <v>44105</v>
      </c>
      <c r="B76" s="3">
        <v>1.99039750539844</v>
      </c>
      <c r="C76" s="3">
        <v>3.8463779840441501</v>
      </c>
      <c r="D76" s="3">
        <v>2.9812682245275002</v>
      </c>
      <c r="E76" s="3">
        <v>2.0106836836448099</v>
      </c>
      <c r="F76" s="3">
        <v>3.1799346953123702</v>
      </c>
      <c r="G76" s="3">
        <v>2.7097123565300301</v>
      </c>
      <c r="H76" s="3">
        <v>3.3223911399160899</v>
      </c>
      <c r="I76" s="3">
        <v>3.9131185417801202</v>
      </c>
      <c r="J76" s="3">
        <v>3.4258735132380802</v>
      </c>
      <c r="K76" s="3">
        <v>2.1493279119478901</v>
      </c>
      <c r="L76" s="3">
        <v>3.5352758292831701</v>
      </c>
      <c r="M76" s="3">
        <v>3.5698146243683202</v>
      </c>
      <c r="N76" s="3">
        <v>3.7054188296876398</v>
      </c>
      <c r="O76" s="3">
        <v>1.5468174750711501</v>
      </c>
      <c r="P76" s="3">
        <v>1.78220890758645</v>
      </c>
      <c r="Q76" s="3">
        <v>3.4869753759259101</v>
      </c>
      <c r="R76" s="3">
        <v>3.2240336028547998</v>
      </c>
      <c r="S76" s="3">
        <v>4.4263455985996103</v>
      </c>
      <c r="T76" s="3">
        <v>4.3925931768664599</v>
      </c>
      <c r="U76" s="3">
        <v>1.3197331341682801</v>
      </c>
      <c r="V76" s="3">
        <v>3.4447120114797398</v>
      </c>
    </row>
    <row r="77" spans="1:22" x14ac:dyDescent="0.35">
      <c r="A77" s="2">
        <v>44134</v>
      </c>
      <c r="B77" s="3">
        <v>1.98693351740173</v>
      </c>
      <c r="C77" s="3">
        <v>3.8466170060994598</v>
      </c>
      <c r="D77" s="3">
        <v>2.8939846148471799</v>
      </c>
      <c r="E77" s="3">
        <v>1.81727283935191</v>
      </c>
      <c r="F77" s="3">
        <v>3.2415440237144399</v>
      </c>
      <c r="G77" s="3">
        <v>2.5664338618181999</v>
      </c>
      <c r="H77" s="3">
        <v>3.5313672649908998</v>
      </c>
      <c r="I77" s="3">
        <v>3.9881787323548799</v>
      </c>
      <c r="J77" s="3">
        <v>3.4799023156213602</v>
      </c>
      <c r="K77" s="3">
        <v>2.2327647621371098</v>
      </c>
      <c r="L77" s="3">
        <v>3.6202141678261301</v>
      </c>
      <c r="M77" s="3">
        <v>3.78100423714714</v>
      </c>
      <c r="N77" s="3">
        <v>4.4837505799672801</v>
      </c>
      <c r="O77" s="3">
        <v>1.57377421165025</v>
      </c>
      <c r="P77" s="3">
        <v>1.73458683750724</v>
      </c>
      <c r="Q77" s="3">
        <v>3.7640134866891701</v>
      </c>
      <c r="R77" s="3">
        <v>3.3015064779200798</v>
      </c>
      <c r="S77" s="3">
        <v>4.6897836524623804</v>
      </c>
      <c r="T77" s="3">
        <v>4.0698756892934203</v>
      </c>
      <c r="U77" s="3">
        <v>1.36927057371137</v>
      </c>
      <c r="V77" s="3">
        <v>3.56980283646815</v>
      </c>
    </row>
    <row r="78" spans="1:22" x14ac:dyDescent="0.35">
      <c r="A78" s="2">
        <v>44166</v>
      </c>
      <c r="B78" s="3">
        <v>1.84066404343183</v>
      </c>
      <c r="C78" s="3">
        <v>3.2292533386154898</v>
      </c>
      <c r="D78" s="3">
        <v>2.38403315210551</v>
      </c>
      <c r="E78" s="3">
        <v>1.7237426423547799</v>
      </c>
      <c r="F78" s="3">
        <v>2.77919728448855</v>
      </c>
      <c r="G78" s="3">
        <v>1.87250809825715</v>
      </c>
      <c r="H78" s="3">
        <v>3.4596218600764002</v>
      </c>
      <c r="I78" s="3">
        <v>3.75845318416164</v>
      </c>
      <c r="J78" s="3">
        <v>3.3223262087293199</v>
      </c>
      <c r="K78" s="3">
        <v>1.91711457871827</v>
      </c>
      <c r="L78" s="3">
        <v>3.42253669341931</v>
      </c>
      <c r="M78" s="3">
        <v>3.7875234486278702</v>
      </c>
      <c r="N78" s="3">
        <v>3.2512156055436199</v>
      </c>
      <c r="O78" s="3">
        <v>1.3965728371486801</v>
      </c>
      <c r="P78" s="3">
        <v>1.6610954559853199</v>
      </c>
      <c r="Q78" s="3">
        <v>3.66329460055307</v>
      </c>
      <c r="R78" s="3">
        <v>2.7800380222585801</v>
      </c>
      <c r="S78" s="3">
        <v>3.85121286981428</v>
      </c>
      <c r="T78" s="3">
        <v>4.4755857366609604</v>
      </c>
      <c r="U78" s="3">
        <v>1.2992043184398701</v>
      </c>
      <c r="V78" s="3">
        <v>3.3716085206101001</v>
      </c>
    </row>
    <row r="79" spans="1:22" x14ac:dyDescent="0.35">
      <c r="A79" s="2">
        <v>44196</v>
      </c>
      <c r="B79" s="3">
        <v>1.77456998568991</v>
      </c>
      <c r="C79" s="3">
        <v>3.3026099397600501</v>
      </c>
      <c r="D79" s="3">
        <v>2.3076717492224099</v>
      </c>
      <c r="E79" s="3">
        <v>1.7078656946144499</v>
      </c>
      <c r="F79" s="3">
        <v>2.7361966877764798</v>
      </c>
      <c r="G79" s="3">
        <v>1.64782212487305</v>
      </c>
      <c r="H79" s="3">
        <v>3.6227915803310098</v>
      </c>
      <c r="I79" s="3">
        <v>3.6178011218397899</v>
      </c>
      <c r="J79" s="3">
        <v>3.4656007805779199</v>
      </c>
      <c r="K79" s="3">
        <v>1.8044777356627699</v>
      </c>
      <c r="L79" s="3">
        <v>3.3692739837411301</v>
      </c>
      <c r="M79" s="3">
        <v>3.8571061771445101</v>
      </c>
      <c r="N79" s="3">
        <v>3.1775715612690401</v>
      </c>
      <c r="O79" s="3">
        <v>1.3413313915168601</v>
      </c>
      <c r="P79" s="3">
        <v>1.6431259695798399</v>
      </c>
      <c r="Q79" s="3">
        <v>3.69423405230566</v>
      </c>
      <c r="R79" s="3">
        <v>2.8325005732977901</v>
      </c>
      <c r="S79" s="3">
        <v>3.8348685660932502</v>
      </c>
      <c r="T79" s="3">
        <v>4.5773798269013204</v>
      </c>
      <c r="U79" s="3">
        <v>1.1945630097164699</v>
      </c>
      <c r="V79" s="3">
        <v>3.53842188350401</v>
      </c>
    </row>
    <row r="80" spans="1:22" x14ac:dyDescent="0.35">
      <c r="A80" s="2">
        <v>44228</v>
      </c>
      <c r="B80" s="3">
        <v>1.7085229622207101</v>
      </c>
      <c r="C80" s="3">
        <v>3.21926720047365</v>
      </c>
      <c r="D80" s="3">
        <v>2.3651351526079698</v>
      </c>
      <c r="E80" s="3">
        <v>1.78709942557652</v>
      </c>
      <c r="F80" s="3">
        <v>2.8058388444004101</v>
      </c>
      <c r="G80" s="3">
        <v>1.60272608474025</v>
      </c>
      <c r="H80" s="3">
        <v>3.8678926472086999</v>
      </c>
      <c r="I80" s="3">
        <v>3.5452025793467299</v>
      </c>
      <c r="J80" s="3">
        <v>3.64556455722887</v>
      </c>
      <c r="K80" s="3">
        <v>1.6492090864868501</v>
      </c>
      <c r="L80" s="3">
        <v>3.6224402126729198</v>
      </c>
      <c r="M80" s="3">
        <v>3.93934155759267</v>
      </c>
      <c r="N80" s="3">
        <v>3.5243435177590299</v>
      </c>
      <c r="O80" s="3">
        <v>1.37031573233495</v>
      </c>
      <c r="P80" s="3">
        <v>1.3971394143288101</v>
      </c>
      <c r="Q80" s="3">
        <v>3.8309046407986802</v>
      </c>
      <c r="R80" s="3">
        <v>2.82401928226543</v>
      </c>
      <c r="S80" s="3">
        <v>4.1893029207656598</v>
      </c>
      <c r="T80" s="3">
        <v>4.1990786004230101</v>
      </c>
      <c r="U80" s="3">
        <v>1.2886047918554999</v>
      </c>
      <c r="V80" s="3">
        <v>3.6349540361501398</v>
      </c>
    </row>
    <row r="81" spans="1:22" x14ac:dyDescent="0.35">
      <c r="A81" s="2">
        <v>44256</v>
      </c>
      <c r="B81" s="3">
        <v>1.72978331162572</v>
      </c>
      <c r="C81" s="3">
        <v>2.5199696341736399</v>
      </c>
      <c r="D81" s="3">
        <v>2.4342182368673302</v>
      </c>
      <c r="E81" s="3">
        <v>1.7589981404342201</v>
      </c>
      <c r="F81" s="3">
        <v>2.8509982285078301</v>
      </c>
      <c r="G81" s="3">
        <v>1.7999136335146699</v>
      </c>
      <c r="H81" s="3">
        <v>4.03597027191661</v>
      </c>
      <c r="I81" s="3">
        <v>3.6493306630961602</v>
      </c>
      <c r="J81" s="3">
        <v>3.5464504801307499</v>
      </c>
      <c r="K81" s="3">
        <v>1.7020357627276499</v>
      </c>
      <c r="L81" s="3">
        <v>4.1840823249280001</v>
      </c>
      <c r="M81" s="3">
        <v>3.8385931720794999</v>
      </c>
      <c r="N81" s="3">
        <v>3.3228285539220699</v>
      </c>
      <c r="O81" s="3">
        <v>1.36336253293928</v>
      </c>
      <c r="P81" s="3">
        <v>1.4025718353212</v>
      </c>
      <c r="Q81" s="3">
        <v>3.8782440707852501</v>
      </c>
      <c r="R81" s="3">
        <v>2.8365401713810301</v>
      </c>
      <c r="S81" s="3">
        <v>4.6051087096791203</v>
      </c>
      <c r="T81" s="3">
        <v>4.5207787818871896</v>
      </c>
      <c r="U81" s="3">
        <v>1.2096947160527101</v>
      </c>
      <c r="V81" s="3">
        <v>3.5261136413845899</v>
      </c>
    </row>
    <row r="82" spans="1:22" x14ac:dyDescent="0.35">
      <c r="A82" s="2">
        <v>44287</v>
      </c>
      <c r="B82" s="3">
        <v>1.8859383546659301</v>
      </c>
      <c r="C82" s="3">
        <v>2.89330091545219</v>
      </c>
      <c r="D82" s="3">
        <v>2.6767101972803702</v>
      </c>
      <c r="E82" s="3">
        <v>1.91976174051003</v>
      </c>
      <c r="F82" s="3">
        <v>2.8451486486784501</v>
      </c>
      <c r="G82" s="3">
        <v>2.1400462958336601</v>
      </c>
      <c r="H82" s="3">
        <v>4.0593320527750398</v>
      </c>
      <c r="I82" s="3">
        <v>3.6505398168568002</v>
      </c>
      <c r="J82" s="3">
        <v>3.3875646773741601</v>
      </c>
      <c r="K82" s="3">
        <v>1.69036667819496</v>
      </c>
      <c r="L82" s="3">
        <v>4.5238937391242899</v>
      </c>
      <c r="M82" s="3">
        <v>3.79696768439555</v>
      </c>
      <c r="N82" s="3">
        <v>3.45026262177148</v>
      </c>
      <c r="O82" s="3">
        <v>1.3693072618031701</v>
      </c>
      <c r="P82" s="3">
        <v>1.55607819962913</v>
      </c>
      <c r="Q82" s="3">
        <v>3.8078492673729598</v>
      </c>
      <c r="R82" s="3">
        <v>2.7453978298737201</v>
      </c>
      <c r="S82" s="3">
        <v>5.1984355945823202</v>
      </c>
      <c r="T82" s="3">
        <v>4.3490720498882798</v>
      </c>
      <c r="U82" s="3">
        <v>1.17105567011741</v>
      </c>
      <c r="V82" s="3">
        <v>3.3351094187235</v>
      </c>
    </row>
    <row r="83" spans="1:22" x14ac:dyDescent="0.35">
      <c r="A83" s="2">
        <v>44316</v>
      </c>
      <c r="B83" s="3">
        <v>1.8963995489577601</v>
      </c>
      <c r="C83" s="3">
        <v>3.3460788323298898</v>
      </c>
      <c r="D83" s="3">
        <v>2.7614192829794701</v>
      </c>
      <c r="E83" s="3">
        <v>2.02336032911359</v>
      </c>
      <c r="F83" s="3">
        <v>2.8530456436344598</v>
      </c>
      <c r="G83" s="3">
        <v>2.4241125456148098</v>
      </c>
      <c r="H83" s="3">
        <v>3.9773566451719802</v>
      </c>
      <c r="I83" s="3">
        <v>3.7053498211484901</v>
      </c>
      <c r="J83" s="3">
        <v>3.1681238140003298</v>
      </c>
      <c r="K83" s="3">
        <v>1.73760041401323</v>
      </c>
      <c r="L83" s="3">
        <v>4.8695789932479903</v>
      </c>
      <c r="M83" s="3">
        <v>4.3411177248324204</v>
      </c>
      <c r="N83" s="3">
        <v>3.3917056865650599</v>
      </c>
      <c r="O83" s="3">
        <v>1.4159039384726899</v>
      </c>
      <c r="P83" s="3">
        <v>1.62593296479899</v>
      </c>
      <c r="Q83" s="3">
        <v>3.7339029096905101</v>
      </c>
      <c r="R83" s="3">
        <v>2.8542911389225498</v>
      </c>
      <c r="S83" s="3">
        <v>5.48814931825369</v>
      </c>
      <c r="T83" s="3">
        <v>4.5067450487439604</v>
      </c>
      <c r="U83" s="3">
        <v>1.15627185928422</v>
      </c>
      <c r="V83" s="3">
        <v>3.2049182616734702</v>
      </c>
    </row>
    <row r="84" spans="1:22" x14ac:dyDescent="0.35">
      <c r="A84" s="2">
        <v>44348</v>
      </c>
      <c r="B84" s="3">
        <v>1.7920791407272101</v>
      </c>
      <c r="C84" s="3">
        <v>3.7755798075247502</v>
      </c>
      <c r="D84" s="3">
        <v>2.7513893601064501</v>
      </c>
      <c r="E84" s="3">
        <v>1.9604905475457099</v>
      </c>
      <c r="F84" s="3">
        <v>2.94404311272972</v>
      </c>
      <c r="G84" s="3">
        <v>2.4813615722348001</v>
      </c>
      <c r="H84" s="3">
        <v>4.1373054050997196</v>
      </c>
      <c r="I84" s="3">
        <v>3.9562358777715101</v>
      </c>
      <c r="J84" s="3">
        <v>3.0905355697953198</v>
      </c>
      <c r="K84" s="3">
        <v>1.68739706855681</v>
      </c>
      <c r="L84" s="3">
        <v>4.5928366350583003</v>
      </c>
      <c r="M84" s="3">
        <v>4.0674691158120098</v>
      </c>
      <c r="N84" s="3">
        <v>3.1147468118297899</v>
      </c>
      <c r="O84" s="3">
        <v>1.4101348479343201</v>
      </c>
      <c r="P84" s="3">
        <v>1.5829630233984699</v>
      </c>
      <c r="Q84" s="3">
        <v>3.79838016809562</v>
      </c>
      <c r="R84" s="3">
        <v>2.8167216986970098</v>
      </c>
      <c r="S84" s="3">
        <v>5.6584142596744202</v>
      </c>
      <c r="T84" s="3">
        <v>4.19903932596148</v>
      </c>
      <c r="U84" s="3">
        <v>1.18850460085189</v>
      </c>
      <c r="V84" s="3">
        <v>3.2706446299973901</v>
      </c>
    </row>
    <row r="85" spans="1:22" x14ac:dyDescent="0.35">
      <c r="A85" s="2">
        <v>44378</v>
      </c>
      <c r="B85" s="3">
        <v>1.81165406553222</v>
      </c>
      <c r="C85" s="3">
        <v>3.97113912475203</v>
      </c>
      <c r="D85" s="3">
        <v>3.0181040545934299</v>
      </c>
      <c r="E85" s="3">
        <v>1.9014293922157099</v>
      </c>
      <c r="F85" s="3">
        <v>3.0764717153660399</v>
      </c>
      <c r="G85" s="3">
        <v>2.91703854233897</v>
      </c>
      <c r="H85" s="3">
        <v>4.2098494392722801</v>
      </c>
      <c r="I85" s="3">
        <v>4.0098718019736799</v>
      </c>
      <c r="J85" s="3">
        <v>3.1353506884186899</v>
      </c>
      <c r="K85" s="3">
        <v>1.6815463098127601</v>
      </c>
      <c r="L85" s="3">
        <v>5.0265510457539797</v>
      </c>
      <c r="M85" s="3">
        <v>4.41131810460067</v>
      </c>
      <c r="N85" s="3">
        <v>3.1235799414520602</v>
      </c>
      <c r="O85" s="3">
        <v>1.40392505314037</v>
      </c>
      <c r="P85" s="3">
        <v>1.6056276303896599</v>
      </c>
      <c r="Q85" s="3">
        <v>3.8408841508973999</v>
      </c>
      <c r="R85" s="3">
        <v>2.8866484774097101</v>
      </c>
      <c r="S85" s="3">
        <v>5.7957486432740497</v>
      </c>
      <c r="T85" s="3">
        <v>4.6001178266758798</v>
      </c>
      <c r="U85" s="3">
        <v>1.3411140010998699</v>
      </c>
      <c r="V85" s="3">
        <v>3.2188981067376399</v>
      </c>
    </row>
    <row r="86" spans="1:22" x14ac:dyDescent="0.35">
      <c r="A86" s="2">
        <v>44407</v>
      </c>
      <c r="B86" s="3">
        <v>1.9970812207647199</v>
      </c>
      <c r="C86" s="3">
        <v>4.5997245542204803</v>
      </c>
      <c r="D86" s="3">
        <v>3.1381055177590902</v>
      </c>
      <c r="E86" s="3">
        <v>2.1105733537572902</v>
      </c>
      <c r="F86" s="3">
        <v>3.0452318268976999</v>
      </c>
      <c r="G86" s="3">
        <v>3.2370213452293899</v>
      </c>
      <c r="H86" s="3">
        <v>4.2993899176024097</v>
      </c>
      <c r="I86" s="3">
        <v>4.2110289417193201</v>
      </c>
      <c r="J86" s="3">
        <v>3.1183779431542402</v>
      </c>
      <c r="K86" s="3">
        <v>1.75872919191425</v>
      </c>
      <c r="L86" s="3">
        <v>5.6935533031315604</v>
      </c>
      <c r="M86" s="3">
        <v>4.4877735521973099</v>
      </c>
      <c r="N86" s="3">
        <v>3.0290679120282902</v>
      </c>
      <c r="O86" s="3">
        <v>1.3901310207259701</v>
      </c>
      <c r="P86" s="3">
        <v>1.86546862763538</v>
      </c>
      <c r="Q86" s="3">
        <v>3.9456191240009701</v>
      </c>
      <c r="R86" s="3">
        <v>3.0429441639242301</v>
      </c>
      <c r="S86" s="3">
        <v>6.1199376638395702</v>
      </c>
      <c r="T86" s="3">
        <v>4.6087901899173902</v>
      </c>
      <c r="U86" s="3">
        <v>1.43166257252901</v>
      </c>
      <c r="V86" s="3">
        <v>3.2425755666440401</v>
      </c>
    </row>
    <row r="87" spans="1:22" x14ac:dyDescent="0.35">
      <c r="A87" s="2">
        <v>44440</v>
      </c>
      <c r="B87" s="3">
        <v>1.98620663184199</v>
      </c>
      <c r="C87" s="3">
        <v>4.6151685397603099</v>
      </c>
      <c r="D87" s="3">
        <v>3.0848465343362399</v>
      </c>
      <c r="E87" s="3">
        <v>1.9612184687457801</v>
      </c>
      <c r="F87" s="3">
        <v>2.9287699596064201</v>
      </c>
      <c r="G87" s="3">
        <v>3.5504728331081599</v>
      </c>
      <c r="H87" s="3">
        <v>4.01551183074079</v>
      </c>
      <c r="I87" s="3">
        <v>4.2110651415987803</v>
      </c>
      <c r="J87" s="3">
        <v>3.08442589359468</v>
      </c>
      <c r="K87" s="3">
        <v>1.78993649904945</v>
      </c>
      <c r="L87" s="3">
        <v>6.0673839142891097</v>
      </c>
      <c r="M87" s="3">
        <v>4.7632325409357001</v>
      </c>
      <c r="N87" s="3">
        <v>3.1042767229529402</v>
      </c>
      <c r="O87" s="3">
        <v>1.30305205815923</v>
      </c>
      <c r="P87" s="3">
        <v>1.83440029828338</v>
      </c>
      <c r="Q87" s="3">
        <v>3.9893001612085799</v>
      </c>
      <c r="R87" s="3">
        <v>2.8035765022782502</v>
      </c>
      <c r="S87" s="3">
        <v>5.8078845148459104</v>
      </c>
      <c r="T87" s="3">
        <v>4.2484410819371403</v>
      </c>
      <c r="U87" s="3">
        <v>1.4125132294029401</v>
      </c>
      <c r="V87" s="3">
        <v>3.0616091765176501</v>
      </c>
    </row>
    <row r="88" spans="1:22" x14ac:dyDescent="0.35">
      <c r="A88" s="2">
        <v>44470</v>
      </c>
      <c r="B88" s="3">
        <v>1.9956081679325</v>
      </c>
      <c r="C88" s="3">
        <v>4.7555867898670501</v>
      </c>
      <c r="D88" s="3">
        <v>3.1257430431086499</v>
      </c>
      <c r="E88" s="3">
        <v>1.90452441519816</v>
      </c>
      <c r="F88" s="3">
        <v>3.1254548727261402</v>
      </c>
      <c r="G88" s="3">
        <v>3.6682740691467499</v>
      </c>
      <c r="H88" s="3">
        <v>4.0828894847300399</v>
      </c>
      <c r="I88" s="3">
        <v>4.4727445950658202</v>
      </c>
      <c r="J88" s="3">
        <v>3.2937376166581802</v>
      </c>
      <c r="K88" s="3">
        <v>1.90905684518174</v>
      </c>
      <c r="L88" s="3">
        <v>6.4193924108499099</v>
      </c>
      <c r="M88" s="3">
        <v>4.8159220133646397</v>
      </c>
      <c r="N88" s="3">
        <v>3.1338442180622899</v>
      </c>
      <c r="O88" s="3">
        <v>1.3065407130184301</v>
      </c>
      <c r="P88" s="3">
        <v>1.9786366648559299</v>
      </c>
      <c r="Q88" s="3">
        <v>3.9256831082673802</v>
      </c>
      <c r="R88" s="3">
        <v>2.86466037423429</v>
      </c>
      <c r="S88" s="3">
        <v>6.1328936254603201</v>
      </c>
      <c r="T88" s="3">
        <v>4.1230774508395296</v>
      </c>
      <c r="U88" s="3">
        <v>1.4654983582844501</v>
      </c>
      <c r="V88" s="3">
        <v>3.0633666555257899</v>
      </c>
    </row>
    <row r="89" spans="1:22" x14ac:dyDescent="0.35">
      <c r="A89" s="2">
        <v>44501</v>
      </c>
      <c r="B89" s="3">
        <v>1.9920954599676699</v>
      </c>
      <c r="C89" s="3">
        <v>5.0060684180453903</v>
      </c>
      <c r="D89" s="3">
        <v>3.05041188538</v>
      </c>
      <c r="E89" s="3">
        <v>1.8321681900258</v>
      </c>
      <c r="F89" s="3">
        <v>2.9292049211563702</v>
      </c>
      <c r="G89" s="3">
        <v>3.73209264251726</v>
      </c>
      <c r="H89" s="3">
        <v>3.9910705212891999</v>
      </c>
      <c r="I89" s="3">
        <v>4.3800882211962104</v>
      </c>
      <c r="J89" s="3">
        <v>3.4619745895065299</v>
      </c>
      <c r="K89" s="3">
        <v>1.98022323090505</v>
      </c>
      <c r="L89" s="3">
        <v>7.5383674502673701</v>
      </c>
      <c r="M89" s="3">
        <v>4.65798803632988</v>
      </c>
      <c r="N89" s="3">
        <v>3.1279500251196701</v>
      </c>
      <c r="O89" s="3">
        <v>1.3309807605973301</v>
      </c>
      <c r="P89" s="3">
        <v>1.9412592392396399</v>
      </c>
      <c r="Q89" s="3">
        <v>3.7802027762345798</v>
      </c>
      <c r="R89" s="3">
        <v>2.866182414716</v>
      </c>
      <c r="S89" s="3">
        <v>5.7884826842480104</v>
      </c>
      <c r="T89" s="3">
        <v>4.0117567799739398</v>
      </c>
      <c r="U89" s="3">
        <v>1.37652453741717</v>
      </c>
      <c r="V89" s="3">
        <v>2.9575144544010001</v>
      </c>
    </row>
    <row r="90" spans="1:22" x14ac:dyDescent="0.35">
      <c r="A90" s="2">
        <v>44531</v>
      </c>
      <c r="B90" s="3">
        <v>1.9718629968291399</v>
      </c>
      <c r="C90" s="3">
        <v>5.3367799145355299</v>
      </c>
      <c r="D90" s="3">
        <v>3.1324254011191002</v>
      </c>
      <c r="E90" s="3">
        <v>1.8381641159520199</v>
      </c>
      <c r="F90" s="3">
        <v>3.3842473933622501</v>
      </c>
      <c r="G90" s="3">
        <v>4.0492543016488503</v>
      </c>
      <c r="H90" s="3">
        <v>3.9760455837076298</v>
      </c>
      <c r="I90" s="3">
        <v>4.2586121917463799</v>
      </c>
      <c r="J90" s="3">
        <v>3.5407557445054598</v>
      </c>
      <c r="K90" s="3">
        <v>2.0069961081118102</v>
      </c>
      <c r="L90" s="3">
        <v>7.9735464761032402</v>
      </c>
      <c r="M90" s="3">
        <v>4.5575093949157601</v>
      </c>
      <c r="N90" s="3">
        <v>3.27545853094687</v>
      </c>
      <c r="O90" s="3">
        <v>1.3700542961281701</v>
      </c>
      <c r="P90" s="3">
        <v>2.0823238659062402</v>
      </c>
      <c r="Q90" s="3">
        <v>3.9244200217355001</v>
      </c>
      <c r="R90" s="3">
        <v>2.9373273611227302</v>
      </c>
      <c r="S90" s="3">
        <v>4.83546683027659</v>
      </c>
      <c r="T90" s="3">
        <v>4.0732805756785204</v>
      </c>
      <c r="U90" s="3">
        <v>1.4976266685661599</v>
      </c>
      <c r="V90" s="3">
        <v>3.2896929366694798</v>
      </c>
    </row>
    <row r="91" spans="1:22" x14ac:dyDescent="0.35">
      <c r="A91" s="2">
        <v>44561</v>
      </c>
      <c r="B91" s="3">
        <v>1.9680847493246001</v>
      </c>
      <c r="C91" s="3">
        <v>5.4957435571238902</v>
      </c>
      <c r="D91" s="3">
        <v>3.20174400136287</v>
      </c>
      <c r="E91" s="3">
        <v>1.7864703856817601</v>
      </c>
      <c r="F91" s="3">
        <v>3.3189871192809002</v>
      </c>
      <c r="G91" s="3">
        <v>4.1178848529268404</v>
      </c>
      <c r="H91" s="3">
        <v>3.7072509679647698</v>
      </c>
      <c r="I91" s="3">
        <v>4.0918226035358796</v>
      </c>
      <c r="J91" s="3">
        <v>3.3778505786938999</v>
      </c>
      <c r="K91" s="3">
        <v>1.9586153714950101</v>
      </c>
      <c r="L91" s="3">
        <v>7.5210048804454601</v>
      </c>
      <c r="M91" s="3">
        <v>4.5673973968455099</v>
      </c>
      <c r="N91" s="3">
        <v>3.3006239901710801</v>
      </c>
      <c r="O91" s="3">
        <v>1.3660924349849</v>
      </c>
      <c r="P91" s="3">
        <v>2.1500744957532101</v>
      </c>
      <c r="Q91" s="3">
        <v>4.0516494822177096</v>
      </c>
      <c r="R91" s="3">
        <v>2.8373263126769999</v>
      </c>
      <c r="S91" s="3">
        <v>5.6364822705603101</v>
      </c>
      <c r="T91" s="3">
        <v>4.34424553444879</v>
      </c>
      <c r="U91" s="3">
        <v>1.4805883774083599</v>
      </c>
      <c r="V91" s="3">
        <v>3.2375270781599199</v>
      </c>
    </row>
    <row r="92" spans="1:22" x14ac:dyDescent="0.35">
      <c r="A92" s="2">
        <v>44593</v>
      </c>
      <c r="B92" s="3">
        <v>2.2209465637649801</v>
      </c>
      <c r="C92" s="3">
        <v>4.6577739642772702</v>
      </c>
      <c r="D92" s="3">
        <v>3.2040631423313601</v>
      </c>
      <c r="E92" s="3">
        <v>1.7866899397293601</v>
      </c>
      <c r="F92" s="3">
        <v>3.2761713643216601</v>
      </c>
      <c r="G92" s="3">
        <v>3.7595667658337399</v>
      </c>
      <c r="H92" s="3">
        <v>3.8935723633441</v>
      </c>
      <c r="I92" s="3">
        <v>4.4013226970133301</v>
      </c>
      <c r="J92" s="3">
        <v>3.6557642255972498</v>
      </c>
      <c r="K92" s="3">
        <v>2.2562872880908902</v>
      </c>
      <c r="L92" s="3">
        <v>6.8438064835386898</v>
      </c>
      <c r="M92" s="3">
        <v>4.3226803083997902</v>
      </c>
      <c r="N92" s="3">
        <v>2.9934709542724698</v>
      </c>
      <c r="O92" s="3">
        <v>1.38283315631172</v>
      </c>
      <c r="P92" s="3">
        <v>2.1810790266857198</v>
      </c>
      <c r="Q92" s="3">
        <v>3.9309006633196701</v>
      </c>
      <c r="R92" s="3">
        <v>2.8668357624968102</v>
      </c>
      <c r="S92" s="3">
        <v>5.9052130633093203</v>
      </c>
      <c r="T92" s="3">
        <v>4.2608297698933102</v>
      </c>
      <c r="U92" s="3">
        <v>1.60496037195875</v>
      </c>
      <c r="V92" s="3">
        <v>3.0526204913819601</v>
      </c>
    </row>
    <row r="93" spans="1:22" x14ac:dyDescent="0.35">
      <c r="A93" s="2">
        <v>44621</v>
      </c>
      <c r="B93" s="3">
        <v>2.1824717372982398</v>
      </c>
      <c r="C93" s="3">
        <v>4.8134432788243302</v>
      </c>
      <c r="D93" s="3">
        <v>2.9889637095399002</v>
      </c>
      <c r="E93" s="3">
        <v>1.8505815734439801</v>
      </c>
      <c r="F93" s="3">
        <v>3.7564259437476699</v>
      </c>
      <c r="G93" s="3">
        <v>3.3393643917814599</v>
      </c>
      <c r="H93" s="3">
        <v>3.7943431037277402</v>
      </c>
      <c r="I93" s="3">
        <v>4.3279561054313103</v>
      </c>
      <c r="J93" s="3">
        <v>3.6141828007234702</v>
      </c>
      <c r="K93" s="3">
        <v>2.2216571825740701</v>
      </c>
      <c r="L93" s="3">
        <v>7.9840625529288101</v>
      </c>
      <c r="M93" s="3">
        <v>4.2798794744268802</v>
      </c>
      <c r="N93" s="3">
        <v>3.1887754163151198</v>
      </c>
      <c r="O93" s="3">
        <v>1.4957483297444101</v>
      </c>
      <c r="P93" s="3">
        <v>2.3268521121421899</v>
      </c>
      <c r="Q93" s="3">
        <v>3.7152741185344298</v>
      </c>
      <c r="R93" s="3">
        <v>2.8723923370155</v>
      </c>
      <c r="S93" s="3">
        <v>6.2060990395305398</v>
      </c>
      <c r="T93" s="3">
        <v>3.9627009969911602</v>
      </c>
      <c r="U93" s="3">
        <v>1.8483240795468701</v>
      </c>
      <c r="V93" s="3">
        <v>2.8964556935441199</v>
      </c>
    </row>
    <row r="94" spans="1:22" x14ac:dyDescent="0.35">
      <c r="A94" s="2">
        <v>44652</v>
      </c>
      <c r="B94" s="3">
        <v>2.3549311076873898</v>
      </c>
      <c r="C94" s="3">
        <v>4.6175353536324497</v>
      </c>
      <c r="D94" s="3">
        <v>3.26873195833676</v>
      </c>
      <c r="E94" s="3">
        <v>1.95396543287277</v>
      </c>
      <c r="F94" s="3">
        <v>3.3863627662733999</v>
      </c>
      <c r="G94" s="3">
        <v>3.5702620700678902</v>
      </c>
      <c r="H94" s="3">
        <v>3.7685361160323798</v>
      </c>
      <c r="I94" s="3">
        <v>4.4849978876943197</v>
      </c>
      <c r="J94" s="3">
        <v>3.3862115104757602</v>
      </c>
      <c r="K94" s="3">
        <v>2.2408617783629499</v>
      </c>
      <c r="L94" s="3">
        <v>8.1776583409095807</v>
      </c>
      <c r="M94" s="3">
        <v>4.4305105895561097</v>
      </c>
      <c r="N94" s="3">
        <v>3.2554417064869301</v>
      </c>
      <c r="O94" s="3">
        <v>1.4395588811973199</v>
      </c>
      <c r="P94" s="3">
        <v>2.5099355338605802</v>
      </c>
      <c r="Q94" s="3">
        <v>3.7777309533121302</v>
      </c>
      <c r="R94" s="3">
        <v>2.8962885509998202</v>
      </c>
      <c r="S94" s="3">
        <v>5.4172393562202403</v>
      </c>
      <c r="T94" s="3">
        <v>3.4338328136672498</v>
      </c>
      <c r="U94" s="3">
        <v>1.5135922219798501</v>
      </c>
      <c r="V94" s="3">
        <v>2.8592609319957898</v>
      </c>
    </row>
    <row r="95" spans="1:22" x14ac:dyDescent="0.35">
      <c r="A95" s="2">
        <v>44680</v>
      </c>
      <c r="B95" s="3">
        <v>2.5130644445732</v>
      </c>
      <c r="C95" s="3">
        <v>5.29224570792785</v>
      </c>
      <c r="D95" s="3">
        <v>3.2341594173120698</v>
      </c>
      <c r="E95" s="3">
        <v>2.1494896536087902</v>
      </c>
      <c r="F95" s="3">
        <v>3.7833867931941398</v>
      </c>
      <c r="G95" s="3">
        <v>4.2306149058887597</v>
      </c>
      <c r="H95" s="3">
        <v>3.8298639945645201</v>
      </c>
      <c r="I95" s="3">
        <v>4.7463600481521597</v>
      </c>
      <c r="J95" s="3">
        <v>3.7466795959122501</v>
      </c>
      <c r="K95" s="3">
        <v>2.2931696018819401</v>
      </c>
      <c r="L95" s="3">
        <v>9.1283548452388796</v>
      </c>
      <c r="M95" s="3">
        <v>4.6839522803096898</v>
      </c>
      <c r="N95" s="3">
        <v>3.2743371979662901</v>
      </c>
      <c r="O95" s="3">
        <v>1.51352833852334</v>
      </c>
      <c r="P95" s="3">
        <v>2.5703147282228702</v>
      </c>
      <c r="Q95" s="3">
        <v>3.8207930435922002</v>
      </c>
      <c r="R95" s="3">
        <v>2.99523247317945</v>
      </c>
      <c r="S95" s="3">
        <v>5.5678881289727702</v>
      </c>
      <c r="T95" s="3">
        <v>3.5483905438517001</v>
      </c>
      <c r="U95" s="3">
        <v>1.7179866928133301</v>
      </c>
      <c r="V95" s="3">
        <v>2.6321690326243701</v>
      </c>
    </row>
    <row r="96" spans="1:22" x14ac:dyDescent="0.35">
      <c r="A96" s="2">
        <v>44713</v>
      </c>
      <c r="B96" s="3">
        <v>2.4337997083076499</v>
      </c>
      <c r="C96" s="3">
        <v>6.2013402380636604</v>
      </c>
      <c r="D96" s="3">
        <v>3.2833948634706598</v>
      </c>
      <c r="E96" s="3">
        <v>2.2113950264904298</v>
      </c>
      <c r="F96" s="3">
        <v>4.1309655063322301</v>
      </c>
      <c r="G96" s="3">
        <v>4.6484051035276002</v>
      </c>
      <c r="H96" s="3">
        <v>3.93224872052867</v>
      </c>
      <c r="I96" s="3">
        <v>4.6369362696351502</v>
      </c>
      <c r="J96" s="3">
        <v>3.8050249221449399</v>
      </c>
      <c r="K96" s="3">
        <v>2.3018664961684201</v>
      </c>
      <c r="L96" s="3">
        <v>9.8709896510791904</v>
      </c>
      <c r="M96" s="3">
        <v>4.84185093311764</v>
      </c>
      <c r="N96" s="3">
        <v>3.7146304907581502</v>
      </c>
      <c r="O96" s="3">
        <v>1.59739874985411</v>
      </c>
      <c r="P96" s="3">
        <v>2.5009622925068302</v>
      </c>
      <c r="Q96" s="3">
        <v>4.2410787936103604</v>
      </c>
      <c r="R96" s="3">
        <v>2.9837465636582499</v>
      </c>
      <c r="S96" s="3">
        <v>5.3211450723686102</v>
      </c>
      <c r="T96" s="3">
        <v>3.90467782385885</v>
      </c>
      <c r="U96" s="3">
        <v>1.75887391091367</v>
      </c>
      <c r="V96" s="3">
        <v>2.9323381959725499</v>
      </c>
    </row>
    <row r="97" spans="1:22" x14ac:dyDescent="0.35">
      <c r="A97" s="2">
        <v>44743</v>
      </c>
      <c r="B97" s="3">
        <v>2.2344296969770001</v>
      </c>
      <c r="C97" s="3">
        <v>7.6180497013434101</v>
      </c>
      <c r="D97" s="3">
        <v>3.7030654162712899</v>
      </c>
      <c r="E97" s="3">
        <v>2.4688592769353499</v>
      </c>
      <c r="F97" s="3">
        <v>4.3434334282435501</v>
      </c>
      <c r="G97" s="3">
        <v>5.1427557355336102</v>
      </c>
      <c r="H97" s="3">
        <v>4.1821766448821602</v>
      </c>
      <c r="I97" s="3">
        <v>5.3444991842794902</v>
      </c>
      <c r="J97" s="3">
        <v>4.1279864725554303</v>
      </c>
      <c r="K97" s="3">
        <v>2.65614502541266</v>
      </c>
      <c r="L97" s="3">
        <v>11.595705233042899</v>
      </c>
      <c r="M97" s="3">
        <v>5.1408255512796703</v>
      </c>
      <c r="N97" s="3">
        <v>4.3341634993652098</v>
      </c>
      <c r="O97" s="3">
        <v>1.6838222811133901</v>
      </c>
      <c r="P97" s="3">
        <v>2.3265689334952802</v>
      </c>
      <c r="Q97" s="3">
        <v>4.3111257102989304</v>
      </c>
      <c r="R97" s="3">
        <v>3.1590075870123102</v>
      </c>
      <c r="S97" s="3">
        <v>6.0753937082625002</v>
      </c>
      <c r="T97" s="3">
        <v>4.43145398433039</v>
      </c>
      <c r="U97" s="3">
        <v>1.94673063918761</v>
      </c>
      <c r="V97" s="3">
        <v>3.25330730493932</v>
      </c>
    </row>
    <row r="98" spans="1:22" x14ac:dyDescent="0.35">
      <c r="A98" s="2">
        <v>44774</v>
      </c>
      <c r="B98" s="3">
        <v>2.3939250652281299</v>
      </c>
      <c r="C98" s="3">
        <v>7.31627061400554</v>
      </c>
      <c r="D98" s="3">
        <v>3.7145832369532901</v>
      </c>
      <c r="E98" s="3">
        <v>2.43763060543202</v>
      </c>
      <c r="F98" s="3">
        <v>4.0387053814401899</v>
      </c>
      <c r="G98" s="3">
        <v>5.3362234342557002</v>
      </c>
      <c r="H98" s="3">
        <v>4.0441695576155396</v>
      </c>
      <c r="I98" s="3">
        <v>5.113175014087</v>
      </c>
      <c r="J98" s="3">
        <v>4.0724357395803397</v>
      </c>
      <c r="K98" s="3">
        <v>2.5354760292949501</v>
      </c>
      <c r="L98" s="3">
        <v>11.350106579172699</v>
      </c>
      <c r="M98" s="3">
        <v>5.0030093906398996</v>
      </c>
      <c r="N98" s="3">
        <v>3.9781026445674899</v>
      </c>
      <c r="O98" s="3">
        <v>1.50642064858782</v>
      </c>
      <c r="P98" s="3">
        <v>2.5970451895633202</v>
      </c>
      <c r="Q98" s="3">
        <v>3.8824443881450401</v>
      </c>
      <c r="R98" s="3">
        <v>3.1759146944649199</v>
      </c>
      <c r="S98" s="3">
        <v>5.9402356087836097</v>
      </c>
      <c r="T98" s="3">
        <v>4.0968610396045797</v>
      </c>
      <c r="U98" s="3">
        <v>1.90603986977367</v>
      </c>
      <c r="V98" s="3">
        <v>3.1476277644242399</v>
      </c>
    </row>
    <row r="99" spans="1:22" x14ac:dyDescent="0.35">
      <c r="A99" s="2">
        <v>44805</v>
      </c>
      <c r="B99" s="3">
        <v>2.5029845585503399</v>
      </c>
      <c r="C99" s="3">
        <v>7.5710270482938302</v>
      </c>
      <c r="D99" s="3">
        <v>3.60354494861501</v>
      </c>
      <c r="E99" s="3">
        <v>2.3464863986287798</v>
      </c>
      <c r="F99" s="3">
        <v>4.7410839137387404</v>
      </c>
      <c r="G99" s="3">
        <v>5.2890962143329201</v>
      </c>
      <c r="H99" s="3">
        <v>4.1051340714150504</v>
      </c>
      <c r="I99" s="3">
        <v>5.0666964022343199</v>
      </c>
      <c r="J99" s="3">
        <v>4.3151173915786796</v>
      </c>
      <c r="K99" s="3">
        <v>2.5790429672969801</v>
      </c>
      <c r="L99" s="3">
        <v>10.463357868723101</v>
      </c>
      <c r="M99" s="3">
        <v>5.3024880363100797</v>
      </c>
      <c r="N99" s="3">
        <v>4.270526473576</v>
      </c>
      <c r="O99" s="3">
        <v>1.4916418574345101</v>
      </c>
      <c r="P99" s="3">
        <v>2.5118198188215302</v>
      </c>
      <c r="Q99" s="3">
        <v>3.9987094291993102</v>
      </c>
      <c r="R99" s="3">
        <v>3.1225862078086899</v>
      </c>
      <c r="S99" s="3">
        <v>4.9969201692277903</v>
      </c>
      <c r="T99" s="3">
        <v>4.1647072036998001</v>
      </c>
      <c r="U99" s="3">
        <v>1.96797135978162</v>
      </c>
      <c r="V99" s="3">
        <v>3.2069376726554899</v>
      </c>
    </row>
    <row r="100" spans="1:22" x14ac:dyDescent="0.35">
      <c r="A100" s="2">
        <v>44834</v>
      </c>
      <c r="B100" s="3">
        <v>2.6717913887190399</v>
      </c>
      <c r="C100" s="3">
        <v>7.1560358522586398</v>
      </c>
      <c r="D100" s="3">
        <v>3.68171330642507</v>
      </c>
      <c r="E100" s="3">
        <v>2.7737219668734001</v>
      </c>
      <c r="F100" s="3">
        <v>5.0372738216537796</v>
      </c>
      <c r="G100" s="3">
        <v>5.2442126951172003</v>
      </c>
      <c r="H100" s="3">
        <v>4.42005565170897</v>
      </c>
      <c r="I100" s="3">
        <v>5.4320662919233502</v>
      </c>
      <c r="J100" s="3">
        <v>4.2491701584401804</v>
      </c>
      <c r="K100" s="3">
        <v>2.88155268842306</v>
      </c>
      <c r="L100" s="3">
        <v>10.1028380401884</v>
      </c>
      <c r="M100" s="3">
        <v>5.6174522227212096</v>
      </c>
      <c r="N100" s="3">
        <v>4.7244990583462902</v>
      </c>
      <c r="O100" s="3">
        <v>1.5553244027920801</v>
      </c>
      <c r="P100" s="3">
        <v>2.8002206475934401</v>
      </c>
      <c r="Q100" s="3">
        <v>4.0155166208402404</v>
      </c>
      <c r="R100" s="3">
        <v>3.1714479736341299</v>
      </c>
      <c r="S100" s="3">
        <v>5.6460201794386498</v>
      </c>
      <c r="T100" s="3">
        <v>4.4329712183112298</v>
      </c>
      <c r="U100" s="3">
        <v>2.3643273078799099</v>
      </c>
      <c r="V100" s="3">
        <v>3.4651262382839199</v>
      </c>
    </row>
    <row r="101" spans="1:22" x14ac:dyDescent="0.35">
      <c r="A101" s="2">
        <v>44866</v>
      </c>
      <c r="B101" s="3">
        <v>2.74870789200157</v>
      </c>
      <c r="C101" s="3">
        <v>7.0010862728295304</v>
      </c>
      <c r="D101" s="3">
        <v>3.8579593129933798</v>
      </c>
      <c r="E101" s="3">
        <v>2.5536002802200399</v>
      </c>
      <c r="F101" s="3">
        <v>4.5515886205390101</v>
      </c>
      <c r="G101" s="3">
        <v>4.5827699533157897</v>
      </c>
      <c r="H101" s="3">
        <v>4.2947680335627396</v>
      </c>
      <c r="I101" s="3">
        <v>5.1137357750928301</v>
      </c>
      <c r="J101" s="3">
        <v>3.74151258826025</v>
      </c>
      <c r="K101" s="3">
        <v>2.61962756347629</v>
      </c>
      <c r="L101" s="3">
        <v>8.4536596880200605</v>
      </c>
      <c r="M101" s="3">
        <v>5.32484420999835</v>
      </c>
      <c r="N101" s="3">
        <v>4.3874472335122299</v>
      </c>
      <c r="O101" s="3">
        <v>1.48602667086653</v>
      </c>
      <c r="P101" s="3">
        <v>3.1100699774267402</v>
      </c>
      <c r="Q101" s="3">
        <v>3.9787471661527198</v>
      </c>
      <c r="R101" s="3">
        <v>3.0658882774954299</v>
      </c>
      <c r="S101" s="3">
        <v>5.0119947264975897</v>
      </c>
      <c r="T101" s="3">
        <v>4.3751225544737196</v>
      </c>
      <c r="U101" s="3">
        <v>2.5357253885696398</v>
      </c>
      <c r="V101" s="3">
        <v>3.39074585466755</v>
      </c>
    </row>
    <row r="102" spans="1:22" x14ac:dyDescent="0.35">
      <c r="A102" s="2">
        <v>44896</v>
      </c>
      <c r="B102" s="3">
        <v>2.5277819281152101</v>
      </c>
      <c r="C102" s="3">
        <v>8.5784705906539003</v>
      </c>
      <c r="D102" s="3">
        <v>3.9026642450204001</v>
      </c>
      <c r="E102" s="3">
        <v>2.3514530978596202</v>
      </c>
      <c r="F102" s="3">
        <v>4.0749075726677804</v>
      </c>
      <c r="G102" s="3">
        <v>3.68434762017595</v>
      </c>
      <c r="H102" s="3">
        <v>4.1456868010782904</v>
      </c>
      <c r="I102" s="3">
        <v>4.3121922366595298</v>
      </c>
      <c r="J102" s="3">
        <v>3.7617649193552101</v>
      </c>
      <c r="K102" s="3">
        <v>2.4346955242239101</v>
      </c>
      <c r="L102" s="3">
        <v>7.4438701391168802</v>
      </c>
      <c r="M102" s="3">
        <v>4.9352081453271799</v>
      </c>
      <c r="N102" s="3">
        <v>4.2705649522041904</v>
      </c>
      <c r="O102" s="3">
        <v>1.4238296097392</v>
      </c>
      <c r="P102" s="3">
        <v>2.5538841548967901</v>
      </c>
      <c r="Q102" s="3">
        <v>4.2387069186956401</v>
      </c>
      <c r="R102" s="3">
        <v>2.9816021730237301</v>
      </c>
      <c r="S102" s="3">
        <v>4.5233399587645504</v>
      </c>
      <c r="T102" s="3">
        <v>4.2706252624232102</v>
      </c>
      <c r="U102" s="3">
        <v>2.2983439438669602</v>
      </c>
      <c r="V102" s="3">
        <v>3.5888415626300998</v>
      </c>
    </row>
    <row r="103" spans="1:22" x14ac:dyDescent="0.35">
      <c r="A103" s="2">
        <v>44925</v>
      </c>
      <c r="B103" s="3">
        <v>2.56276096881041</v>
      </c>
      <c r="C103" s="3">
        <v>8.5173691655220392</v>
      </c>
      <c r="D103" s="3">
        <v>4.0922853311466802</v>
      </c>
      <c r="E103" s="3">
        <v>2.35842954484573</v>
      </c>
      <c r="F103" s="3">
        <v>4.1659279626431998</v>
      </c>
      <c r="G103" s="3">
        <v>3.8532735124306501</v>
      </c>
      <c r="H103" s="3">
        <v>4.1695390749147601</v>
      </c>
      <c r="I103" s="3">
        <v>4.5457056480562903</v>
      </c>
      <c r="J103" s="3">
        <v>3.96902277985434</v>
      </c>
      <c r="K103" s="3">
        <v>2.6889150963832802</v>
      </c>
      <c r="L103" s="3">
        <v>6.6776716680958099</v>
      </c>
      <c r="M103" s="3">
        <v>4.9449631665550404</v>
      </c>
      <c r="N103" s="3">
        <v>4.4463350048199199</v>
      </c>
      <c r="O103" s="3">
        <v>1.4932534379711999</v>
      </c>
      <c r="P103" s="3">
        <v>2.4618764560863502</v>
      </c>
      <c r="Q103" s="3">
        <v>4.8516499274991798</v>
      </c>
      <c r="R103" s="3">
        <v>2.9835137808961898</v>
      </c>
      <c r="S103" s="3">
        <v>4.2965432141481799</v>
      </c>
      <c r="T103" s="3">
        <v>4.7807440729370603</v>
      </c>
      <c r="U103" s="3">
        <v>2.8129802428230701</v>
      </c>
      <c r="V103" s="3">
        <v>3.7578639748413698</v>
      </c>
    </row>
    <row r="104" spans="1:22" x14ac:dyDescent="0.35">
      <c r="A104" s="2">
        <v>44958</v>
      </c>
      <c r="B104" s="3">
        <v>2.3596360123609199</v>
      </c>
      <c r="C104" s="3">
        <v>7.7713882200596096</v>
      </c>
      <c r="D104" s="3">
        <v>4.1687158969387896</v>
      </c>
      <c r="E104" s="3">
        <v>2.2498884322382202</v>
      </c>
      <c r="F104" s="3">
        <v>4.0314054338212504</v>
      </c>
      <c r="G104" s="3">
        <v>3.7383204269936998</v>
      </c>
      <c r="H104" s="3">
        <v>4.2330500904867296</v>
      </c>
      <c r="I104" s="3">
        <v>4.0812448733436097</v>
      </c>
      <c r="J104" s="3">
        <v>3.5232903421689898</v>
      </c>
      <c r="K104" s="3">
        <v>2.5006247661791301</v>
      </c>
      <c r="L104" s="3">
        <v>6.6118687064320296</v>
      </c>
      <c r="M104" s="3">
        <v>4.5651773722180797</v>
      </c>
      <c r="N104" s="3">
        <v>4.1030042174059203</v>
      </c>
      <c r="O104" s="3">
        <v>1.55686935184845</v>
      </c>
      <c r="P104" s="3">
        <v>2.1938709478678402</v>
      </c>
      <c r="Q104" s="3">
        <v>4.6044341114891196</v>
      </c>
      <c r="R104" s="3">
        <v>2.9782291142567598</v>
      </c>
      <c r="S104" s="3">
        <v>5.5341499510946104</v>
      </c>
      <c r="T104" s="3">
        <v>4.7809028991003197</v>
      </c>
      <c r="U104" s="3">
        <v>2.6193103688661901</v>
      </c>
      <c r="V104" s="3">
        <v>3.7004519529302402</v>
      </c>
    </row>
    <row r="105" spans="1:22" x14ac:dyDescent="0.35">
      <c r="A105" s="2">
        <v>44986</v>
      </c>
      <c r="B105" s="3">
        <v>2.4029136010330898</v>
      </c>
      <c r="C105" s="3">
        <v>7.9776243025289597</v>
      </c>
      <c r="D105" s="3">
        <v>4.2324535129704604</v>
      </c>
      <c r="E105" s="3">
        <v>2.4986016380488199</v>
      </c>
      <c r="F105" s="3">
        <v>4.2385688156424601</v>
      </c>
      <c r="G105" s="3">
        <v>4.3058017886551401</v>
      </c>
      <c r="H105" s="3">
        <v>4.38212622126726</v>
      </c>
      <c r="I105" s="3">
        <v>3.9628943973420099</v>
      </c>
      <c r="J105" s="3">
        <v>3.6252432923990701</v>
      </c>
      <c r="K105" s="3">
        <v>2.4831299824944302</v>
      </c>
      <c r="L105" s="3">
        <v>6.55850191518517</v>
      </c>
      <c r="M105" s="3">
        <v>4.6405364213328104</v>
      </c>
      <c r="N105" s="3">
        <v>3.8060281719407398</v>
      </c>
      <c r="O105" s="3">
        <v>1.5852631338132399</v>
      </c>
      <c r="P105" s="3">
        <v>2.36187652329673</v>
      </c>
      <c r="Q105" s="3">
        <v>4.7532109707096897</v>
      </c>
      <c r="R105" s="3">
        <v>3.1204007883164202</v>
      </c>
      <c r="S105" s="3">
        <v>4.9203331301668598</v>
      </c>
      <c r="T105" s="3">
        <v>4.7088460520720998</v>
      </c>
      <c r="U105" s="3">
        <v>2.5575438333620899</v>
      </c>
      <c r="V105" s="3">
        <v>3.8776790044069802</v>
      </c>
    </row>
    <row r="106" spans="1:22" x14ac:dyDescent="0.35">
      <c r="A106" s="2">
        <v>45016</v>
      </c>
      <c r="B106" s="3">
        <v>2.45437353740967</v>
      </c>
      <c r="C106" s="3">
        <v>8.9071897322649392</v>
      </c>
      <c r="D106" s="3">
        <v>4.4508924299706196</v>
      </c>
      <c r="E106" s="3">
        <v>2.74271647824526</v>
      </c>
      <c r="F106" s="3">
        <v>4.7462772255146204</v>
      </c>
      <c r="G106" s="3">
        <v>4.8254379057886503</v>
      </c>
      <c r="H106" s="3">
        <v>4.4343530455086997</v>
      </c>
      <c r="I106" s="3">
        <v>3.8569526440951298</v>
      </c>
      <c r="J106" s="3">
        <v>3.6895452332382801</v>
      </c>
      <c r="K106" s="3">
        <v>2.39534147233966</v>
      </c>
      <c r="L106" s="3">
        <v>6.7389707020321703</v>
      </c>
      <c r="M106" s="3">
        <v>4.6663918568835001</v>
      </c>
      <c r="N106" s="3">
        <v>4.4319683015625797</v>
      </c>
      <c r="O106" s="3">
        <v>1.6195293545781999</v>
      </c>
      <c r="P106" s="3">
        <v>2.3854865681255202</v>
      </c>
      <c r="Q106" s="3">
        <v>4.8611223756123598</v>
      </c>
      <c r="R106" s="3">
        <v>3.0877156005337101</v>
      </c>
      <c r="S106" s="3">
        <v>5.3651436072075702</v>
      </c>
      <c r="T106" s="3">
        <v>4.7009347700145998</v>
      </c>
      <c r="U106" s="3">
        <v>2.4918123200520998</v>
      </c>
      <c r="V106" s="3">
        <v>3.66170721828676</v>
      </c>
    </row>
    <row r="107" spans="1:22" x14ac:dyDescent="0.35">
      <c r="A107" s="2">
        <v>45047</v>
      </c>
      <c r="B107" s="3">
        <v>2.49419538589046</v>
      </c>
      <c r="C107" s="3">
        <v>8.0867144354846605</v>
      </c>
      <c r="D107" s="3">
        <v>4.4355619162654003</v>
      </c>
      <c r="E107" s="3">
        <v>2.6996981223713199</v>
      </c>
      <c r="F107" s="3">
        <v>4.3005439127103999</v>
      </c>
      <c r="G107" s="3">
        <v>4.7524670245026499</v>
      </c>
      <c r="H107" s="3">
        <v>4.4385390568679002</v>
      </c>
      <c r="I107" s="3">
        <v>3.7837570645330998</v>
      </c>
      <c r="J107" s="3">
        <v>3.5750234331614799</v>
      </c>
      <c r="K107" s="3">
        <v>2.4274682489014601</v>
      </c>
      <c r="L107" s="3">
        <v>6.7865218109523298</v>
      </c>
      <c r="M107" s="3">
        <v>4.4771903800123898</v>
      </c>
      <c r="N107" s="3">
        <v>4.2878704704197501</v>
      </c>
      <c r="O107" s="3">
        <v>1.6055377121177099</v>
      </c>
      <c r="P107" s="3">
        <v>2.5095412447087799</v>
      </c>
      <c r="Q107" s="3">
        <v>4.88870413069814</v>
      </c>
      <c r="R107" s="3">
        <v>3.2593420803990498</v>
      </c>
      <c r="S107" s="3">
        <v>5.5650663555859197</v>
      </c>
      <c r="T107" s="3">
        <v>4.41099534149786</v>
      </c>
      <c r="U107" s="3">
        <v>2.6069392806985601</v>
      </c>
      <c r="V107" s="3">
        <v>3.3995364829884198</v>
      </c>
    </row>
    <row r="108" spans="1:22" x14ac:dyDescent="0.35">
      <c r="A108" s="2">
        <v>45078</v>
      </c>
      <c r="B108" s="3">
        <v>2.5945522417757201</v>
      </c>
      <c r="C108" s="3">
        <v>7.4294072755348601</v>
      </c>
      <c r="D108" s="3">
        <v>4.3163866303183296</v>
      </c>
      <c r="E108" s="3">
        <v>3.0137652019305001</v>
      </c>
      <c r="F108" s="3">
        <v>4.0753837964194197</v>
      </c>
      <c r="G108" s="3">
        <v>5.1008634940883697</v>
      </c>
      <c r="H108" s="3">
        <v>4.4508303881497904</v>
      </c>
      <c r="I108" s="3">
        <v>3.5862815515001101</v>
      </c>
      <c r="J108" s="3">
        <v>3.8291434179319102</v>
      </c>
      <c r="K108" s="3">
        <v>2.3444454849191998</v>
      </c>
      <c r="L108" s="3">
        <v>6.4089159549111603</v>
      </c>
      <c r="M108" s="3">
        <v>4.8041729475242798</v>
      </c>
      <c r="N108" s="3">
        <v>4.1300313389835797</v>
      </c>
      <c r="O108" s="3">
        <v>1.56632403345657</v>
      </c>
      <c r="P108" s="3">
        <v>2.6280987399759401</v>
      </c>
      <c r="Q108" s="3">
        <v>4.7940006365593204</v>
      </c>
      <c r="R108" s="3">
        <v>3.1919832402346802</v>
      </c>
      <c r="S108" s="3">
        <v>5.4099410999253497</v>
      </c>
      <c r="T108" s="3">
        <v>4.4830647199435196</v>
      </c>
      <c r="U108" s="3">
        <v>2.55853915334185</v>
      </c>
      <c r="V108" s="3">
        <v>3.5611250256243698</v>
      </c>
    </row>
    <row r="109" spans="1:22" x14ac:dyDescent="0.35">
      <c r="A109" s="2">
        <v>45107</v>
      </c>
      <c r="B109" s="3">
        <v>2.6105694107974902</v>
      </c>
      <c r="C109" s="3">
        <v>6.8939617739064003</v>
      </c>
      <c r="D109" s="3">
        <v>4.3499547815435102</v>
      </c>
      <c r="E109" s="3">
        <v>2.95463766138531</v>
      </c>
      <c r="F109" s="3">
        <v>4.0106302407308299</v>
      </c>
      <c r="G109" s="3">
        <v>5.0204638006510702</v>
      </c>
      <c r="H109" s="3">
        <v>4.4818574084579597</v>
      </c>
      <c r="I109" s="3">
        <v>3.5110455319453799</v>
      </c>
      <c r="J109" s="3">
        <v>3.8832074182029501</v>
      </c>
      <c r="K109" s="3">
        <v>2.3771923475091499</v>
      </c>
      <c r="L109" s="3">
        <v>6.0712359551965402</v>
      </c>
      <c r="M109" s="3">
        <v>4.4604193024537002</v>
      </c>
      <c r="N109" s="3">
        <v>3.9696312926781498</v>
      </c>
      <c r="O109" s="3">
        <v>1.5185211913691199</v>
      </c>
      <c r="P109" s="3">
        <v>2.5466361561892401</v>
      </c>
      <c r="Q109" s="3">
        <v>4.7937604909458802</v>
      </c>
      <c r="R109" s="3">
        <v>3.1983022288607699</v>
      </c>
      <c r="S109" s="3">
        <v>4.7268331161324397</v>
      </c>
      <c r="T109" s="3">
        <v>4.3945010950752401</v>
      </c>
      <c r="U109" s="3">
        <v>2.70022787318362</v>
      </c>
      <c r="V109" s="3">
        <v>3.4608845603891099</v>
      </c>
    </row>
    <row r="110" spans="1:22" x14ac:dyDescent="0.35">
      <c r="A110" s="2">
        <v>45139</v>
      </c>
      <c r="B110" s="3">
        <v>2.5191529949878699</v>
      </c>
      <c r="C110" s="3">
        <v>6.1406077425543204</v>
      </c>
      <c r="D110" s="3">
        <v>4.1273565296061303</v>
      </c>
      <c r="E110" s="3">
        <v>2.9360143527114899</v>
      </c>
      <c r="F110" s="3">
        <v>3.72506124057763</v>
      </c>
      <c r="G110" s="3">
        <v>4.2792978375110602</v>
      </c>
      <c r="H110" s="3">
        <v>4.2602969237856501</v>
      </c>
      <c r="I110" s="3">
        <v>3.4038324818141201</v>
      </c>
      <c r="J110" s="3">
        <v>3.8591921979605099</v>
      </c>
      <c r="K110" s="3">
        <v>2.2752236265849199</v>
      </c>
      <c r="L110" s="3">
        <v>5.8401911040277898</v>
      </c>
      <c r="M110" s="3">
        <v>4.1286002705239202</v>
      </c>
      <c r="N110" s="3">
        <v>4.1011856495352701</v>
      </c>
      <c r="O110" s="3">
        <v>1.4754787460147301</v>
      </c>
      <c r="P110" s="3">
        <v>2.32672432622623</v>
      </c>
      <c r="Q110" s="3">
        <v>4.3469475883542001</v>
      </c>
      <c r="R110" s="3">
        <v>3.0518949538947102</v>
      </c>
      <c r="S110" s="3">
        <v>3.8171597999175599</v>
      </c>
      <c r="T110" s="3">
        <v>4.1698649254154301</v>
      </c>
      <c r="U110" s="3">
        <v>2.5856043292575999</v>
      </c>
      <c r="V110" s="3">
        <v>3.4451956006631499</v>
      </c>
    </row>
    <row r="111" spans="1:22" x14ac:dyDescent="0.35">
      <c r="A111" s="2">
        <v>45170</v>
      </c>
      <c r="B111" s="3">
        <v>2.5710952839195498</v>
      </c>
      <c r="C111" s="3">
        <v>6.5690265232090796</v>
      </c>
      <c r="D111" s="3">
        <v>4.0827399802114801</v>
      </c>
      <c r="E111" s="3">
        <v>2.9641798635770602</v>
      </c>
      <c r="F111" s="3">
        <v>4.06508249640543</v>
      </c>
      <c r="G111" s="3">
        <v>4.6514782464314299</v>
      </c>
      <c r="H111" s="3">
        <v>4.2434042780281898</v>
      </c>
      <c r="I111" s="3">
        <v>3.5855540647015798</v>
      </c>
      <c r="J111" s="3">
        <v>4.0750835006585397</v>
      </c>
      <c r="K111" s="3">
        <v>2.3674537504476301</v>
      </c>
      <c r="L111" s="3">
        <v>5.8820916742844798</v>
      </c>
      <c r="M111" s="3">
        <v>4.4406293688247001</v>
      </c>
      <c r="N111" s="3">
        <v>4.3258370998913902</v>
      </c>
      <c r="O111" s="3">
        <v>1.5279977345892499</v>
      </c>
      <c r="P111" s="3">
        <v>2.4508957224445198</v>
      </c>
      <c r="Q111" s="3">
        <v>4.66776895965398</v>
      </c>
      <c r="R111" s="3">
        <v>3.0639532963474001</v>
      </c>
      <c r="S111" s="3">
        <v>3.6255571809614699</v>
      </c>
      <c r="T111" s="3">
        <v>4.3668754459538697</v>
      </c>
      <c r="U111" s="3">
        <v>2.68515479793047</v>
      </c>
      <c r="V111" s="3">
        <v>3.5571922362904198</v>
      </c>
    </row>
    <row r="112" spans="1:22" x14ac:dyDescent="0.35">
      <c r="A112" s="2">
        <v>45198</v>
      </c>
      <c r="B112" s="3">
        <v>2.6514361871037702</v>
      </c>
      <c r="C112" s="3">
        <v>6.8600262825882403</v>
      </c>
      <c r="D112" s="3">
        <v>4.1707967160247001</v>
      </c>
      <c r="E112" s="3">
        <v>2.8278243096830802</v>
      </c>
      <c r="F112" s="3">
        <v>4.3746807065341002</v>
      </c>
      <c r="G112" s="3">
        <v>5.0359035984277698</v>
      </c>
      <c r="H112" s="3">
        <v>4.36214601574006</v>
      </c>
      <c r="I112" s="3">
        <v>3.6572188786627802</v>
      </c>
      <c r="J112" s="3">
        <v>4.2325935937024601</v>
      </c>
      <c r="K112" s="3">
        <v>2.4867922256328199</v>
      </c>
      <c r="L112" s="3">
        <v>5.9235053793701304</v>
      </c>
      <c r="M112" s="3">
        <v>4.5599341862163598</v>
      </c>
      <c r="N112" s="3">
        <v>4.8701895776028197</v>
      </c>
      <c r="O112" s="3">
        <v>1.51979593392167</v>
      </c>
      <c r="P112" s="3">
        <v>2.5527290934991198</v>
      </c>
      <c r="Q112" s="3">
        <v>4.6928541151387</v>
      </c>
      <c r="R112" s="3">
        <v>3.2623385320197902</v>
      </c>
      <c r="S112" s="3">
        <v>3.73437940201311</v>
      </c>
      <c r="T112" s="3">
        <v>4.2537142576390101</v>
      </c>
      <c r="U112" s="3">
        <v>2.9967045911154999</v>
      </c>
      <c r="V112" s="3">
        <v>3.7311283034951201</v>
      </c>
    </row>
    <row r="113" spans="1:37" x14ac:dyDescent="0.35">
      <c r="A113" s="2">
        <v>45231</v>
      </c>
      <c r="B113" s="3">
        <v>2.7111517615916099</v>
      </c>
      <c r="C113" s="3">
        <v>6.9726974202478802</v>
      </c>
      <c r="D113" s="3">
        <v>4.5141549410072397</v>
      </c>
      <c r="E113" s="3">
        <v>3.1393945390338698</v>
      </c>
      <c r="F113" s="3">
        <v>4.2467414496360103</v>
      </c>
      <c r="G113" s="3">
        <v>5.0579285501593096</v>
      </c>
      <c r="H113" s="3">
        <v>4.3440934188059304</v>
      </c>
      <c r="I113" s="3">
        <v>3.6990484479021002</v>
      </c>
      <c r="J113" s="3">
        <v>4.3638588117876296</v>
      </c>
      <c r="K113" s="3">
        <v>2.66522917644361</v>
      </c>
      <c r="L113" s="3">
        <v>6.34497776051193</v>
      </c>
      <c r="M113" s="3">
        <v>4.6585112842946304</v>
      </c>
      <c r="N113" s="3">
        <v>4.9525862435879402</v>
      </c>
      <c r="O113" s="3">
        <v>1.5627188843014801</v>
      </c>
      <c r="P113" s="3">
        <v>2.6508644811012698</v>
      </c>
      <c r="Q113" s="3">
        <v>5.0928648855508403</v>
      </c>
      <c r="R113" s="3">
        <v>3.5082230880704701</v>
      </c>
      <c r="S113" s="3">
        <v>4.4382295210630298</v>
      </c>
      <c r="T113" s="3">
        <v>4.7327576365571904</v>
      </c>
      <c r="U113" s="3">
        <v>3.2439202407179302</v>
      </c>
      <c r="V113" s="3">
        <v>3.8404902079775098</v>
      </c>
    </row>
    <row r="114" spans="1:37" x14ac:dyDescent="0.35">
      <c r="A114" s="2">
        <v>45261</v>
      </c>
      <c r="B114" s="3">
        <v>2.7561019552717898</v>
      </c>
      <c r="C114" s="3">
        <v>65.981189663669497</v>
      </c>
      <c r="D114" s="3">
        <v>4.21596587315421</v>
      </c>
      <c r="E114" s="3">
        <v>3.19625173046947</v>
      </c>
      <c r="F114" s="3">
        <v>4.9847371297114096</v>
      </c>
      <c r="G114" s="3">
        <v>3.93324081389515</v>
      </c>
      <c r="H114" s="3">
        <v>4.2746092187063898</v>
      </c>
      <c r="I114" s="3">
        <v>3.4249202197391102</v>
      </c>
      <c r="J114" s="3">
        <v>3.97843047744322</v>
      </c>
      <c r="K114" s="3">
        <v>2.38061948536004</v>
      </c>
      <c r="L114" s="3">
        <v>5.9877478972475098</v>
      </c>
      <c r="M114" s="3">
        <v>4.2185833524907199</v>
      </c>
      <c r="N114" s="3">
        <v>4.3142947261487201</v>
      </c>
      <c r="O114" s="3">
        <v>1.45321649909317</v>
      </c>
      <c r="P114" s="3">
        <v>2.6748181330717999</v>
      </c>
      <c r="Q114" s="3">
        <v>4.9325810008415703</v>
      </c>
      <c r="R114" s="3">
        <v>3.43590062917567</v>
      </c>
      <c r="S114" s="3">
        <v>4.3722685023069303</v>
      </c>
      <c r="T114" s="3">
        <v>4.6520039164265699</v>
      </c>
      <c r="U114" s="3">
        <v>2.8933299816240599</v>
      </c>
      <c r="V114" s="3">
        <v>3.75446797178863</v>
      </c>
    </row>
    <row r="115" spans="1:37" x14ac:dyDescent="0.35">
      <c r="A115" s="2">
        <v>45289</v>
      </c>
      <c r="B115" s="3">
        <v>2.7763798284363799</v>
      </c>
      <c r="C115" s="3">
        <v>66.829768068079105</v>
      </c>
      <c r="D115" s="3">
        <v>4.1062169902908998</v>
      </c>
      <c r="E115" s="3">
        <v>3.19303295544763</v>
      </c>
      <c r="F115" s="3">
        <v>4.7508967020805004</v>
      </c>
      <c r="G115" s="3">
        <v>3.62793952791829</v>
      </c>
      <c r="H115" s="3">
        <v>4.3139288468974097</v>
      </c>
      <c r="I115" s="3">
        <v>3.3031528489088302</v>
      </c>
      <c r="J115" s="3">
        <v>3.7261798590984299</v>
      </c>
      <c r="K115" s="3">
        <v>2.2360747297081298</v>
      </c>
      <c r="L115" s="3">
        <v>5.6687922738377203</v>
      </c>
      <c r="M115" s="3">
        <v>4.0975115830997604</v>
      </c>
      <c r="N115" s="3">
        <v>4.5470609943867801</v>
      </c>
      <c r="O115" s="3">
        <v>1.37178892985595</v>
      </c>
      <c r="P115" s="3">
        <v>2.6898404539199898</v>
      </c>
      <c r="Q115" s="3">
        <v>4.7293182335707398</v>
      </c>
      <c r="R115" s="3">
        <v>3.3596762282822099</v>
      </c>
      <c r="S115" s="3">
        <v>4.7946093169938404</v>
      </c>
      <c r="T115" s="3">
        <v>4.5685557915578299</v>
      </c>
      <c r="U115" s="3">
        <v>2.79119063669796</v>
      </c>
      <c r="V115" s="3">
        <v>3.4822373965389999</v>
      </c>
    </row>
    <row r="116" spans="1:37" x14ac:dyDescent="0.35">
      <c r="A116" s="2">
        <v>45323</v>
      </c>
      <c r="B116" s="3">
        <v>2.9958303468771801</v>
      </c>
      <c r="C116" s="3">
        <v>73.171545095424193</v>
      </c>
      <c r="D116" s="3">
        <v>4.1389035865477597</v>
      </c>
      <c r="E116" s="3">
        <v>2.8919032816476702</v>
      </c>
      <c r="F116" s="3">
        <v>4.9459789085528998</v>
      </c>
      <c r="G116" s="3">
        <v>3.5083966790533698</v>
      </c>
      <c r="H116" s="3">
        <v>4.2365323188012898</v>
      </c>
      <c r="I116" s="3">
        <v>3.39248832613311</v>
      </c>
      <c r="J116" s="3">
        <v>3.7255118877635098</v>
      </c>
      <c r="K116" s="3">
        <v>2.33464311664373</v>
      </c>
      <c r="L116" s="3">
        <v>5.8186221298384302</v>
      </c>
      <c r="M116" s="3">
        <v>4.24657020472673</v>
      </c>
      <c r="N116" s="3">
        <v>4.5634400631601597</v>
      </c>
      <c r="O116" s="3">
        <v>1.3779931368468401</v>
      </c>
      <c r="P116" s="3">
        <v>2.9687063227046901</v>
      </c>
      <c r="Q116" s="3">
        <v>4.9285466248883498</v>
      </c>
      <c r="R116" s="3">
        <v>3.5339782333270402</v>
      </c>
      <c r="S116" s="3">
        <v>4.2956502662676499</v>
      </c>
      <c r="T116" s="3">
        <v>4.6883918592260398</v>
      </c>
      <c r="U116" s="3">
        <v>2.7929525464693001</v>
      </c>
      <c r="V116" s="3">
        <v>3.45609673970162</v>
      </c>
    </row>
    <row r="117" spans="1:37" x14ac:dyDescent="0.35">
      <c r="A117" s="2">
        <v>45352</v>
      </c>
      <c r="B117" s="3">
        <v>2.7350855091940098</v>
      </c>
      <c r="C117" s="3">
        <v>98.564708609516799</v>
      </c>
      <c r="D117" s="3">
        <v>4.0908929364809401</v>
      </c>
      <c r="E117" s="3">
        <v>2.7292447608875299</v>
      </c>
      <c r="F117" s="3">
        <v>4.7498186642379601</v>
      </c>
      <c r="G117" s="3">
        <v>3.65061205423308</v>
      </c>
      <c r="H117" s="3">
        <v>4.1467566687345601</v>
      </c>
      <c r="I117" s="3">
        <v>3.2414345827771198</v>
      </c>
      <c r="J117" s="3">
        <v>4.0175721968475004</v>
      </c>
      <c r="K117" s="3">
        <v>2.2570325213695699</v>
      </c>
      <c r="L117" s="3">
        <v>6.0014822912615102</v>
      </c>
      <c r="M117" s="3">
        <v>4.3086871014511798</v>
      </c>
      <c r="N117" s="3">
        <v>4.6132421958648804</v>
      </c>
      <c r="O117" s="3">
        <v>1.3327717533271399</v>
      </c>
      <c r="P117" s="3">
        <v>2.8704690096589598</v>
      </c>
      <c r="Q117" s="3">
        <v>4.7241267878455702</v>
      </c>
      <c r="R117" s="3">
        <v>3.49261145050398</v>
      </c>
      <c r="S117" s="3">
        <v>4.1767359715070098</v>
      </c>
      <c r="T117" s="3">
        <v>5.0301533120306097</v>
      </c>
      <c r="U117" s="3">
        <v>2.7643166082614998</v>
      </c>
      <c r="V117" s="3">
        <v>3.2617753563623202</v>
      </c>
    </row>
    <row r="118" spans="1:37" x14ac:dyDescent="0.35">
      <c r="A118" s="2">
        <v>45383</v>
      </c>
      <c r="B118" s="3">
        <v>2.75378478476016</v>
      </c>
      <c r="C118" s="3">
        <v>102.627122385512</v>
      </c>
      <c r="D118" s="3">
        <v>4.1399664585128004</v>
      </c>
      <c r="E118" s="3">
        <v>2.7192210514572599</v>
      </c>
      <c r="F118" s="3">
        <v>4.9130421104076198</v>
      </c>
      <c r="G118" s="3">
        <v>3.38244788413841</v>
      </c>
      <c r="H118" s="3">
        <v>4.1601599288597102</v>
      </c>
      <c r="I118" s="3">
        <v>3.08727302017761</v>
      </c>
      <c r="J118" s="3">
        <v>4.0148820677693404</v>
      </c>
      <c r="K118" s="3">
        <v>2.1646380477084599</v>
      </c>
      <c r="L118" s="3">
        <v>6.36855127160538</v>
      </c>
      <c r="M118" s="3">
        <v>4.1505880388624297</v>
      </c>
      <c r="N118" s="3">
        <v>5.1631202582945104</v>
      </c>
      <c r="O118" s="3">
        <v>1.33219212167039</v>
      </c>
      <c r="P118" s="3">
        <v>3.0158982418473901</v>
      </c>
      <c r="Q118" s="3">
        <v>5.0840442898807998</v>
      </c>
      <c r="R118" s="3">
        <v>3.5114518156018999</v>
      </c>
      <c r="S118" s="3">
        <v>4.2357148580251804</v>
      </c>
      <c r="T118" s="3">
        <v>5.2241289176845198</v>
      </c>
      <c r="U118" s="3">
        <v>2.1724941570602101</v>
      </c>
      <c r="V118" s="3">
        <v>3.4348772760318198</v>
      </c>
    </row>
    <row r="119" spans="1:37" x14ac:dyDescent="0.35">
      <c r="A119" s="2">
        <v>45413</v>
      </c>
      <c r="B119" s="3">
        <v>2.8151632662977599</v>
      </c>
      <c r="C119" s="3">
        <v>104.124959902893</v>
      </c>
      <c r="D119" s="3">
        <v>4.3535249229638904</v>
      </c>
      <c r="E119" s="3">
        <v>2.8694831471344</v>
      </c>
      <c r="F119" s="3">
        <v>5.1458377357902298</v>
      </c>
      <c r="G119" s="3">
        <v>3.53213469199819</v>
      </c>
      <c r="H119" s="3">
        <v>4.1031616098703099</v>
      </c>
      <c r="I119" s="3">
        <v>3.1868285520921198</v>
      </c>
      <c r="J119" s="3">
        <v>4.1860598398612101</v>
      </c>
      <c r="K119" s="3">
        <v>2.2186715493667499</v>
      </c>
      <c r="L119" s="3">
        <v>6.69229523067703</v>
      </c>
      <c r="M119" s="3">
        <v>4.1415668488709301</v>
      </c>
      <c r="N119" s="3">
        <v>5.3972883077855602</v>
      </c>
      <c r="O119" s="3">
        <v>1.3336163544395401</v>
      </c>
      <c r="P119" s="3">
        <v>2.8732680542790798</v>
      </c>
      <c r="Q119" s="3">
        <v>5.7628936186768902</v>
      </c>
      <c r="R119" s="3">
        <v>3.6275984131661798</v>
      </c>
      <c r="S119" s="3">
        <v>4.2506212336757301</v>
      </c>
      <c r="T119" s="3">
        <v>5.7350008616819297</v>
      </c>
      <c r="U119" s="3">
        <v>2.4217534026001699</v>
      </c>
      <c r="V119" s="3">
        <v>3.5206209256299901</v>
      </c>
    </row>
    <row r="120" spans="1:37" x14ac:dyDescent="0.35">
      <c r="A120" s="2">
        <v>45443</v>
      </c>
      <c r="B120" s="3">
        <v>2.8827260061388298</v>
      </c>
      <c r="C120" s="3">
        <v>10.4655141704263</v>
      </c>
      <c r="D120" s="3">
        <v>4.7120789656247997</v>
      </c>
      <c r="E120" s="3">
        <v>3.3993853652864399</v>
      </c>
      <c r="F120" s="3">
        <v>5.1649713575601304</v>
      </c>
      <c r="G120" s="3">
        <v>3.4972004233709999</v>
      </c>
      <c r="H120" s="3">
        <v>4.0955351012919898</v>
      </c>
      <c r="I120" s="3">
        <v>3.1514714868018698</v>
      </c>
      <c r="J120" s="3">
        <v>4.3912541988237397</v>
      </c>
      <c r="K120" s="3">
        <v>2.26720797066957</v>
      </c>
      <c r="L120" s="3">
        <v>7.2896921839274</v>
      </c>
      <c r="M120" s="3">
        <v>4.1371378132528998</v>
      </c>
      <c r="N120" s="3">
        <v>5.6359518515245597</v>
      </c>
      <c r="O120" s="3">
        <v>1.36008583519394</v>
      </c>
      <c r="P120" s="3">
        <v>2.8559837239353798</v>
      </c>
      <c r="Q120" s="3">
        <v>5.9556834336707301</v>
      </c>
      <c r="R120" s="3">
        <v>3.7226299798554199</v>
      </c>
      <c r="S120" s="3">
        <v>4.2505145629942902</v>
      </c>
      <c r="T120" s="3">
        <v>5.9374530268441603</v>
      </c>
      <c r="U120" s="3">
        <v>1.9731883393015599</v>
      </c>
      <c r="V120" s="3">
        <v>3.7170209605247302</v>
      </c>
    </row>
    <row r="121" spans="1:37" x14ac:dyDescent="0.35">
      <c r="A121" s="2">
        <v>45474</v>
      </c>
      <c r="B121" s="3">
        <v>3.0405900670228401</v>
      </c>
      <c r="C121" s="3">
        <v>10.816935685469399</v>
      </c>
      <c r="D121" s="3">
        <v>4.4586379201402897</v>
      </c>
      <c r="E121" s="3">
        <v>3.3945702598460898</v>
      </c>
      <c r="F121" s="3">
        <v>5.0027921873208703</v>
      </c>
      <c r="G121" s="3">
        <v>4.0738849606103802</v>
      </c>
      <c r="H121" s="3">
        <v>4.1310553776490497</v>
      </c>
      <c r="I121" s="3">
        <v>2.9716892680120202</v>
      </c>
      <c r="J121" s="3">
        <v>4.4931371887989604</v>
      </c>
      <c r="K121" s="3">
        <v>2.0756106168549602</v>
      </c>
      <c r="L121" s="3">
        <v>6.9664297172910397</v>
      </c>
      <c r="M121" s="3">
        <v>4.03235964330631</v>
      </c>
      <c r="N121" s="3">
        <v>6.0377063772760602</v>
      </c>
      <c r="O121" s="3">
        <v>1.2617236686939399</v>
      </c>
      <c r="P121" s="3">
        <v>2.9561498539431099</v>
      </c>
      <c r="Q121" s="3">
        <v>5.5382917763168003</v>
      </c>
      <c r="R121" s="3">
        <v>3.8593830969548502</v>
      </c>
      <c r="S121" s="3">
        <v>4.0879285171531601</v>
      </c>
      <c r="T121" s="3">
        <v>5.6923527859715</v>
      </c>
      <c r="U121" s="3">
        <v>1.89955704501798</v>
      </c>
      <c r="V121" s="3">
        <v>3.65427279405348</v>
      </c>
    </row>
    <row r="122" spans="1:37" x14ac:dyDescent="0.35">
      <c r="A122" s="2">
        <v>45503</v>
      </c>
      <c r="B122" s="3">
        <v>3.2161515556679698</v>
      </c>
      <c r="C122" s="3">
        <v>10.2713262172058</v>
      </c>
      <c r="D122" s="3">
        <v>4.4026918122945098</v>
      </c>
      <c r="E122" s="3">
        <v>3.3194139756676102</v>
      </c>
      <c r="F122" s="3">
        <v>5.4200355598438499</v>
      </c>
      <c r="G122" s="3">
        <v>4.1753504787537903</v>
      </c>
      <c r="H122" s="3">
        <v>4.1134944280378898</v>
      </c>
      <c r="I122" s="3">
        <v>3.1856781011939601</v>
      </c>
      <c r="J122" s="3">
        <v>4.5786539885656001</v>
      </c>
      <c r="K122" s="3">
        <v>2.1401296977748299</v>
      </c>
      <c r="L122" s="3">
        <v>6.8126033199053602</v>
      </c>
      <c r="M122" s="3">
        <v>3.9289063216360298</v>
      </c>
      <c r="N122" s="3">
        <v>6.0259109546730798</v>
      </c>
      <c r="O122" s="3">
        <v>1.22484303214873</v>
      </c>
      <c r="P122" s="3">
        <v>3.0989949782422599</v>
      </c>
      <c r="Q122" s="3">
        <v>5.4766010669674197</v>
      </c>
      <c r="R122" s="3">
        <v>3.7925741166672502</v>
      </c>
      <c r="S122" s="3">
        <v>4.0309220764615503</v>
      </c>
      <c r="T122" s="3">
        <v>5.32766078902318</v>
      </c>
      <c r="U122" s="3">
        <v>2.0404056660239598</v>
      </c>
      <c r="V122" s="3">
        <v>3.5550891419151398</v>
      </c>
    </row>
    <row r="125" spans="1:37" x14ac:dyDescent="0.35">
      <c r="A125" s="2" t="s">
        <v>91</v>
      </c>
      <c r="B125" s="3" cm="1">
        <f t="array" ref="B125">MIN(_xlfn._xlws.FILTER(B1:B122, ISNUMBER(B1:B122)))</f>
        <v>1.7085229622207101</v>
      </c>
      <c r="C125" s="3" cm="1">
        <f t="array" ref="C125">MIN(_xlfn._xlws.FILTER(C1:C122, ISNUMBER(C1:C122)))</f>
        <v>2.4496266724986802</v>
      </c>
      <c r="D125" s="3" cm="1">
        <f t="array" ref="D125">MIN(_xlfn._xlws.FILTER(D1:D122, ISNUMBER(D1:D122)))</f>
        <v>2.1216492831399201</v>
      </c>
      <c r="E125" s="3" cm="1">
        <f t="array" ref="E125">MIN(_xlfn._xlws.FILTER(E1:E122, ISNUMBER(E1:E122)))</f>
        <v>1.4626452156204199</v>
      </c>
      <c r="F125" s="3" cm="1">
        <f t="array" ref="F125">MIN(_xlfn._xlws.FILTER(F1:F122, ISNUMBER(F1:F122)))</f>
        <v>2.2810783282063398</v>
      </c>
      <c r="G125" s="3" cm="1">
        <f t="array" ref="G125">MIN(_xlfn._xlws.FILTER(G1:G122, ISNUMBER(G1:G122)))</f>
        <v>1.4680976499485201</v>
      </c>
      <c r="H125" s="3" cm="1">
        <f t="array" ref="H125">MIN(_xlfn._xlws.FILTER(H1:H122, ISNUMBER(H1:H122)))</f>
        <v>2.94624386374845</v>
      </c>
      <c r="I125" s="3" cm="1">
        <f t="array" ref="I125">MIN(_xlfn._xlws.FILTER(I1:I122, ISNUMBER(I1:I122)))</f>
        <v>2.9716892680120202</v>
      </c>
      <c r="J125" s="3" cm="1">
        <f t="array" ref="J125">MIN(_xlfn._xlws.FILTER(J1:J122, ISNUMBER(J1:J122)))</f>
        <v>2.0166171563014599</v>
      </c>
      <c r="K125" s="3" cm="1">
        <f t="array" ref="K125">MIN(_xlfn._xlws.FILTER(K1:K122, ISNUMBER(K1:K122)))</f>
        <v>1.25248151258435</v>
      </c>
      <c r="L125" s="3" cm="1">
        <f t="array" ref="L125">MIN(_xlfn._xlws.FILTER(L1:L122, ISNUMBER(L1:L122)))</f>
        <v>2.7428265118091901</v>
      </c>
      <c r="M125" s="3" cm="1">
        <f t="array" ref="M125">MIN(_xlfn._xlws.FILTER(M1:M122, ISNUMBER(M1:M122)))</f>
        <v>2.95785765163515</v>
      </c>
      <c r="N125" s="3" cm="1">
        <f t="array" ref="N125">MIN(_xlfn._xlws.FILTER(N1:N122, ISNUMBER(N1:N122)))</f>
        <v>2.01508508173041</v>
      </c>
      <c r="O125" s="3" cm="1">
        <f t="array" ref="O125">MIN(_xlfn._xlws.FILTER(O1:O122, ISNUMBER(O1:O122)))</f>
        <v>1.22484303214873</v>
      </c>
      <c r="P125" s="3" cm="1">
        <f t="array" ref="P125">MIN(_xlfn._xlws.FILTER(P1:P122, ISNUMBER(P1:P122)))</f>
        <v>1.3971394143288101</v>
      </c>
      <c r="Q125" s="3" cm="1">
        <f t="array" ref="Q125">MIN(_xlfn._xlws.FILTER(Q1:Q122, ISNUMBER(Q1:Q122)))</f>
        <v>3.4869753759259101</v>
      </c>
      <c r="R125" s="3" cm="1">
        <f t="array" ref="R125">MIN(_xlfn._xlws.FILTER(R1:R122, ISNUMBER(R1:R122)))</f>
        <v>2.7453978298737201</v>
      </c>
      <c r="S125" s="3" cm="1">
        <f t="array" ref="S125">MIN(_xlfn._xlws.FILTER(S1:S122, ISNUMBER(S1:S122)))</f>
        <v>2.7089154769530301</v>
      </c>
      <c r="T125" s="3" cm="1">
        <f t="array" ref="T125">MIN(_xlfn._xlws.FILTER(T1:T122, ISNUMBER(T1:T122)))</f>
        <v>2.5997687262679898</v>
      </c>
      <c r="U125" s="3" cm="1">
        <f t="array" ref="U125">MIN(_xlfn._xlws.FILTER(U1:U122, ISNUMBER(U1:U122)))</f>
        <v>1.15627185928422</v>
      </c>
      <c r="V125" s="3" cm="1">
        <f t="array" ref="V125">MIN(_xlfn._xlws.FILTER(V1:V122, ISNUMBER(V1:V122)))</f>
        <v>2.6321690326243701</v>
      </c>
    </row>
    <row r="126" spans="1:37" x14ac:dyDescent="0.35">
      <c r="A126" s="2" t="s">
        <v>92</v>
      </c>
      <c r="B126" s="3" cm="1">
        <f t="array" ref="B126">MAX(_xlfn._xlws.FILTER(B1:B122, ISNUMBER(B1:B122)))</f>
        <v>3.3854755748881802</v>
      </c>
      <c r="C126" s="3" cm="1">
        <f t="array" ref="C126">MAX(_xlfn._xlws.FILTER(C1:C122, ISNUMBER(C1:C122)))</f>
        <v>104.124959902893</v>
      </c>
      <c r="D126" s="3" cm="1">
        <f t="array" ref="D126">MAX(_xlfn._xlws.FILTER(D1:D122, ISNUMBER(D1:D122)))</f>
        <v>4.7120789656247997</v>
      </c>
      <c r="E126" s="3" cm="1">
        <f t="array" ref="E126">MAX(_xlfn._xlws.FILTER(E1:E122, ISNUMBER(E1:E122)))</f>
        <v>3.3993853652864399</v>
      </c>
      <c r="F126" s="3" cm="1">
        <f t="array" ref="F126">MAX(_xlfn._xlws.FILTER(F1:F122, ISNUMBER(F1:F122)))</f>
        <v>5.4200355598438499</v>
      </c>
      <c r="G126" s="3" cm="1">
        <f t="array" ref="G126">MAX(_xlfn._xlws.FILTER(G1:G122, ISNUMBER(G1:G122)))</f>
        <v>5.3362234342557002</v>
      </c>
      <c r="H126" s="3" cm="1">
        <f t="array" ref="H126">MAX(_xlfn._xlws.FILTER(H1:H122, ISNUMBER(H1:H122)))</f>
        <v>4.4818574084579597</v>
      </c>
      <c r="I126" s="3" cm="1">
        <f t="array" ref="I126">MAX(_xlfn._xlws.FILTER(I1:I122, ISNUMBER(I1:I122)))</f>
        <v>5.4320662919233502</v>
      </c>
      <c r="J126" s="3" cm="1">
        <f t="array" ref="J126">MAX(_xlfn._xlws.FILTER(J1:J122, ISNUMBER(J1:J122)))</f>
        <v>4.6323620809440396</v>
      </c>
      <c r="K126" s="3" cm="1">
        <f t="array" ref="K126">MAX(_xlfn._xlws.FILTER(K1:K122, ISNUMBER(K1:K122)))</f>
        <v>2.9378073817598298</v>
      </c>
      <c r="L126" s="3" cm="1">
        <f t="array" ref="L126">MAX(_xlfn._xlws.FILTER(L1:L122, ISNUMBER(L1:L122)))</f>
        <v>11.595705233042899</v>
      </c>
      <c r="M126" s="3" cm="1">
        <f t="array" ref="M126">MAX(_xlfn._xlws.FILTER(M1:M122, ISNUMBER(M1:M122)))</f>
        <v>5.6174522227212096</v>
      </c>
      <c r="N126" s="3" cm="1">
        <f t="array" ref="N126">MAX(_xlfn._xlws.FILTER(N1:N122, ISNUMBER(N1:N122)))</f>
        <v>6.0377063772760602</v>
      </c>
      <c r="O126" s="3" cm="1">
        <f t="array" ref="O126">MAX(_xlfn._xlws.FILTER(O1:O122, ISNUMBER(O1:O122)))</f>
        <v>2.3685843463752998</v>
      </c>
      <c r="P126" s="3" cm="1">
        <f t="array" ref="P126">MAX(_xlfn._xlws.FILTER(P1:P122, ISNUMBER(P1:P122)))</f>
        <v>3.78966041215712</v>
      </c>
      <c r="Q126" s="3" cm="1">
        <f t="array" ref="Q126">MAX(_xlfn._xlws.FILTER(Q1:Q122, ISNUMBER(Q1:Q122)))</f>
        <v>5.9556834336707301</v>
      </c>
      <c r="R126" s="3" cm="1">
        <f t="array" ref="R126">MAX(_xlfn._xlws.FILTER(R1:R122, ISNUMBER(R1:R122)))</f>
        <v>5.8139194411325201</v>
      </c>
      <c r="S126" s="3" cm="1">
        <f t="array" ref="S126">MAX(_xlfn._xlws.FILTER(S1:S122, ISNUMBER(S1:S122)))</f>
        <v>6.2060990395305398</v>
      </c>
      <c r="T126" s="3" cm="1">
        <f t="array" ref="T126">MAX(_xlfn._xlws.FILTER(T1:T122, ISNUMBER(T1:T122)))</f>
        <v>7.0313264729779696</v>
      </c>
      <c r="U126" s="3" cm="1">
        <f t="array" ref="U126">MAX(_xlfn._xlws.FILTER(U1:U122, ISNUMBER(U1:U122)))</f>
        <v>4.0429971449309203</v>
      </c>
      <c r="V126" s="3" cm="1">
        <f t="array" ref="V126">MAX(_xlfn._xlws.FILTER(V1:V122, ISNUMBER(V1:V122)))</f>
        <v>5.1525859052788796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0.95899999999999996</v>
      </c>
      <c r="C128" s="9" cm="1">
        <f t="array" ref="C128">_xlfn.PERCENTRANK.EXC(_xlfn._xlws.FILTER(C1:C122, ISNUMBER(C1:C122)),C122)</f>
        <v>0.92600000000000005</v>
      </c>
      <c r="D128" s="9" cm="1">
        <f t="array" ref="D128">_xlfn.PERCENTRANK.EXC(_xlfn._xlws.FILTER(D1:D122, ISNUMBER(D1:D122)),D122)</f>
        <v>0.95</v>
      </c>
      <c r="E128" s="9" cm="1">
        <f t="array" ref="E128">_xlfn.PERCENTRANK.EXC(_xlfn._xlws.FILTER(E1:E122, ISNUMBER(E1:E122)),E122)</f>
        <v>0.97499999999999998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0.84399999999999997</v>
      </c>
      <c r="H128" s="9" cm="1">
        <f t="array" ref="H128">_xlfn.PERCENTRANK.EXC(_xlfn._xlws.FILTER(H1:H122, ISNUMBER(H1:H122)),H122)</f>
        <v>0.79500000000000004</v>
      </c>
      <c r="I128" s="9" cm="1">
        <f t="array" ref="I128">_xlfn.PERCENTRANK.EXC(_xlfn._xlws.FILTER(I1:I122, ISNUMBER(I1:I122)),I122)</f>
        <v>3.2000000000000001E-2</v>
      </c>
      <c r="J128" s="9" cm="1">
        <f t="array" ref="J128">_xlfn.PERCENTRANK.EXC(_xlfn._xlws.FILTER(J1:J122, ISNUMBER(J1:J122)),J122)</f>
        <v>0.98</v>
      </c>
      <c r="K128" s="9" cm="1">
        <f t="array" ref="K128">_xlfn.PERCENTRANK.EXC(_xlfn._xlws.FILTER(K1:K122, ISNUMBER(K1:K122)),K122)</f>
        <v>0.48299999999999998</v>
      </c>
      <c r="L128" s="9" cm="1">
        <f t="array" ref="L128">_xlfn.PERCENTRANK.EXC(_xlfn._xlws.FILTER(L1:L122, ISNUMBER(L1:L122)),L122)</f>
        <v>0.86</v>
      </c>
      <c r="M128" s="9" cm="1">
        <f t="array" ref="M128">_xlfn.PERCENTRANK.EXC(_xlfn._xlws.FILTER(M1:M122, ISNUMBER(M1:M122)),M122)</f>
        <v>0.60599999999999998</v>
      </c>
      <c r="N128" s="9" cm="1">
        <f t="array" ref="N128">_xlfn.PERCENTRANK.EXC(_xlfn._xlws.FILTER(N1:N122, ISNUMBER(N1:N122)),N122)</f>
        <v>0.98299999999999998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0.86799999999999999</v>
      </c>
      <c r="Q128" s="9" cm="1">
        <f t="array" ref="Q128">_xlfn.PERCENTRANK.EXC(_xlfn._xlws.FILTER(Q1:Q122, ISNUMBER(Q1:Q122)),Q122)</f>
        <v>0.95899999999999996</v>
      </c>
      <c r="R128" s="9" cm="1">
        <f t="array" ref="R128">_xlfn.PERCENTRANK.EXC(_xlfn._xlws.FILTER(R1:R122, ISNUMBER(R1:R122)),R122)</f>
        <v>0.95899999999999996</v>
      </c>
      <c r="S128" s="9" cm="1">
        <f t="array" ref="S128">_xlfn.PERCENTRANK.EXC(_xlfn._xlws.FILTER(S1:S122, ISNUMBER(S1:S122)),S122)</f>
        <v>0.40100000000000002</v>
      </c>
      <c r="T128" s="9" cm="1">
        <f t="array" ref="T128">_xlfn.PERCENTRANK.EXC(_xlfn._xlws.FILTER(T1:T122, ISNUMBER(T1:T122)),T122)</f>
        <v>0.95</v>
      </c>
      <c r="U128" s="9" cm="1">
        <f t="array" ref="U128">_xlfn.PERCENTRANK.EXC(_xlfn._xlws.FILTER(U1:U122, ISNUMBER(U1:U122)),U122)</f>
        <v>0.53700000000000003</v>
      </c>
      <c r="V128" s="9" cm="1">
        <f t="array" ref="V128">_xlfn.PERCENTRANK.EXC(_xlfn._xlws.FILTER(V1:V122, ISNUMBER(V1:V122)),V122)</f>
        <v>0.314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41852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-3.6890626000000003E-2</v>
      </c>
      <c r="D2" s="24" cm="1">
        <f t="array" ref="D2:D122">_xll.FDS(D1,"FG_TOTAL_RETURNC(-10AY,0,AM)")/100</f>
        <v>4.7583339999999995E-2</v>
      </c>
      <c r="E2" s="24" cm="1">
        <f t="array" ref="E2:E122">_xll.FDS(E1,"FG_TOTAL_RETURNC(-10AY,0,AM)")/100</f>
        <v>4.0508509999999994E-3</v>
      </c>
      <c r="F2" s="24" cm="1">
        <f t="array" ref="F2:F122">_xll.FDS(F1,"FG_TOTAL_RETURNC(-10AY,0,AM)")/100</f>
        <v>-4.7975482999999999E-2</v>
      </c>
      <c r="G2" s="24" cm="1">
        <f t="array" ref="G2:G122">_xll.FDS(G1,"FG_TOTAL_RETURNC(-10AY,0,AM)")/100</f>
        <v>9.4683170000000004E-3</v>
      </c>
      <c r="H2" s="24" cm="1">
        <f t="array" ref="H2:H122">_xll.FDS(H1,"FG_TOTAL_RETURNC(-10AY,0,AM)")/100</f>
        <v>-7.509351E-3</v>
      </c>
      <c r="I2" s="24" cm="1">
        <f t="array" ref="I2:I122">_xll.FDS(I1,"FG_TOTAL_RETURNC(-10AY,0,AM)")/100</f>
        <v>-1.7402112000000001E-2</v>
      </c>
      <c r="J2" s="24" cm="1">
        <f t="array" ref="J2:J122">_xll.FDS(J1,"FG_TOTAL_RETURNC(-10AY,0,AM)")/100</f>
        <v>9.8226070000000006E-3</v>
      </c>
      <c r="K2" s="24" cm="1">
        <f t="array" ref="K2:K122">_xll.FDS(K1,"FG_TOTAL_RETURNC(-10AY,0,AM)")/100</f>
        <v>1.6173244E-2</v>
      </c>
      <c r="L2" s="24" cm="1">
        <f t="array" ref="L2:L122">_xll.FDS(L1,"FG_TOTAL_RETURNC(-10AY,0,AM)")/100</f>
        <v>1.8170356999999998E-2</v>
      </c>
      <c r="M2" s="24" cm="1">
        <f t="array" ref="M2:M122">_xll.FDS(M1,"FG_TOTAL_RETURNC(-10AY,0,AM)")/100</f>
        <v>2.5988816999999997E-3</v>
      </c>
      <c r="N2" s="24" cm="1">
        <f t="array" ref="N2:N122">_xll.FDS(N1,"FG_TOTAL_RETURNC(-10AY,0,AM)")/100</f>
        <v>-8.8541565000000003E-2</v>
      </c>
      <c r="O2" s="24" cm="1">
        <f t="array" ref="O2:O122">_xll.FDS(O1,"FG_TOTAL_RETURNC(-10AY,0,AM)")/100</f>
        <v>-1.4266789E-2</v>
      </c>
      <c r="P2" s="24" cm="1">
        <f t="array" ref="P2:P122">_xll.FDS(P1,"FG_TOTAL_RETURNC(-10AY,0,AM)")/100</f>
        <v>6.9378969999999998E-2</v>
      </c>
      <c r="Q2" s="24" cm="1">
        <f t="array" ref="Q2:Q122">_xll.FDS(Q1,"FG_TOTAL_RETURNC(-10AY,0,AM)")/100</f>
        <v>7.3945284E-2</v>
      </c>
      <c r="R2" s="24" cm="1">
        <f t="array" ref="R2:R122">_xll.FDS(R1,"FG_TOTAL_RETURNC(-10AY,0,AM)")/100</f>
        <v>9.7256900000000004E-3</v>
      </c>
      <c r="S2" s="24" cm="1">
        <f t="array" ref="S2:S122">_xll.FDS(S1,"FG_TOTAL_RETURNC(-10AY,0,AM)")/100</f>
        <v>6.1707972999999999E-2</v>
      </c>
      <c r="T2" s="24" cm="1">
        <f t="array" ref="T2:T122">_xll.FDS(T1,"FG_TOTAL_RETURNC(-10AY,0,AM)")/100</f>
        <v>0.14857149</v>
      </c>
      <c r="U2" s="24" cm="1">
        <f t="array" ref="U2:U122">_xll.FDS(U1,"FG_TOTAL_RETURNC(-10AY,0,AM)")/100</f>
        <v>4.7755239999999997E-3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41880</v>
      </c>
      <c r="B3" s="24" t="e">
        <v>#N/A</v>
      </c>
      <c r="C3" s="24">
        <v>-1.1399925E-2</v>
      </c>
      <c r="D3" s="24">
        <v>2.8254628E-2</v>
      </c>
      <c r="E3" s="24">
        <v>2.7165054999999997E-2</v>
      </c>
      <c r="F3" s="24">
        <v>-2.1443962999999999E-3</v>
      </c>
      <c r="G3" s="24">
        <v>1.9305944E-3</v>
      </c>
      <c r="H3" s="24">
        <v>1.1979818E-2</v>
      </c>
      <c r="I3" s="24">
        <v>4.4275760000000004E-2</v>
      </c>
      <c r="J3" s="24">
        <v>4.2102219999999996E-2</v>
      </c>
      <c r="K3" s="24">
        <v>-3.0029415999999996E-3</v>
      </c>
      <c r="L3" s="24">
        <v>0.10153841999999999</v>
      </c>
      <c r="M3" s="24">
        <v>1.6560912000000001E-2</v>
      </c>
      <c r="N3" s="24">
        <v>1.7142773E-2</v>
      </c>
      <c r="O3" s="24">
        <v>4.4766190000000004E-2</v>
      </c>
      <c r="P3" s="24">
        <v>3.8045645E-3</v>
      </c>
      <c r="Q3" s="24">
        <v>3.1996726999999996E-2</v>
      </c>
      <c r="R3" s="24">
        <v>4.3427587000000004E-2</v>
      </c>
      <c r="S3" s="24">
        <v>-4.0477457000000001E-2</v>
      </c>
      <c r="T3" s="24">
        <v>4.9750804999999995E-3</v>
      </c>
      <c r="U3" s="24">
        <v>9.7908740000000008E-2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41913</v>
      </c>
      <c r="B4" s="24" t="e">
        <v>#N/A</v>
      </c>
      <c r="C4" s="24">
        <v>-2.9289663000000001E-2</v>
      </c>
      <c r="D4" s="24">
        <v>-6.6086950000000005E-2</v>
      </c>
      <c r="E4" s="24">
        <v>-1.8591224999999999E-2</v>
      </c>
      <c r="F4" s="24">
        <v>-7.1633460000000001E-3</v>
      </c>
      <c r="G4" s="24">
        <v>-6.1485766999999997E-2</v>
      </c>
      <c r="H4" s="24">
        <v>-4.7975063000000005E-2</v>
      </c>
      <c r="I4" s="24">
        <v>-8.4191439999999992E-2</v>
      </c>
      <c r="J4" s="24">
        <v>-5.781555E-2</v>
      </c>
      <c r="K4" s="24">
        <v>-0.11250001</v>
      </c>
      <c r="L4" s="24">
        <v>-0.2195531</v>
      </c>
      <c r="M4" s="24">
        <v>-0.10412233999999999</v>
      </c>
      <c r="N4" s="24">
        <v>-0.15449446999999999</v>
      </c>
      <c r="O4" s="24">
        <v>-3.3505200999999998E-2</v>
      </c>
      <c r="P4" s="24">
        <v>-7.2611213000000008E-2</v>
      </c>
      <c r="Q4" s="24">
        <v>2.1193146999999999E-2</v>
      </c>
      <c r="R4" s="24">
        <v>1.4054417999999999E-2</v>
      </c>
      <c r="S4" s="24">
        <v>-0.13466739999999999</v>
      </c>
      <c r="T4" s="24">
        <v>4.9505234000000002E-3</v>
      </c>
      <c r="U4" s="24">
        <v>-4.5887412999999995E-2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41943</v>
      </c>
      <c r="B5" s="24" t="e">
        <v>#N/A</v>
      </c>
      <c r="C5" s="24">
        <v>1.3067245E-2</v>
      </c>
      <c r="D5" s="24">
        <v>2.6815652999999998E-2</v>
      </c>
      <c r="E5" s="24">
        <v>2.1344662E-2</v>
      </c>
      <c r="F5" s="24">
        <v>-9.0187789999999993E-3</v>
      </c>
      <c r="G5" s="24">
        <v>-2.8177260999999999E-2</v>
      </c>
      <c r="H5" s="24">
        <v>5.890012E-3</v>
      </c>
      <c r="I5" s="24">
        <v>3.9682507999999998E-2</v>
      </c>
      <c r="J5" s="24">
        <v>1.2124777E-2</v>
      </c>
      <c r="K5" s="24">
        <v>-5.0907729999999998E-3</v>
      </c>
      <c r="L5" s="24">
        <v>3.1734705000000002E-2</v>
      </c>
      <c r="M5" s="24">
        <v>8.1435794999999991E-2</v>
      </c>
      <c r="N5" s="24">
        <v>-0.13056475000000001</v>
      </c>
      <c r="O5" s="24">
        <v>6.2999964000000006E-2</v>
      </c>
      <c r="P5" s="24">
        <v>5.8507204E-2</v>
      </c>
      <c r="Q5" s="24">
        <v>-5.6917669999999995E-3</v>
      </c>
      <c r="R5" s="24">
        <v>-2.0096301999999997E-3</v>
      </c>
      <c r="S5" s="24">
        <v>0.12604165000000001</v>
      </c>
      <c r="T5" s="24">
        <v>-7.1120679999999992E-2</v>
      </c>
      <c r="U5" s="24">
        <v>-3.0399262999999999E-2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41974</v>
      </c>
      <c r="B6" s="24" t="e">
        <v>#N/A</v>
      </c>
      <c r="C6" s="24">
        <v>-3.6350845999999999E-2</v>
      </c>
      <c r="D6" s="24">
        <v>2.1762848E-3</v>
      </c>
      <c r="E6" s="24">
        <v>1.6980170999999999E-2</v>
      </c>
      <c r="F6" s="24">
        <v>-1.2741089000000001E-2</v>
      </c>
      <c r="G6" s="24">
        <v>9.664774000000001E-3</v>
      </c>
      <c r="H6" s="24">
        <v>-7.8724803999999995E-2</v>
      </c>
      <c r="I6" s="24">
        <v>-1.0496198999999999E-2</v>
      </c>
      <c r="J6" s="24">
        <v>-6.866324E-2</v>
      </c>
      <c r="K6" s="24">
        <v>-3.718233E-2</v>
      </c>
      <c r="L6" s="24">
        <v>-7.2155475999999996E-2</v>
      </c>
      <c r="M6" s="24">
        <v>-1.7692625999999999E-2</v>
      </c>
      <c r="N6" s="24">
        <v>4.6681999999999994E-2</v>
      </c>
      <c r="O6" s="24">
        <v>-3.7629008000000003E-3</v>
      </c>
      <c r="P6" s="24">
        <v>-1.4021516000000001E-2</v>
      </c>
      <c r="Q6" s="24">
        <v>-4.8774899999999996E-2</v>
      </c>
      <c r="R6" s="24">
        <v>6.0977936E-3</v>
      </c>
      <c r="S6" s="24">
        <v>6.9010139999999998E-2</v>
      </c>
      <c r="T6" s="24">
        <v>-3.9443134999999997E-2</v>
      </c>
      <c r="U6" s="24">
        <v>-4.445487E-2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42004</v>
      </c>
      <c r="B7" s="24" t="e">
        <v>#N/A</v>
      </c>
      <c r="C7" s="24">
        <v>-2.7791202000000001E-2</v>
      </c>
      <c r="D7" s="24">
        <v>-3.9595365999999998E-3</v>
      </c>
      <c r="E7" s="24">
        <v>-1.6078055000000001E-2</v>
      </c>
      <c r="F7" s="24">
        <v>-9.1973899999999997E-2</v>
      </c>
      <c r="G7" s="24">
        <v>-3.9534568999999999E-2</v>
      </c>
      <c r="H7" s="24">
        <v>-2.7911365E-2</v>
      </c>
      <c r="I7" s="24">
        <v>-9.3776583999999989E-3</v>
      </c>
      <c r="J7" s="24">
        <v>-6.0010614000000004E-2</v>
      </c>
      <c r="K7" s="24">
        <v>-8.7894799999999988E-3</v>
      </c>
      <c r="L7" s="24">
        <v>-7.7596129999999999E-2</v>
      </c>
      <c r="M7" s="24">
        <v>-2.2527635000000001E-2</v>
      </c>
      <c r="N7" s="24">
        <v>-0.17697382</v>
      </c>
      <c r="O7" s="24">
        <v>-5.3657589999999998E-2</v>
      </c>
      <c r="P7" s="24">
        <v>4.4854164000000002E-2</v>
      </c>
      <c r="Q7" s="24">
        <v>-2.7631044E-2</v>
      </c>
      <c r="R7" s="24">
        <v>-6.0326695E-2</v>
      </c>
      <c r="S7" s="24">
        <v>-6.0055313000000006E-2</v>
      </c>
      <c r="T7" s="24">
        <v>-9.3002020000000005E-2</v>
      </c>
      <c r="U7" s="24">
        <v>-3.2818496000000003E-2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42034</v>
      </c>
      <c r="B8" s="24" t="e">
        <v>#N/A</v>
      </c>
      <c r="C8" s="24">
        <v>-4.4622659999999995E-2</v>
      </c>
      <c r="D8" s="24">
        <v>-3.0247807999999998E-2</v>
      </c>
      <c r="E8" s="24">
        <v>6.884825E-2</v>
      </c>
      <c r="F8" s="24">
        <v>-3.6144555000000002E-2</v>
      </c>
      <c r="G8" s="24">
        <v>-6.8836029999999993E-2</v>
      </c>
      <c r="H8" s="24">
        <v>-3.7833749999999999E-2</v>
      </c>
      <c r="I8" s="24">
        <v>7.9417230000000012E-3</v>
      </c>
      <c r="J8" s="24">
        <v>-5.2870869999999993E-2</v>
      </c>
      <c r="K8" s="24">
        <v>6.5110920000000004E-3</v>
      </c>
      <c r="L8" s="24">
        <v>-6.1799229999999997E-2</v>
      </c>
      <c r="M8" s="24">
        <v>4.2579529999999997E-2</v>
      </c>
      <c r="N8" s="24">
        <v>-0.21641779</v>
      </c>
      <c r="O8" s="24">
        <v>7.1953177000000007E-2</v>
      </c>
      <c r="P8" s="24">
        <v>3.384471E-3</v>
      </c>
      <c r="Q8" s="24">
        <v>-3.9281250000000004E-2</v>
      </c>
      <c r="R8" s="24">
        <v>5.5806636999999999E-2</v>
      </c>
      <c r="S8" s="24">
        <v>-1.7123938000000002E-2</v>
      </c>
      <c r="T8" s="24">
        <v>-4.7767400000000002E-2</v>
      </c>
      <c r="U8" s="24">
        <v>-4.8386993000000003E-2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42062</v>
      </c>
      <c r="B9" s="24" t="e">
        <v>#N/A</v>
      </c>
      <c r="C9" s="24">
        <v>8.3967449999999999E-2</v>
      </c>
      <c r="D9" s="24">
        <v>3.6452412999999996E-2</v>
      </c>
      <c r="E9" s="24">
        <v>2.2532462999999999E-2</v>
      </c>
      <c r="F9" s="24">
        <v>1.4224172E-2</v>
      </c>
      <c r="G9" s="24">
        <v>3.3602714999999999E-3</v>
      </c>
      <c r="H9" s="24">
        <v>4.6260595000000002E-2</v>
      </c>
      <c r="I9" s="24">
        <v>5.055809E-2</v>
      </c>
      <c r="J9" s="24">
        <v>7.0400000000000004E-2</v>
      </c>
      <c r="K9" s="24">
        <v>1.7610073E-2</v>
      </c>
      <c r="L9" s="24">
        <v>3.1186223000000002E-2</v>
      </c>
      <c r="M9" s="24">
        <v>1.3021587999999999E-2</v>
      </c>
      <c r="N9" s="24">
        <v>0.23333323</v>
      </c>
      <c r="O9" s="24">
        <v>4.2516828E-2</v>
      </c>
      <c r="P9" s="24">
        <v>5.2777767000000003E-2</v>
      </c>
      <c r="Q9" s="24">
        <v>6.2201022999999994E-2</v>
      </c>
      <c r="R9" s="24">
        <v>3.6426783E-3</v>
      </c>
      <c r="S9" s="24">
        <v>-7.1000395000000008E-2</v>
      </c>
      <c r="T9" s="24">
        <v>6.0523509999999996E-2</v>
      </c>
      <c r="U9" s="24">
        <v>7.3264003000000008E-2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42095</v>
      </c>
      <c r="B10" s="24" t="e">
        <v>#N/A</v>
      </c>
      <c r="C10" s="24">
        <v>-8.2304479999999996E-3</v>
      </c>
      <c r="D10" s="24">
        <v>6.1638355000000001E-3</v>
      </c>
      <c r="E10" s="24">
        <v>1.3892293E-2</v>
      </c>
      <c r="F10" s="24">
        <v>4.2498109999999998E-4</v>
      </c>
      <c r="G10" s="24">
        <v>-2.7796387999999998E-2</v>
      </c>
      <c r="H10" s="24">
        <v>-1.5475333000000001E-2</v>
      </c>
      <c r="I10" s="24">
        <v>-1.6250014E-2</v>
      </c>
      <c r="J10" s="24">
        <v>-2.1092832000000002E-2</v>
      </c>
      <c r="K10" s="24">
        <v>1.3420463000000001E-2</v>
      </c>
      <c r="L10" s="24">
        <v>-8.8468075000000007E-2</v>
      </c>
      <c r="M10" s="24">
        <v>-7.3027610000000011E-4</v>
      </c>
      <c r="N10" s="24">
        <v>-0.15752898999999998</v>
      </c>
      <c r="O10" s="24">
        <v>-3.2566487999999998E-2</v>
      </c>
      <c r="P10" s="24">
        <v>4.3912529999999998E-2</v>
      </c>
      <c r="Q10" s="24">
        <v>-4.8564672000000003E-2</v>
      </c>
      <c r="R10" s="24">
        <v>-3.8708029999999997E-2</v>
      </c>
      <c r="S10" s="24">
        <v>-6.3722553000000001E-2</v>
      </c>
      <c r="T10" s="24">
        <v>-2.6735246000000001E-2</v>
      </c>
      <c r="U10" s="24">
        <v>-0.14926123999999999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42125</v>
      </c>
      <c r="B11" s="24" t="e">
        <v>#N/A</v>
      </c>
      <c r="C11" s="24">
        <v>4.0761469999999994E-2</v>
      </c>
      <c r="D11" s="24">
        <v>-0.10486484000000001</v>
      </c>
      <c r="E11" s="24">
        <v>-4.8192797000000002E-2</v>
      </c>
      <c r="F11" s="24">
        <v>9.1333870000000011E-2</v>
      </c>
      <c r="G11" s="24">
        <v>6.4416050000000002E-2</v>
      </c>
      <c r="H11" s="24">
        <v>2.3952127E-2</v>
      </c>
      <c r="I11" s="24">
        <v>5.3367256999999994E-2</v>
      </c>
      <c r="J11" s="24">
        <v>-1.0349451999999999E-2</v>
      </c>
      <c r="K11" s="24">
        <v>6.5690874999999996E-2</v>
      </c>
      <c r="L11" s="24">
        <v>0.1227907</v>
      </c>
      <c r="M11" s="24">
        <v>3.2305239999999999E-2</v>
      </c>
      <c r="N11" s="24">
        <v>0.14298809000000001</v>
      </c>
      <c r="O11" s="24">
        <v>-8.6164290000000004E-2</v>
      </c>
      <c r="P11" s="24">
        <v>0.14208341000000002</v>
      </c>
      <c r="Q11" s="24">
        <v>3.4465550999999997E-2</v>
      </c>
      <c r="R11" s="24">
        <v>7.6043605999999994E-4</v>
      </c>
      <c r="S11" s="24">
        <v>8.6151360000000007E-3</v>
      </c>
      <c r="T11" s="24">
        <v>0.14974570000000001</v>
      </c>
      <c r="U11" s="24">
        <v>8.5029960000000002E-2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42156</v>
      </c>
      <c r="B12" s="24" t="e">
        <v>#N/A</v>
      </c>
      <c r="C12" s="24">
        <v>-4.502809E-2</v>
      </c>
      <c r="D12" s="24">
        <v>2.0128845999999999E-2</v>
      </c>
      <c r="E12" s="24">
        <v>-1.1913598000000001E-2</v>
      </c>
      <c r="F12" s="24">
        <v>-6.2281074999999998E-2</v>
      </c>
      <c r="G12" s="24">
        <v>-4.5307455000000003E-2</v>
      </c>
      <c r="H12" s="24">
        <v>-7.0906459999999991E-2</v>
      </c>
      <c r="I12" s="24">
        <v>-2.3522257999999997E-2</v>
      </c>
      <c r="J12" s="24">
        <v>-2.5715828E-3</v>
      </c>
      <c r="K12" s="24">
        <v>-6.4094124000000002E-2</v>
      </c>
      <c r="L12" s="24">
        <v>-0.10273396999999999</v>
      </c>
      <c r="M12" s="24">
        <v>-9.1617110000000002E-2</v>
      </c>
      <c r="N12" s="24">
        <v>-2.1652042999999999E-2</v>
      </c>
      <c r="O12" s="24">
        <v>2.8050065000000002E-2</v>
      </c>
      <c r="P12" s="24">
        <v>-4.3471393999999997E-2</v>
      </c>
      <c r="Q12" s="24">
        <v>5.9913396999999998E-3</v>
      </c>
      <c r="R12" s="24">
        <v>-2.0101607000000001E-2</v>
      </c>
      <c r="S12" s="24">
        <v>-2.9254794000000001E-2</v>
      </c>
      <c r="T12" s="24">
        <v>-8.8317809999999997E-2</v>
      </c>
      <c r="U12" s="24">
        <v>-2.6490151999999999E-2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42186</v>
      </c>
      <c r="B13" s="24" t="e">
        <v>#N/A</v>
      </c>
      <c r="C13" s="24">
        <v>-6.3267110000000001E-2</v>
      </c>
      <c r="D13" s="24">
        <v>-6.9992899999999997E-2</v>
      </c>
      <c r="E13" s="24">
        <v>-2.052474E-2</v>
      </c>
      <c r="F13" s="24">
        <v>-5.1446020000000002E-2</v>
      </c>
      <c r="G13" s="24">
        <v>-1.4065504E-3</v>
      </c>
      <c r="H13" s="24">
        <v>-2.0391940000000001E-2</v>
      </c>
      <c r="I13" s="24">
        <v>-1.1117995E-2</v>
      </c>
      <c r="J13" s="24">
        <v>-1.7625689999999999E-2</v>
      </c>
      <c r="K13" s="24">
        <v>-2.6729584000000001E-2</v>
      </c>
      <c r="L13" s="24">
        <v>1.1533379999999999E-2</v>
      </c>
      <c r="M13" s="24">
        <v>2.3175835999999998E-2</v>
      </c>
      <c r="N13" s="24">
        <v>-0.12704921</v>
      </c>
      <c r="O13" s="24">
        <v>1.0466336999999999E-2</v>
      </c>
      <c r="P13" s="24">
        <v>-7.0935545000000003E-2</v>
      </c>
      <c r="Q13" s="24">
        <v>-4.8906029999999996E-2</v>
      </c>
      <c r="R13" s="24">
        <v>5.6816339999999996E-3</v>
      </c>
      <c r="S13" s="24">
        <v>8.6003539999999993E-3</v>
      </c>
      <c r="T13" s="24">
        <v>2.8116940999999999E-2</v>
      </c>
      <c r="U13" s="24">
        <v>6.462598E-2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42216</v>
      </c>
      <c r="B14" s="24" t="e">
        <v>#N/A</v>
      </c>
      <c r="C14" s="24">
        <v>-4.9747230000000003E-2</v>
      </c>
      <c r="D14" s="24">
        <v>-3.0954419999999996E-2</v>
      </c>
      <c r="E14" s="24">
        <v>7.7378749999999991E-4</v>
      </c>
      <c r="F14" s="24">
        <v>-1.1037528999999999E-2</v>
      </c>
      <c r="G14" s="24">
        <v>-7.931626E-2</v>
      </c>
      <c r="H14" s="24">
        <v>-1.1391401000000001E-2</v>
      </c>
      <c r="I14" s="24">
        <v>-8.1199279999999999E-2</v>
      </c>
      <c r="J14" s="24">
        <v>-7.2246790000000003E-3</v>
      </c>
      <c r="K14" s="24">
        <v>-8.1313910000000003E-2</v>
      </c>
      <c r="L14" s="24">
        <v>-0.11066330000000001</v>
      </c>
      <c r="M14" s="24">
        <v>-4.3024006000000004E-2</v>
      </c>
      <c r="N14" s="24">
        <v>-8.2629019999999997E-2</v>
      </c>
      <c r="O14" s="24">
        <v>1.5027760999999999E-2</v>
      </c>
      <c r="P14" s="24">
        <v>-0.10064697</v>
      </c>
      <c r="Q14" s="24">
        <v>-1.6689241E-2</v>
      </c>
      <c r="R14" s="24">
        <v>-4.2823495999999996E-2</v>
      </c>
      <c r="S14" s="24">
        <v>-4.0410814000000003E-2</v>
      </c>
      <c r="T14" s="24">
        <v>3.0226706999999998E-2</v>
      </c>
      <c r="U14" s="24">
        <v>-2.1831749999999997E-2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42248</v>
      </c>
      <c r="B15" s="24" t="e">
        <v>#N/A</v>
      </c>
      <c r="C15" s="24">
        <v>-3.3314764000000004E-2</v>
      </c>
      <c r="D15" s="24">
        <v>-0.14330082999999999</v>
      </c>
      <c r="E15" s="24">
        <v>-0.11159789999999999</v>
      </c>
      <c r="F15" s="24">
        <v>-5.7142790000000006E-2</v>
      </c>
      <c r="G15" s="24">
        <v>-0.1645006</v>
      </c>
      <c r="H15" s="24">
        <v>-0.17695469</v>
      </c>
      <c r="I15" s="24">
        <v>-0.11828685</v>
      </c>
      <c r="J15" s="24">
        <v>-9.0344370000000007E-2</v>
      </c>
      <c r="K15" s="24">
        <v>-8.4798760000000015E-2</v>
      </c>
      <c r="L15" s="24">
        <v>-0.17288256000000002</v>
      </c>
      <c r="M15" s="24">
        <v>-0.12877327</v>
      </c>
      <c r="N15" s="24">
        <v>-7.5742188000000002E-2</v>
      </c>
      <c r="O15" s="24">
        <v>-0.12745409999999999</v>
      </c>
      <c r="P15" s="24">
        <v>-0.15927261000000001</v>
      </c>
      <c r="Q15" s="24">
        <v>-1.4220178000000002E-2</v>
      </c>
      <c r="R15" s="24">
        <v>-5.3974630000000003E-2</v>
      </c>
      <c r="S15" s="24">
        <v>-0.14425314</v>
      </c>
      <c r="T15" s="24">
        <v>-0.122249365</v>
      </c>
      <c r="U15" s="24">
        <v>-0.14316826999999999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42278</v>
      </c>
      <c r="B16" s="24" t="e">
        <v>#N/A</v>
      </c>
      <c r="C16" s="24">
        <v>-4.7205266999999995E-2</v>
      </c>
      <c r="D16" s="24">
        <v>-9.1144500000000003E-2</v>
      </c>
      <c r="E16" s="24">
        <v>-8.7032914000000003E-3</v>
      </c>
      <c r="F16" s="24">
        <v>-1.8939495000000001E-2</v>
      </c>
      <c r="G16" s="24">
        <v>-8.8888999999999999E-3</v>
      </c>
      <c r="H16" s="24">
        <v>-1.8000006999999998E-2</v>
      </c>
      <c r="I16" s="24">
        <v>3.6237360000000003E-2</v>
      </c>
      <c r="J16" s="24">
        <v>4.2927264999999999E-3</v>
      </c>
      <c r="K16" s="24">
        <v>5.8497070000000005E-2</v>
      </c>
      <c r="L16" s="24">
        <v>-7.5431879999999993E-2</v>
      </c>
      <c r="M16" s="24">
        <v>-9.2148779999999997E-4</v>
      </c>
      <c r="N16" s="24">
        <v>2.9900432000000001E-2</v>
      </c>
      <c r="O16" s="24">
        <v>4.53707E-2</v>
      </c>
      <c r="P16" s="24">
        <v>4.8490643999999999E-2</v>
      </c>
      <c r="Q16" s="24">
        <v>-1.070261E-2</v>
      </c>
      <c r="R16" s="24">
        <v>-1.2654245E-2</v>
      </c>
      <c r="S16" s="24">
        <v>-1.2506782999999999E-2</v>
      </c>
      <c r="T16" s="24">
        <v>-1.8384397E-2</v>
      </c>
      <c r="U16" s="24">
        <v>-1.5883088E-2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42307</v>
      </c>
      <c r="B17" s="24" t="e">
        <v>#N/A</v>
      </c>
      <c r="C17" s="24">
        <v>6.0486196999999998E-2</v>
      </c>
      <c r="D17" s="24">
        <v>0.14814817</v>
      </c>
      <c r="E17" s="24">
        <v>3.0436040000000001E-2</v>
      </c>
      <c r="F17" s="24">
        <v>-1.3996065E-2</v>
      </c>
      <c r="G17" s="24">
        <v>3.0493260000000001E-2</v>
      </c>
      <c r="H17" s="24">
        <v>4.7861576000000003E-2</v>
      </c>
      <c r="I17" s="24">
        <v>3.4226180000000002E-2</v>
      </c>
      <c r="J17" s="24">
        <v>6.3143610000000003E-2</v>
      </c>
      <c r="K17" s="24">
        <v>9.6813199999999988E-2</v>
      </c>
      <c r="L17" s="24">
        <v>4.2388320000000007E-2</v>
      </c>
      <c r="M17" s="24">
        <v>5.0728679999999998E-2</v>
      </c>
      <c r="N17" s="24">
        <v>0.12903237000000001</v>
      </c>
      <c r="O17" s="24">
        <v>4.9400329999999999E-3</v>
      </c>
      <c r="P17" s="24">
        <v>7.2319149999999999E-2</v>
      </c>
      <c r="Q17" s="24">
        <v>1.3640642000000001E-2</v>
      </c>
      <c r="R17" s="24">
        <v>3.7014365E-2</v>
      </c>
      <c r="S17" s="24">
        <v>0.10848008999999999</v>
      </c>
      <c r="T17" s="24">
        <v>-3.6118030000000002E-2</v>
      </c>
      <c r="U17" s="24">
        <v>9.4899890000000001E-2</v>
      </c>
      <c r="V17" s="24">
        <v>-1.6000271E-3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42339</v>
      </c>
      <c r="B18" s="24" t="e">
        <v>#N/A</v>
      </c>
      <c r="C18" s="24">
        <v>-7.6526164999999993E-2</v>
      </c>
      <c r="D18" s="24">
        <v>4.1191100000000001E-2</v>
      </c>
      <c r="E18" s="24">
        <v>-4.2600631999999998E-3</v>
      </c>
      <c r="F18" s="24">
        <v>-9.4468960000000005E-2</v>
      </c>
      <c r="G18" s="24">
        <v>-5.6721982999999997E-2</v>
      </c>
      <c r="H18" s="24">
        <v>4.7618985000000003E-2</v>
      </c>
      <c r="I18" s="24">
        <v>-6.4747334E-3</v>
      </c>
      <c r="J18" s="24">
        <v>-5.8479309999999998E-3</v>
      </c>
      <c r="K18" s="24">
        <v>-1.1768997000000002E-2</v>
      </c>
      <c r="L18" s="24">
        <v>-1.2680411000000001E-2</v>
      </c>
      <c r="M18" s="24">
        <v>-7.0575833000000004E-2</v>
      </c>
      <c r="N18" s="24">
        <v>-0.16190474999999999</v>
      </c>
      <c r="O18" s="24">
        <v>-3.1601129999999998E-2</v>
      </c>
      <c r="P18" s="24">
        <v>-7.399559E-3</v>
      </c>
      <c r="Q18" s="24">
        <v>-0.11044079</v>
      </c>
      <c r="R18" s="24">
        <v>-2.7191103000000001E-2</v>
      </c>
      <c r="S18" s="24">
        <v>-2.5831997000000002E-2</v>
      </c>
      <c r="T18" s="24">
        <v>-7.4401197000000002E-2</v>
      </c>
      <c r="U18" s="24">
        <v>-8.1367855000000003E-2</v>
      </c>
      <c r="V18" s="24">
        <v>2.3838162E-2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42369</v>
      </c>
      <c r="B19" s="24" t="e">
        <v>#N/A</v>
      </c>
      <c r="C19" s="24">
        <v>-5.7820680000000005E-3</v>
      </c>
      <c r="D19" s="24">
        <v>-3.3527016999999998E-3</v>
      </c>
      <c r="E19" s="24">
        <v>-3.4163654000000002E-2</v>
      </c>
      <c r="F19" s="24">
        <v>-9.7111464000000005E-3</v>
      </c>
      <c r="G19" s="24">
        <v>-6.1365484999999997E-2</v>
      </c>
      <c r="H19" s="24">
        <v>-2.0794271999999999E-2</v>
      </c>
      <c r="I19" s="24">
        <v>-4.6744823000000005E-2</v>
      </c>
      <c r="J19" s="24">
        <v>-7.0459365999999996E-2</v>
      </c>
      <c r="K19" s="24">
        <v>-5.3807735000000002E-2</v>
      </c>
      <c r="L19" s="24">
        <v>-7.3871254999999997E-2</v>
      </c>
      <c r="M19" s="24">
        <v>-0.10199791</v>
      </c>
      <c r="N19" s="24">
        <v>-8.1993399999999994E-2</v>
      </c>
      <c r="O19" s="24">
        <v>4.4045448000000001E-3</v>
      </c>
      <c r="P19" s="24">
        <v>-3.6344767E-2</v>
      </c>
      <c r="Q19" s="24">
        <v>-4.8449039999999997E-3</v>
      </c>
      <c r="R19" s="24">
        <v>-5.0839720000000005E-2</v>
      </c>
      <c r="S19" s="24">
        <v>-7.2654963000000003E-2</v>
      </c>
      <c r="T19" s="24">
        <v>9.7045899999999991E-3</v>
      </c>
      <c r="U19" s="24">
        <v>-1.4492095E-2</v>
      </c>
      <c r="V19" s="24">
        <v>-5.1894006999999999E-2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42401</v>
      </c>
      <c r="B20" s="24" t="e">
        <v>#N/A</v>
      </c>
      <c r="C20" s="24">
        <v>2.8195499999999998E-2</v>
      </c>
      <c r="D20" s="24">
        <v>3.6415814999999997E-2</v>
      </c>
      <c r="E20" s="24">
        <v>-5.0385293999999997E-2</v>
      </c>
      <c r="F20" s="24">
        <v>-6.2240659999999996E-2</v>
      </c>
      <c r="G20" s="24">
        <v>-2.9236852999999997E-2</v>
      </c>
      <c r="H20" s="24">
        <v>3.3591746999999998E-2</v>
      </c>
      <c r="I20" s="24">
        <v>-3.4455776E-2</v>
      </c>
      <c r="J20" s="24">
        <v>-3.4316719000000002E-2</v>
      </c>
      <c r="K20" s="24">
        <v>-4.1473684000000004E-2</v>
      </c>
      <c r="L20" s="24">
        <v>-3.8684784999999999E-2</v>
      </c>
      <c r="M20" s="24">
        <v>-3.8107454999999998E-2</v>
      </c>
      <c r="N20" s="24">
        <v>-9.5477519999999996E-2</v>
      </c>
      <c r="O20" s="24">
        <v>-5.8909120000000002E-2</v>
      </c>
      <c r="P20" s="24">
        <v>-0.13424468000000001</v>
      </c>
      <c r="Q20" s="24">
        <v>-7.6312660000000004E-2</v>
      </c>
      <c r="R20" s="24">
        <v>7.2358847000000004E-3</v>
      </c>
      <c r="S20" s="24">
        <v>1.7601728000000001E-2</v>
      </c>
      <c r="T20" s="24">
        <v>-6.5781173999999998E-2</v>
      </c>
      <c r="U20" s="24">
        <v>-7.3022309999999993E-2</v>
      </c>
      <c r="V20" s="24">
        <v>-0.13438945999999999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42430</v>
      </c>
      <c r="B21" s="24" t="e">
        <v>#N/A</v>
      </c>
      <c r="C21" s="24">
        <v>3.8086533999999998E-2</v>
      </c>
      <c r="D21" s="24">
        <v>7.0735096999999997E-2</v>
      </c>
      <c r="E21" s="24">
        <v>4.0886282999999995E-2</v>
      </c>
      <c r="F21" s="24">
        <v>3.8938046000000004E-2</v>
      </c>
      <c r="G21" s="24">
        <v>0.13527309000000001</v>
      </c>
      <c r="H21" s="24">
        <v>1.3749957E-2</v>
      </c>
      <c r="I21" s="24">
        <v>7.2181700000000001E-2</v>
      </c>
      <c r="J21" s="24">
        <v>3.6990880000000004E-2</v>
      </c>
      <c r="K21" s="24">
        <v>6.0911179999999995E-3</v>
      </c>
      <c r="L21" s="24">
        <v>8.501004999999999E-2</v>
      </c>
      <c r="M21" s="24">
        <v>5.5197000000000003E-2</v>
      </c>
      <c r="N21" s="24">
        <v>-8.3333309999999994E-2</v>
      </c>
      <c r="O21" s="24">
        <v>-2.588874E-2</v>
      </c>
      <c r="P21" s="24">
        <v>2.7180909999999999E-2</v>
      </c>
      <c r="Q21" s="24">
        <v>7.6677559999999992E-2</v>
      </c>
      <c r="R21" s="24">
        <v>3.8239716999999999E-2</v>
      </c>
      <c r="S21" s="24">
        <v>4.5135139999999997E-2</v>
      </c>
      <c r="T21" s="24">
        <v>0.10020303999999999</v>
      </c>
      <c r="U21" s="24">
        <v>3.1363964000000001E-2</v>
      </c>
      <c r="V21" s="24">
        <v>5.0794125000000002E-2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42461</v>
      </c>
      <c r="B22" s="24" t="e">
        <v>#N/A</v>
      </c>
      <c r="C22" s="24">
        <v>8.5412389999999991E-2</v>
      </c>
      <c r="D22" s="24">
        <v>2.5474906000000002E-2</v>
      </c>
      <c r="E22" s="24">
        <v>9.7451319999999994E-2</v>
      </c>
      <c r="F22" s="24">
        <v>0.1419648</v>
      </c>
      <c r="G22" s="24">
        <v>0.16996407000000002</v>
      </c>
      <c r="H22" s="24">
        <v>9.7410560000000007E-2</v>
      </c>
      <c r="I22" s="24">
        <v>4.3116450000000001E-2</v>
      </c>
      <c r="J22" s="24">
        <v>7.5751423999999998E-2</v>
      </c>
      <c r="K22" s="24">
        <v>8.6847540000000001E-2</v>
      </c>
      <c r="L22" s="24">
        <v>0.24663889</v>
      </c>
      <c r="M22" s="24">
        <v>0.11516560000000001</v>
      </c>
      <c r="N22" s="24">
        <v>0.15151524999999999</v>
      </c>
      <c r="O22" s="24">
        <v>7.1797012999999993E-2</v>
      </c>
      <c r="P22" s="24">
        <v>6.7540290000000003E-2</v>
      </c>
      <c r="Q22" s="24">
        <v>4.454553E-2</v>
      </c>
      <c r="R22" s="24">
        <v>3.9919852999999998E-2</v>
      </c>
      <c r="S22" s="24">
        <v>0.13007509</v>
      </c>
      <c r="T22" s="24">
        <v>3.6467671E-2</v>
      </c>
      <c r="U22" s="24">
        <v>-2.1923661000000001E-2</v>
      </c>
      <c r="V22" s="24">
        <v>-1.6336857999999999E-2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42489</v>
      </c>
      <c r="B23" s="24" t="e">
        <v>#N/A</v>
      </c>
      <c r="C23" s="24">
        <v>3.1097890000000003E-2</v>
      </c>
      <c r="D23" s="24">
        <v>-2.7789473999999998E-2</v>
      </c>
      <c r="E23" s="24">
        <v>-4.2896150000000001E-2</v>
      </c>
      <c r="F23" s="24">
        <v>-5.8180037000000004E-2</v>
      </c>
      <c r="G23" s="24">
        <v>0.20330513</v>
      </c>
      <c r="H23" s="24">
        <v>-3.9325774000000001E-2</v>
      </c>
      <c r="I23" s="24">
        <v>-5.2936850000000001E-2</v>
      </c>
      <c r="J23" s="24">
        <v>6.7064760000000003E-3</v>
      </c>
      <c r="K23" s="24">
        <v>3.6495924000000003E-3</v>
      </c>
      <c r="L23" s="24">
        <v>9.743404E-2</v>
      </c>
      <c r="M23" s="24">
        <v>5.3527593999999998E-2</v>
      </c>
      <c r="N23" s="24">
        <v>3.2894730000000004E-2</v>
      </c>
      <c r="O23" s="24">
        <v>1.480341E-3</v>
      </c>
      <c r="P23" s="24">
        <v>-2.1246671999999999E-3</v>
      </c>
      <c r="Q23" s="24">
        <v>-1.7419933999999998E-2</v>
      </c>
      <c r="R23" s="24">
        <v>2.7770995999999997E-3</v>
      </c>
      <c r="S23" s="24">
        <v>5.1716209999999999E-2</v>
      </c>
      <c r="T23" s="24">
        <v>2.7751088E-2</v>
      </c>
      <c r="U23" s="24">
        <v>4.2660950000000003E-2</v>
      </c>
      <c r="V23" s="24">
        <v>0.11786795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42522</v>
      </c>
      <c r="B24" s="24" t="e">
        <v>#N/A</v>
      </c>
      <c r="C24" s="24">
        <v>-7.8678189999999995E-2</v>
      </c>
      <c r="D24" s="24">
        <v>-3.0316174000000001E-2</v>
      </c>
      <c r="E24" s="24">
        <v>7.2794794999999995E-2</v>
      </c>
      <c r="F24" s="24">
        <v>-0.10612463999999999</v>
      </c>
      <c r="G24" s="24">
        <v>-6.515485E-2</v>
      </c>
      <c r="H24" s="24">
        <v>-8.0701769999999992E-2</v>
      </c>
      <c r="I24" s="24">
        <v>2.9862165E-2</v>
      </c>
      <c r="J24" s="24">
        <v>-7.8460454999999998E-2</v>
      </c>
      <c r="K24" s="24">
        <v>-4.4210553E-2</v>
      </c>
      <c r="L24" s="24">
        <v>-0.123348</v>
      </c>
      <c r="M24" s="24">
        <v>-8.5278270000000003E-2</v>
      </c>
      <c r="N24" s="24">
        <v>8.5350400000000007E-2</v>
      </c>
      <c r="O24" s="24">
        <v>2.3281692999999999E-2</v>
      </c>
      <c r="P24" s="24">
        <v>-1.1592208999999999E-2</v>
      </c>
      <c r="Q24" s="24">
        <v>-6.4748106E-2</v>
      </c>
      <c r="R24" s="24">
        <v>7.9381465999999994E-3</v>
      </c>
      <c r="S24" s="24">
        <v>-0.14055698999999999</v>
      </c>
      <c r="T24" s="24">
        <v>-4.6793755999999999E-2</v>
      </c>
      <c r="U24" s="24">
        <v>0</v>
      </c>
      <c r="V24" s="24">
        <v>-3.0312598E-2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42552</v>
      </c>
      <c r="B25" s="24" t="e">
        <v>#N/A</v>
      </c>
      <c r="C25" s="24">
        <v>7.6949477000000002E-2</v>
      </c>
      <c r="D25" s="24">
        <v>0.1038034</v>
      </c>
      <c r="E25" s="24">
        <v>5.2325606000000004E-2</v>
      </c>
      <c r="F25" s="24">
        <v>-5.9064030000000002E-3</v>
      </c>
      <c r="G25" s="24">
        <v>6.6754460000000002E-2</v>
      </c>
      <c r="H25" s="24">
        <v>6.7093133999999999E-2</v>
      </c>
      <c r="I25" s="24">
        <v>5.6505559999999996E-2</v>
      </c>
      <c r="J25" s="24">
        <v>2.6107073000000001E-2</v>
      </c>
      <c r="K25" s="24">
        <v>5.7869554000000004E-2</v>
      </c>
      <c r="L25" s="24">
        <v>0.18893194000000002</v>
      </c>
      <c r="M25" s="24">
        <v>7.3633431999999999E-2</v>
      </c>
      <c r="N25" s="24">
        <v>-0.17374408999999999</v>
      </c>
      <c r="O25" s="24">
        <v>2.7578711999999998E-2</v>
      </c>
      <c r="P25" s="24">
        <v>2.9462217999999998E-2</v>
      </c>
      <c r="Q25" s="24">
        <v>2.790463E-2</v>
      </c>
      <c r="R25" s="24">
        <v>2.0646095E-2</v>
      </c>
      <c r="S25" s="24">
        <v>2.9155612000000001E-2</v>
      </c>
      <c r="T25" s="24">
        <v>4.660976E-2</v>
      </c>
      <c r="U25" s="24">
        <v>1.5950084E-2</v>
      </c>
      <c r="V25" s="24">
        <v>6.7245960000000002E-3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42583</v>
      </c>
      <c r="B26" s="24">
        <v>1.9506335E-2</v>
      </c>
      <c r="C26" s="24">
        <v>2.2886395E-2</v>
      </c>
      <c r="D26" s="24">
        <v>7.7300549999999996E-2</v>
      </c>
      <c r="E26" s="24">
        <v>4.9486160000000003E-3</v>
      </c>
      <c r="F26" s="24">
        <v>4.0500163999999998E-2</v>
      </c>
      <c r="G26" s="24">
        <v>0.1069932</v>
      </c>
      <c r="H26" s="24">
        <v>-9.6618533000000003E-3</v>
      </c>
      <c r="I26" s="24">
        <v>6.9669247000000004E-2</v>
      </c>
      <c r="J26" s="24">
        <v>-1.9204079999999998E-2</v>
      </c>
      <c r="K26" s="24">
        <v>6.1139463999999998E-2</v>
      </c>
      <c r="L26" s="24">
        <v>6.6164373999999998E-2</v>
      </c>
      <c r="M26" s="24">
        <v>8.0241089999999987E-2</v>
      </c>
      <c r="N26" s="24">
        <v>4.1237472999999997E-2</v>
      </c>
      <c r="O26" s="24">
        <v>4.1371940000000003E-2</v>
      </c>
      <c r="P26" s="24">
        <v>3.1381725999999999E-2</v>
      </c>
      <c r="Q26" s="24">
        <v>7.2616340000000001E-2</v>
      </c>
      <c r="R26" s="24">
        <v>4.6803116999999998E-2</v>
      </c>
      <c r="S26" s="24">
        <v>-4.3008030000000003E-2</v>
      </c>
      <c r="T26" s="24">
        <v>2.2836565999999999E-2</v>
      </c>
      <c r="U26" s="24">
        <v>1.5017032999999999E-2</v>
      </c>
      <c r="V26" s="24">
        <v>-4.3651639999999998E-2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42614</v>
      </c>
      <c r="B27" s="24">
        <v>3.0847310000000003E-2</v>
      </c>
      <c r="C27" s="24">
        <v>-3.6588669999999997E-2</v>
      </c>
      <c r="D27" s="24">
        <v>-4.0242968000000004E-2</v>
      </c>
      <c r="E27" s="24">
        <v>-2.2474706000000001E-2</v>
      </c>
      <c r="F27" s="24">
        <v>2.7475714999999998E-2</v>
      </c>
      <c r="G27" s="24">
        <v>-4.4250249999999998E-2</v>
      </c>
      <c r="H27" s="24">
        <v>-2.4389625E-3</v>
      </c>
      <c r="I27" s="24">
        <v>-7.8947544000000005E-3</v>
      </c>
      <c r="J27" s="24">
        <v>2.3819089999999998E-2</v>
      </c>
      <c r="K27" s="24">
        <v>9.8109245000000001E-3</v>
      </c>
      <c r="L27" s="24">
        <v>3.3179759999999996E-2</v>
      </c>
      <c r="M27" s="24">
        <v>-7.1142076999999998E-2</v>
      </c>
      <c r="N27" s="24">
        <v>2.1828055000000002E-2</v>
      </c>
      <c r="O27" s="24">
        <v>9.1680289999999994E-3</v>
      </c>
      <c r="P27" s="24">
        <v>6.9482207000000004E-2</v>
      </c>
      <c r="Q27" s="24">
        <v>3.2558084000000001E-2</v>
      </c>
      <c r="R27" s="24">
        <v>1.7909288000000002E-2</v>
      </c>
      <c r="S27" s="24">
        <v>3.4165381999999998E-3</v>
      </c>
      <c r="T27" s="24">
        <v>-7.0505739999999996E-3</v>
      </c>
      <c r="U27" s="24">
        <v>2.6899575999999995E-3</v>
      </c>
      <c r="V27" s="24">
        <v>-2.9403627000000002E-2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42643</v>
      </c>
      <c r="B28" s="24">
        <v>-6.8181752999999998E-3</v>
      </c>
      <c r="C28" s="24">
        <v>7.9234839999999997E-3</v>
      </c>
      <c r="D28" s="24">
        <v>4.5886040000000003E-2</v>
      </c>
      <c r="E28" s="24">
        <v>-3.7458062E-2</v>
      </c>
      <c r="F28" s="24">
        <v>1.5041709E-2</v>
      </c>
      <c r="G28" s="24">
        <v>1.1270165E-2</v>
      </c>
      <c r="H28" s="24">
        <v>-8.5575579999999998E-3</v>
      </c>
      <c r="I28" s="24">
        <v>4.1114089999999999E-2</v>
      </c>
      <c r="J28" s="24">
        <v>-4.4164060000000005E-2</v>
      </c>
      <c r="K28" s="24">
        <v>2.6850342999999999E-2</v>
      </c>
      <c r="L28" s="24">
        <v>2.9734372999999999E-3</v>
      </c>
      <c r="M28" s="24">
        <v>5.2562356000000005E-2</v>
      </c>
      <c r="N28" s="24">
        <v>-4.138857E-2</v>
      </c>
      <c r="O28" s="24">
        <v>-1.0430694000000001E-2</v>
      </c>
      <c r="P28" s="24">
        <v>2.9724001999999999E-2</v>
      </c>
      <c r="Q28" s="24">
        <v>-2.7762709999999999E-2</v>
      </c>
      <c r="R28" s="24">
        <v>-3.6695242000000003E-2</v>
      </c>
      <c r="S28" s="24">
        <v>-8.3813669999999989E-3</v>
      </c>
      <c r="T28" s="24">
        <v>7.248521E-3</v>
      </c>
      <c r="U28" s="24">
        <v>1.2743115000000001E-2</v>
      </c>
      <c r="V28" s="24">
        <v>-3.9070426999999998E-2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42675</v>
      </c>
      <c r="B29" s="24">
        <v>4.9580335999999999E-3</v>
      </c>
      <c r="C29" s="24">
        <v>7.9154252999999994E-2</v>
      </c>
      <c r="D29" s="24">
        <v>-2.0423650000000002E-2</v>
      </c>
      <c r="E29" s="24">
        <v>-5.5018783000000002E-2</v>
      </c>
      <c r="F29" s="24">
        <v>2.14051E-2</v>
      </c>
      <c r="G29" s="24">
        <v>-1.1144518999999999E-2</v>
      </c>
      <c r="H29" s="24">
        <v>-1.7262638E-2</v>
      </c>
      <c r="I29" s="24">
        <v>-7.0063470000000004E-3</v>
      </c>
      <c r="J29" s="24">
        <v>1.8770576000000001E-2</v>
      </c>
      <c r="K29" s="24">
        <v>-5.5565119999999996E-2</v>
      </c>
      <c r="L29" s="24">
        <v>8.1233390000000003E-2</v>
      </c>
      <c r="M29" s="24">
        <v>-2.6217221999999998E-2</v>
      </c>
      <c r="N29" s="24">
        <v>-1.3927221000000001E-3</v>
      </c>
      <c r="O29" s="24">
        <v>-1.3600826E-2</v>
      </c>
      <c r="P29" s="24">
        <v>-2.9484569999999998E-2</v>
      </c>
      <c r="Q29" s="24">
        <v>-3.3219576000000001E-2</v>
      </c>
      <c r="R29" s="24">
        <v>1.436758E-2</v>
      </c>
      <c r="S29" s="24">
        <v>-3.8827300000000002E-2</v>
      </c>
      <c r="T29" s="24">
        <v>-5.2577375999999995E-2</v>
      </c>
      <c r="U29" s="24">
        <v>-6.0927152999999998E-2</v>
      </c>
      <c r="V29" s="24">
        <v>6.1531067000000002E-2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42705</v>
      </c>
      <c r="B30" s="24">
        <v>4.0986656999999996E-2</v>
      </c>
      <c r="C30" s="24">
        <v>-6.2798259999999995E-2</v>
      </c>
      <c r="D30" s="24">
        <v>-9.6525079999999985E-2</v>
      </c>
      <c r="E30" s="24">
        <v>-8.4066979999999999E-2</v>
      </c>
      <c r="F30" s="24">
        <v>-8.7050020000000006E-2</v>
      </c>
      <c r="G30" s="24">
        <v>-2.0712793E-2</v>
      </c>
      <c r="H30" s="24">
        <v>-8.0928509999999995E-2</v>
      </c>
      <c r="I30" s="24">
        <v>-2.4695336999999998E-2</v>
      </c>
      <c r="J30" s="24">
        <v>-0.12391168000000001</v>
      </c>
      <c r="K30" s="24">
        <v>-2.6229559999999999E-2</v>
      </c>
      <c r="L30" s="24">
        <v>-0.13682485</v>
      </c>
      <c r="M30" s="24">
        <v>-8.3882750000000006E-2</v>
      </c>
      <c r="N30" s="24">
        <v>9.7629069999999998E-2</v>
      </c>
      <c r="O30" s="24">
        <v>-7.5835943000000003E-2</v>
      </c>
      <c r="P30" s="24">
        <v>-1.8058181E-2</v>
      </c>
      <c r="Q30" s="24">
        <v>-3.6363243999999996E-2</v>
      </c>
      <c r="R30" s="24">
        <v>5.224228E-3</v>
      </c>
      <c r="S30" s="24">
        <v>-0.16020882</v>
      </c>
      <c r="T30" s="24">
        <v>-6.0455800000000001E-3</v>
      </c>
      <c r="U30" s="24">
        <v>-6.2059219999999998E-2</v>
      </c>
      <c r="V30" s="24">
        <v>0.16476500000000002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42734</v>
      </c>
      <c r="B31" s="24">
        <v>-8.7186990000000006E-2</v>
      </c>
      <c r="C31" s="24">
        <v>3.3494233999999999E-3</v>
      </c>
      <c r="D31" s="24">
        <v>3.2336592999999997E-2</v>
      </c>
      <c r="E31" s="24">
        <v>8.1409216E-3</v>
      </c>
      <c r="F31" s="24">
        <v>8.7247730000000009E-2</v>
      </c>
      <c r="G31" s="24">
        <v>2.3079394999999999E-2</v>
      </c>
      <c r="H31" s="24">
        <v>1.0389089599999999E-3</v>
      </c>
      <c r="I31" s="24">
        <v>-1.1288643000000001E-2</v>
      </c>
      <c r="J31" s="24">
        <v>2.0817160000000001E-2</v>
      </c>
      <c r="K31" s="24">
        <v>7.5538159999999997E-3</v>
      </c>
      <c r="L31" s="24">
        <v>7.2464943000000004E-2</v>
      </c>
      <c r="M31" s="24">
        <v>5.8123826999999996E-2</v>
      </c>
      <c r="N31" s="24">
        <v>9.3681809999999997E-3</v>
      </c>
      <c r="O31" s="24">
        <v>2.7827023999999999E-3</v>
      </c>
      <c r="P31" s="24">
        <v>-4.4688699999999998E-2</v>
      </c>
      <c r="Q31" s="24">
        <v>5.3207396999999997E-2</v>
      </c>
      <c r="R31" s="24">
        <v>2.020657E-2</v>
      </c>
      <c r="S31" s="24">
        <v>6.4178705000000003E-2</v>
      </c>
      <c r="T31" s="24">
        <v>4.2044879999999993E-2</v>
      </c>
      <c r="U31" s="24">
        <v>4.6015978000000001E-3</v>
      </c>
      <c r="V31" s="24">
        <v>3.7312508000000001E-5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42767</v>
      </c>
      <c r="B32" s="24">
        <v>5.0182222999999998E-2</v>
      </c>
      <c r="C32" s="24">
        <v>4.0887356E-2</v>
      </c>
      <c r="D32" s="24">
        <v>1.4919162E-2</v>
      </c>
      <c r="E32" s="24">
        <v>5.7063579999999996E-2</v>
      </c>
      <c r="F32" s="24">
        <v>0.12642944</v>
      </c>
      <c r="G32" s="24">
        <v>7.3146343000000003E-2</v>
      </c>
      <c r="H32" s="24">
        <v>3.8831471999999999E-2</v>
      </c>
      <c r="I32" s="24">
        <v>7.3884963999999997E-2</v>
      </c>
      <c r="J32" s="24">
        <v>2.137816E-2</v>
      </c>
      <c r="K32" s="24">
        <v>8.7936879999999995E-2</v>
      </c>
      <c r="L32" s="24">
        <v>0.114577055</v>
      </c>
      <c r="M32" s="24">
        <v>4.6409489999999998E-2</v>
      </c>
      <c r="N32" s="24">
        <v>-1.9255339999999999E-2</v>
      </c>
      <c r="O32" s="24">
        <v>6.8631170000000005E-2</v>
      </c>
      <c r="P32" s="24">
        <v>7.5234413E-2</v>
      </c>
      <c r="Q32" s="24">
        <v>2.0461798E-2</v>
      </c>
      <c r="R32" s="24">
        <v>2.1633982999999999E-2</v>
      </c>
      <c r="S32" s="24">
        <v>4.0344834000000003E-2</v>
      </c>
      <c r="T32" s="24">
        <v>3.1438828000000002E-2</v>
      </c>
      <c r="U32" s="24">
        <v>5.2147269999999996E-2</v>
      </c>
      <c r="V32" s="24">
        <v>-2.8112530000000001E-3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42795</v>
      </c>
      <c r="B33" s="24">
        <v>2.6589512999999999E-2</v>
      </c>
      <c r="C33" s="24">
        <v>4.8010230000000001E-2</v>
      </c>
      <c r="D33" s="24">
        <v>3.6749840000000001E-3</v>
      </c>
      <c r="E33" s="24">
        <v>-1.9842446E-2</v>
      </c>
      <c r="F33" s="24">
        <v>6.3204410000000003E-2</v>
      </c>
      <c r="G33" s="24">
        <v>-2.1000504000000003E-2</v>
      </c>
      <c r="H33" s="24">
        <v>1.9890308000000002E-2</v>
      </c>
      <c r="I33" s="24">
        <v>3.2339929999999996E-2</v>
      </c>
      <c r="J33" s="24">
        <v>5.2772164000000003E-2</v>
      </c>
      <c r="K33" s="24">
        <v>1.8134713E-2</v>
      </c>
      <c r="L33" s="24">
        <v>4.8977374999999997E-2</v>
      </c>
      <c r="M33" s="24">
        <v>2.5004506000000003E-2</v>
      </c>
      <c r="N33" s="24">
        <v>3.4659624E-2</v>
      </c>
      <c r="O33" s="24">
        <v>5.1657914999999999E-2</v>
      </c>
      <c r="P33" s="24">
        <v>4.7851920000000006E-2</v>
      </c>
      <c r="Q33" s="24">
        <v>3.7017940999999999E-2</v>
      </c>
      <c r="R33" s="24">
        <v>-5.7919620000000003E-3</v>
      </c>
      <c r="S33" s="24">
        <v>6.2759159999999994E-2</v>
      </c>
      <c r="T33" s="24">
        <v>-1.1137068000000002E-2</v>
      </c>
      <c r="U33" s="24">
        <v>-8.7463260000000004E-3</v>
      </c>
      <c r="V33" s="24">
        <v>-1.6820133000000001E-2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42825</v>
      </c>
      <c r="B34" s="24">
        <v>-4.5044422000000001E-3</v>
      </c>
      <c r="C34" s="24">
        <v>6.7124009999999998E-2</v>
      </c>
      <c r="D34" s="24">
        <v>4.9227E-2</v>
      </c>
      <c r="E34" s="24">
        <v>1.6969323000000001E-2</v>
      </c>
      <c r="F34" s="24">
        <v>-5.5300000000000002E-3</v>
      </c>
      <c r="G34" s="24">
        <v>-1.1027217000000001E-2</v>
      </c>
      <c r="H34" s="24">
        <v>2.4882317000000001E-2</v>
      </c>
      <c r="I34" s="24">
        <v>2.0577312E-2</v>
      </c>
      <c r="J34" s="24">
        <v>8.2275749999999995E-2</v>
      </c>
      <c r="K34" s="24">
        <v>4.9533486000000002E-2</v>
      </c>
      <c r="L34" s="24">
        <v>-3.8994371999999999E-2</v>
      </c>
      <c r="M34" s="24">
        <v>-1.7272114999999998E-2</v>
      </c>
      <c r="N34" s="24">
        <v>6.9831609999999999E-3</v>
      </c>
      <c r="O34" s="24">
        <v>4.4971824000000001E-2</v>
      </c>
      <c r="P34" s="24">
        <v>1.3395548E-2</v>
      </c>
      <c r="Q34" s="24">
        <v>-3.1730235000000002E-2</v>
      </c>
      <c r="R34" s="24">
        <v>5.0536393999999997E-3</v>
      </c>
      <c r="S34" s="24">
        <v>-2.7855635000000002E-3</v>
      </c>
      <c r="T34" s="24">
        <v>-5.0385593999999999E-3</v>
      </c>
      <c r="U34" s="24">
        <v>3.0882358999999998E-2</v>
      </c>
      <c r="V34" s="24">
        <v>3.0856133000000002E-3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42856</v>
      </c>
      <c r="B35" s="24">
        <v>-6.0331820000000006E-3</v>
      </c>
      <c r="C35" s="24">
        <v>-1.3774157E-2</v>
      </c>
      <c r="D35" s="24">
        <v>2.2489309999999998E-2</v>
      </c>
      <c r="E35" s="24">
        <v>5.4742335999999996E-2</v>
      </c>
      <c r="F35" s="24">
        <v>0.10611677</v>
      </c>
      <c r="G35" s="24">
        <v>-2.2593914999999999E-2</v>
      </c>
      <c r="H35" s="24">
        <v>4.3635130000000001E-2</v>
      </c>
      <c r="I35" s="24">
        <v>1.9560694999999999E-2</v>
      </c>
      <c r="J35" s="24">
        <v>1.7588495999999999E-2</v>
      </c>
      <c r="K35" s="24">
        <v>9.3744993000000002E-3</v>
      </c>
      <c r="L35" s="24">
        <v>2.6702879999999999E-4</v>
      </c>
      <c r="M35" s="24">
        <v>6.0337066999999994E-2</v>
      </c>
      <c r="N35" s="24">
        <v>9.0452309999999994E-2</v>
      </c>
      <c r="O35" s="24">
        <v>2.0168303999999998E-2</v>
      </c>
      <c r="P35" s="24">
        <v>2.8640150000000003E-2</v>
      </c>
      <c r="Q35" s="24">
        <v>-2.3553549999999999E-2</v>
      </c>
      <c r="R35" s="24">
        <v>-5.5806040000000003E-3</v>
      </c>
      <c r="S35" s="24">
        <v>0.10726260999999999</v>
      </c>
      <c r="T35" s="24">
        <v>6.2555075000000002E-3</v>
      </c>
      <c r="U35" s="24">
        <v>6.4193009999999997E-3</v>
      </c>
      <c r="V35" s="24">
        <v>1.6125082999999998E-2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42887</v>
      </c>
      <c r="B36" s="24">
        <v>2.3899794000000002E-2</v>
      </c>
      <c r="C36" s="24">
        <v>1.0707617000000001E-2</v>
      </c>
      <c r="D36" s="24">
        <v>2.0098566999999998E-2</v>
      </c>
      <c r="E36" s="24">
        <v>3.1640291000000001E-2</v>
      </c>
      <c r="F36" s="24">
        <v>2.0946264000000002E-3</v>
      </c>
      <c r="G36" s="24">
        <v>2.8519869999999999E-2</v>
      </c>
      <c r="H36" s="24">
        <v>1.0059834E-2</v>
      </c>
      <c r="I36" s="24">
        <v>2.538371E-2</v>
      </c>
      <c r="J36" s="24">
        <v>9.6023080000000002E-4</v>
      </c>
      <c r="K36" s="24">
        <v>8.4707740000000004E-2</v>
      </c>
      <c r="L36" s="24">
        <v>-6.8855104E-2</v>
      </c>
      <c r="M36" s="24">
        <v>3.4176350000000001E-2</v>
      </c>
      <c r="N36" s="24">
        <v>9.9078180000000002E-2</v>
      </c>
      <c r="O36" s="24">
        <v>2.3038626E-2</v>
      </c>
      <c r="P36" s="24">
        <v>5.977416E-2</v>
      </c>
      <c r="Q36" s="24">
        <v>-2.456206E-2</v>
      </c>
      <c r="R36" s="24">
        <v>-2.0493865E-3</v>
      </c>
      <c r="S36" s="24">
        <v>4.5156479999999999E-2</v>
      </c>
      <c r="T36" s="24">
        <v>2.2770882000000003E-2</v>
      </c>
      <c r="U36" s="24">
        <v>3.4727215999999998E-2</v>
      </c>
      <c r="V36" s="24">
        <v>-1.5888988999999999E-2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42916</v>
      </c>
      <c r="B37" s="24">
        <v>5.325365E-2</v>
      </c>
      <c r="C37" s="24">
        <v>-2.4478613999999999E-2</v>
      </c>
      <c r="D37" s="24">
        <v>2.3904681000000001E-2</v>
      </c>
      <c r="E37" s="24">
        <v>-3.2974660000000003E-2</v>
      </c>
      <c r="F37" s="24">
        <v>1.8490672E-2</v>
      </c>
      <c r="G37" s="24">
        <v>6.6857339999999996E-3</v>
      </c>
      <c r="H37" s="24">
        <v>-2.2171736E-3</v>
      </c>
      <c r="I37" s="24">
        <v>2.9360890000000001E-2</v>
      </c>
      <c r="J37" s="24">
        <v>4.6349764000000002E-2</v>
      </c>
      <c r="K37" s="24">
        <v>1.0333060999999999E-3</v>
      </c>
      <c r="L37" s="24">
        <v>-1.3245761E-2</v>
      </c>
      <c r="M37" s="24">
        <v>-5.5002155000000004E-2</v>
      </c>
      <c r="N37" s="24">
        <v>5.9748409999999995E-2</v>
      </c>
      <c r="O37" s="24">
        <v>-1.9353569000000001E-2</v>
      </c>
      <c r="P37" s="24">
        <v>8.3266496999999991E-3</v>
      </c>
      <c r="Q37" s="24">
        <v>-8.4999270000000002E-2</v>
      </c>
      <c r="R37" s="24">
        <v>7.4403286000000006E-3</v>
      </c>
      <c r="S37" s="24">
        <v>2.7243852999999998E-2</v>
      </c>
      <c r="T37" s="24">
        <v>-5.0720569999999996E-3</v>
      </c>
      <c r="U37" s="24">
        <v>2.2602677000000002E-2</v>
      </c>
      <c r="V37" s="24">
        <v>0.10327565999999999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42948</v>
      </c>
      <c r="B38" s="24">
        <v>4.2140602999999999E-2</v>
      </c>
      <c r="C38" s="24">
        <v>9.0952760000000007E-2</v>
      </c>
      <c r="D38" s="24">
        <v>-1.4332950000000001E-2</v>
      </c>
      <c r="E38" s="24">
        <v>8.372903000000001E-3</v>
      </c>
      <c r="F38" s="24">
        <v>6.6721559999999999E-2</v>
      </c>
      <c r="G38" s="24">
        <v>6.0230373999999996E-2</v>
      </c>
      <c r="H38" s="24">
        <v>3.1530857000000004E-4</v>
      </c>
      <c r="I38" s="24">
        <v>2.7684570000000002E-2</v>
      </c>
      <c r="J38" s="24">
        <v>4.2639969999999999E-2</v>
      </c>
      <c r="K38" s="24">
        <v>3.5982965999999998E-2</v>
      </c>
      <c r="L38" s="24">
        <v>0.11657882000000001</v>
      </c>
      <c r="M38" s="24">
        <v>5.8709382999999997E-2</v>
      </c>
      <c r="N38" s="24">
        <v>3.3630013E-2</v>
      </c>
      <c r="O38" s="24">
        <v>8.1308480000000002E-2</v>
      </c>
      <c r="P38" s="24">
        <v>9.3618629999999994E-2</v>
      </c>
      <c r="Q38" s="24">
        <v>6.4180849999999998E-2</v>
      </c>
      <c r="R38" s="24">
        <v>1.0858774E-3</v>
      </c>
      <c r="S38" s="24">
        <v>5.1794767000000005E-2</v>
      </c>
      <c r="T38" s="24">
        <v>6.2163830000000003E-2</v>
      </c>
      <c r="U38" s="24">
        <v>-1.0046899E-2</v>
      </c>
      <c r="V38" s="24">
        <v>-6.5929230000000005E-2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42979</v>
      </c>
      <c r="B39" s="24">
        <v>4.5656322999999999E-2</v>
      </c>
      <c r="C39" s="24">
        <v>6.6212060000000003E-2</v>
      </c>
      <c r="D39" s="24">
        <v>9.6942186000000003E-3</v>
      </c>
      <c r="E39" s="24">
        <v>-5.8124065000000006E-3</v>
      </c>
      <c r="F39" s="24">
        <v>5.8301209999999999E-2</v>
      </c>
      <c r="G39" s="24">
        <v>5.2631617000000006E-2</v>
      </c>
      <c r="H39" s="24">
        <v>1.3240814E-2</v>
      </c>
      <c r="I39" s="24">
        <v>2.5306106000000002E-2</v>
      </c>
      <c r="J39" s="24">
        <v>9.2459919999999998E-3</v>
      </c>
      <c r="K39" s="24">
        <v>-2.2633374000000001E-2</v>
      </c>
      <c r="L39" s="24">
        <v>6.5320134000000002E-2</v>
      </c>
      <c r="M39" s="24">
        <v>5.2123309999999999E-2</v>
      </c>
      <c r="N39" s="24">
        <v>-2.2009552000000002E-2</v>
      </c>
      <c r="O39" s="24">
        <v>-5.1858424999999993E-3</v>
      </c>
      <c r="P39" s="24">
        <v>3.8622259999999999E-2</v>
      </c>
      <c r="Q39" s="24">
        <v>-5.8012667000000004E-2</v>
      </c>
      <c r="R39" s="24">
        <v>2.6623130000000002E-2</v>
      </c>
      <c r="S39" s="24">
        <v>7.9248666999999995E-2</v>
      </c>
      <c r="T39" s="24">
        <v>3.9391517999999995E-3</v>
      </c>
      <c r="U39" s="24">
        <v>-8.7956786000000006E-3</v>
      </c>
      <c r="V39" s="24">
        <v>3.1501649999999999E-2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43007</v>
      </c>
      <c r="B40" s="24">
        <v>-1.0761797E-2</v>
      </c>
      <c r="C40" s="24">
        <v>3.0946732000000001E-3</v>
      </c>
      <c r="D40" s="24">
        <v>-1.4401733999999999E-2</v>
      </c>
      <c r="E40" s="24">
        <v>2.9231668000000002E-2</v>
      </c>
      <c r="F40" s="24">
        <v>-3.2469868999999998E-2</v>
      </c>
      <c r="G40" s="24">
        <v>2.6190519999999998E-2</v>
      </c>
      <c r="H40" s="24">
        <v>7.7785254000000007E-3</v>
      </c>
      <c r="I40" s="24">
        <v>-4.1932105999999997E-2</v>
      </c>
      <c r="J40" s="24">
        <v>-3.7878752000000002E-2</v>
      </c>
      <c r="K40" s="24">
        <v>5.8257579999999995E-3</v>
      </c>
      <c r="L40" s="24">
        <v>2.6594400000000001E-2</v>
      </c>
      <c r="M40" s="24">
        <v>-7.0117115999999993E-2</v>
      </c>
      <c r="N40" s="24">
        <v>-7.4363890000000002E-2</v>
      </c>
      <c r="O40" s="24">
        <v>-4.8653364000000004E-2</v>
      </c>
      <c r="P40" s="24">
        <v>1.5614985999999999E-2</v>
      </c>
      <c r="Q40" s="24">
        <v>-4.2134166000000001E-2</v>
      </c>
      <c r="R40" s="24">
        <v>3.3823132999999998E-2</v>
      </c>
      <c r="S40" s="24">
        <v>-0.11269092999999999</v>
      </c>
      <c r="T40" s="24">
        <v>-2.6625573999999999E-2</v>
      </c>
      <c r="U40" s="24">
        <v>1.7747402000000002E-2</v>
      </c>
      <c r="V40" s="24">
        <v>3.8659573E-4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43040</v>
      </c>
      <c r="B41" s="24">
        <v>4.0041924E-2</v>
      </c>
      <c r="C41" s="24">
        <v>5.4812909999999999E-2</v>
      </c>
      <c r="D41" s="24">
        <v>5.2453280000000005E-3</v>
      </c>
      <c r="E41" s="24">
        <v>3.5163164000000004E-3</v>
      </c>
      <c r="F41" s="24">
        <v>2.1116138000000003E-2</v>
      </c>
      <c r="G41" s="24">
        <v>8.4042189999999989E-2</v>
      </c>
      <c r="H41" s="24">
        <v>-1.0188282E-2</v>
      </c>
      <c r="I41" s="24">
        <v>5.3462625E-2</v>
      </c>
      <c r="J41" s="24">
        <v>-8.2951840000000013E-2</v>
      </c>
      <c r="K41" s="24">
        <v>0.10382282</v>
      </c>
      <c r="L41" s="24">
        <v>-4.2935904999999996E-2</v>
      </c>
      <c r="M41" s="24">
        <v>2.0425558E-2</v>
      </c>
      <c r="N41" s="24">
        <v>-4.2282940000000005E-3</v>
      </c>
      <c r="O41" s="24">
        <v>8.4018344999999994E-2</v>
      </c>
      <c r="P41" s="24">
        <v>4.2161939999999995E-2</v>
      </c>
      <c r="Q41" s="24">
        <v>-3.9404153999999997E-2</v>
      </c>
      <c r="R41" s="24">
        <v>2.4737597E-2</v>
      </c>
      <c r="S41" s="24">
        <v>1.6024828000000001E-2</v>
      </c>
      <c r="T41" s="24">
        <v>2.044344E-2</v>
      </c>
      <c r="U41" s="24">
        <v>9.7250219999999998E-2</v>
      </c>
      <c r="V41" s="24">
        <v>-4.6101626999999999E-2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43070</v>
      </c>
      <c r="B42" s="24">
        <v>-1.1027097999999999E-2</v>
      </c>
      <c r="C42" s="24">
        <v>-0.119820595</v>
      </c>
      <c r="D42" s="24">
        <v>-8.9452266999999995E-3</v>
      </c>
      <c r="E42" s="24">
        <v>-2.0485102999999998E-2</v>
      </c>
      <c r="F42" s="24">
        <v>-2.5849342000000001E-2</v>
      </c>
      <c r="G42" s="24">
        <v>-2.4494647999999997E-2</v>
      </c>
      <c r="H42" s="24">
        <v>1.715529E-2</v>
      </c>
      <c r="I42" s="24">
        <v>-2.7083873999999997E-2</v>
      </c>
      <c r="J42" s="24">
        <v>7.5877905000000002E-3</v>
      </c>
      <c r="K42" s="24">
        <v>-1.5217125E-2</v>
      </c>
      <c r="L42" s="24">
        <v>-2.1804570000000002E-2</v>
      </c>
      <c r="M42" s="24">
        <v>5.9216022E-2</v>
      </c>
      <c r="N42" s="24">
        <v>-3.1847357999999996E-3</v>
      </c>
      <c r="O42" s="24">
        <v>-3.8472295000000004E-2</v>
      </c>
      <c r="P42" s="24">
        <v>-6.6920519999999995E-3</v>
      </c>
      <c r="Q42" s="24">
        <v>-8.084827E-2</v>
      </c>
      <c r="R42" s="24">
        <v>-8.6903569999999992E-3</v>
      </c>
      <c r="S42" s="24">
        <v>-0.10193025999999999</v>
      </c>
      <c r="T42" s="24">
        <v>-6.6027107000000002E-2</v>
      </c>
      <c r="U42" s="24">
        <v>2.5061130000000001E-2</v>
      </c>
      <c r="V42" s="24">
        <v>1.1429666999999999E-2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43098</v>
      </c>
      <c r="B43" s="24">
        <v>2.6865719999999999E-2</v>
      </c>
      <c r="C43" s="24">
        <v>0.15661251000000001</v>
      </c>
      <c r="D43" s="24">
        <v>7.0367930000000009E-2</v>
      </c>
      <c r="E43" s="24">
        <v>6.8958043999999996E-2</v>
      </c>
      <c r="F43" s="24">
        <v>4.3474792999999998E-2</v>
      </c>
      <c r="G43" s="24">
        <v>1.8389105999999999E-2</v>
      </c>
      <c r="H43" s="24">
        <v>5.8454750000000007E-2</v>
      </c>
      <c r="I43" s="24">
        <v>6.9046019999999993E-3</v>
      </c>
      <c r="J43" s="24">
        <v>-1.3147116E-2</v>
      </c>
      <c r="K43" s="24">
        <v>2.7952194E-2</v>
      </c>
      <c r="L43" s="24">
        <v>4.7451376999999996E-2</v>
      </c>
      <c r="M43" s="24">
        <v>0.112524395</v>
      </c>
      <c r="N43" s="24">
        <v>0.11820078000000001</v>
      </c>
      <c r="O43" s="24">
        <v>6.1393139999999999E-2</v>
      </c>
      <c r="P43" s="24">
        <v>3.2064438000000001E-2</v>
      </c>
      <c r="Q43" s="24">
        <v>0.16804981000000002</v>
      </c>
      <c r="R43" s="24">
        <v>3.1806470000000003E-2</v>
      </c>
      <c r="S43" s="24">
        <v>0.14244949000000001</v>
      </c>
      <c r="T43" s="24">
        <v>2.1297692999999999E-2</v>
      </c>
      <c r="U43" s="24">
        <v>7.7337265000000002E-2</v>
      </c>
      <c r="V43" s="24">
        <v>5.2087306999999999E-2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43132</v>
      </c>
      <c r="B44" s="24">
        <v>7.1651697E-2</v>
      </c>
      <c r="C44" s="24">
        <v>7.6878786000000005E-2</v>
      </c>
      <c r="D44" s="24">
        <v>3.869152E-2</v>
      </c>
      <c r="E44" s="24">
        <v>-3.219992E-2</v>
      </c>
      <c r="F44" s="24">
        <v>7.4566245000000003E-2</v>
      </c>
      <c r="G44" s="24">
        <v>6.3445687000000001E-2</v>
      </c>
      <c r="H44" s="24">
        <v>7.8556299999999996E-2</v>
      </c>
      <c r="I44" s="24">
        <v>6.4346909999999993E-2</v>
      </c>
      <c r="J44" s="24">
        <v>9.6774219999999994E-2</v>
      </c>
      <c r="K44" s="24">
        <v>2.962768E-2</v>
      </c>
      <c r="L44" s="24">
        <v>0.15500617</v>
      </c>
      <c r="M44" s="24">
        <v>1.8859862999999998E-2</v>
      </c>
      <c r="N44" s="24">
        <v>0.11673140999999999</v>
      </c>
      <c r="O44" s="24">
        <v>1.5802621999999999E-2</v>
      </c>
      <c r="P44" s="24">
        <v>9.8737600000000009E-2</v>
      </c>
      <c r="Q44" s="24">
        <v>3.7036896E-2</v>
      </c>
      <c r="R44" s="24">
        <v>4.5554876000000001E-2</v>
      </c>
      <c r="S44" s="24">
        <v>5.1541686000000003E-2</v>
      </c>
      <c r="T44" s="24">
        <v>5.0595283999999997E-2</v>
      </c>
      <c r="U44" s="24">
        <v>9.0044739999999998E-2</v>
      </c>
      <c r="V44" s="24">
        <v>5.2330017E-2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43160</v>
      </c>
      <c r="B45" s="24">
        <v>-5.4624914999999996E-2</v>
      </c>
      <c r="C45" s="24">
        <v>-5.6791840000000003E-2</v>
      </c>
      <c r="D45" s="24">
        <v>-3.4202515999999995E-2</v>
      </c>
      <c r="E45" s="24">
        <v>-4.1788635000000005E-2</v>
      </c>
      <c r="F45" s="24">
        <v>-0.10649262999999999</v>
      </c>
      <c r="G45" s="24">
        <v>-3.3960579999999997E-2</v>
      </c>
      <c r="H45" s="24">
        <v>-2.0528673999999997E-2</v>
      </c>
      <c r="I45" s="24">
        <v>-4.5147953000000005E-2</v>
      </c>
      <c r="J45" s="24">
        <v>-7.1957170000000001E-2</v>
      </c>
      <c r="K45" s="24">
        <v>-7.0382357000000006E-2</v>
      </c>
      <c r="L45" s="24">
        <v>-2.6755154E-2</v>
      </c>
      <c r="M45" s="24">
        <v>-1.2620686999999999E-3</v>
      </c>
      <c r="N45" s="24">
        <v>-9.843194999999999E-2</v>
      </c>
      <c r="O45" s="24">
        <v>-6.4410505000000007E-2</v>
      </c>
      <c r="P45" s="24">
        <v>-5.6490182999999999E-2</v>
      </c>
      <c r="Q45" s="24">
        <v>-6.3095209999999999E-2</v>
      </c>
      <c r="R45" s="24">
        <v>-1.8924475E-3</v>
      </c>
      <c r="S45" s="24">
        <v>-3.3698022000000001E-2</v>
      </c>
      <c r="T45" s="24">
        <v>-5.2124680000000007E-2</v>
      </c>
      <c r="U45" s="24">
        <v>-6.0030819999999999E-2</v>
      </c>
      <c r="V45" s="24">
        <v>-2.7949153999999997E-2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43188</v>
      </c>
      <c r="B46" s="24">
        <v>-3.081739E-3</v>
      </c>
      <c r="C46" s="24">
        <v>7.5507164E-4</v>
      </c>
      <c r="D46" s="24">
        <v>-5.4698523999999998E-2</v>
      </c>
      <c r="E46" s="24">
        <v>-2.9444455999999997E-2</v>
      </c>
      <c r="F46" s="24">
        <v>-3.4986556000000002E-2</v>
      </c>
      <c r="G46" s="24">
        <v>1.1163950000000001E-2</v>
      </c>
      <c r="H46" s="24">
        <v>3.7611127000000001E-2</v>
      </c>
      <c r="I46" s="24">
        <v>4.1847824999999998E-2</v>
      </c>
      <c r="J46" s="24">
        <v>2.6908517E-2</v>
      </c>
      <c r="K46" s="24">
        <v>5.2007794000000003E-2</v>
      </c>
      <c r="L46" s="24">
        <v>-1.2975574E-2</v>
      </c>
      <c r="M46" s="24">
        <v>-3.5383403000000001E-2</v>
      </c>
      <c r="N46" s="24">
        <v>-6.280202E-2</v>
      </c>
      <c r="O46" s="24">
        <v>-4.3756365999999998E-3</v>
      </c>
      <c r="P46" s="24">
        <v>-5.9437750000000001E-3</v>
      </c>
      <c r="Q46" s="24">
        <v>5.4390073000000004E-2</v>
      </c>
      <c r="R46" s="24">
        <v>-2.9435039E-2</v>
      </c>
      <c r="S46" s="24">
        <v>-3.9402186999999998E-2</v>
      </c>
      <c r="T46" s="24">
        <v>5.9771537999999996E-4</v>
      </c>
      <c r="U46" s="24">
        <v>6.7685603999999996E-2</v>
      </c>
      <c r="V46" s="24">
        <v>9.3726635000000003E-2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43221</v>
      </c>
      <c r="B47" s="24">
        <v>-4.7295150000000001E-2</v>
      </c>
      <c r="C47" s="24">
        <v>2.2633075999999998E-3</v>
      </c>
      <c r="D47" s="24">
        <v>-6.9361980000000004E-2</v>
      </c>
      <c r="E47" s="24">
        <v>-3.7779033000000004E-2</v>
      </c>
      <c r="F47" s="24">
        <v>-2.9083670000000002E-2</v>
      </c>
      <c r="G47" s="24">
        <v>1.8087863999999999E-2</v>
      </c>
      <c r="H47" s="24">
        <v>-3.9014935000000001E-2</v>
      </c>
      <c r="I47" s="24">
        <v>-5.7120442E-2</v>
      </c>
      <c r="J47" s="24">
        <v>-1.1840044999999999E-2</v>
      </c>
      <c r="K47" s="24">
        <v>-3.3134817999999999E-3</v>
      </c>
      <c r="L47" s="24">
        <v>-6.9295883000000003E-2</v>
      </c>
      <c r="M47" s="24">
        <v>-5.3711710000000003E-2</v>
      </c>
      <c r="N47" s="24">
        <v>9.8969100000000004E-2</v>
      </c>
      <c r="O47" s="24">
        <v>2.0802735999999999E-2</v>
      </c>
      <c r="P47" s="24">
        <v>-2.3042202000000001E-2</v>
      </c>
      <c r="Q47" s="24">
        <v>2.4939656000000001E-2</v>
      </c>
      <c r="R47" s="24">
        <v>2.1674632999999998E-3</v>
      </c>
      <c r="S47" s="24">
        <v>-0.12470526</v>
      </c>
      <c r="T47" s="24">
        <v>-1.1947334E-2</v>
      </c>
      <c r="U47" s="24">
        <v>-9.4580765000000011E-2</v>
      </c>
      <c r="V47" s="24">
        <v>3.9603948999999999E-2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43252</v>
      </c>
      <c r="B48" s="24">
        <v>6.1647890000000004E-3</v>
      </c>
      <c r="C48" s="24">
        <v>-5.9465589999999999E-2</v>
      </c>
      <c r="D48" s="24">
        <v>2.5508164999999999E-2</v>
      </c>
      <c r="E48" s="24">
        <v>-1.9928575E-2</v>
      </c>
      <c r="F48" s="24">
        <v>-6.0320140000000001E-2</v>
      </c>
      <c r="G48" s="24">
        <v>-1.8458664E-2</v>
      </c>
      <c r="H48" s="24">
        <v>-5.0388694000000005E-2</v>
      </c>
      <c r="I48" s="24">
        <v>3.1258583E-2</v>
      </c>
      <c r="J48" s="24">
        <v>-0.116480055</v>
      </c>
      <c r="K48" s="24">
        <v>-2.287227E-2</v>
      </c>
      <c r="L48" s="24">
        <v>-0.14268612999999999</v>
      </c>
      <c r="M48" s="24">
        <v>-1.5997529E-2</v>
      </c>
      <c r="N48" s="24">
        <v>-0.12195128000000001</v>
      </c>
      <c r="O48" s="24">
        <v>-2.9563665000000003E-2</v>
      </c>
      <c r="P48" s="24">
        <v>4.2991520000000005E-2</v>
      </c>
      <c r="Q48" s="24">
        <v>1.1757731E-2</v>
      </c>
      <c r="R48" s="24">
        <v>-3.386873E-2</v>
      </c>
      <c r="S48" s="24">
        <v>-0.14785892</v>
      </c>
      <c r="T48" s="24">
        <v>-1.2091935E-2</v>
      </c>
      <c r="U48" s="24">
        <v>-2.4279951999999997E-2</v>
      </c>
      <c r="V48" s="24">
        <v>2.6929379E-2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43280</v>
      </c>
      <c r="B49" s="24">
        <v>-0.10193407</v>
      </c>
      <c r="C49" s="24">
        <v>-6.1039089999999997E-2</v>
      </c>
      <c r="D49" s="24">
        <v>-9.0536779999999997E-2</v>
      </c>
      <c r="E49" s="24">
        <v>-8.1344550000000015E-2</v>
      </c>
      <c r="F49" s="24">
        <v>-4.8132659999999994E-2</v>
      </c>
      <c r="G49" s="24">
        <v>-6.8561734999999999E-2</v>
      </c>
      <c r="H49" s="24">
        <v>-3.5655022000000001E-2</v>
      </c>
      <c r="I49" s="24">
        <v>-3.4334719999999999E-2</v>
      </c>
      <c r="J49" s="24">
        <v>6.1568379999999999E-2</v>
      </c>
      <c r="K49" s="24">
        <v>-7.8524830000000004E-2</v>
      </c>
      <c r="L49" s="24">
        <v>-9.0475855000000008E-2</v>
      </c>
      <c r="M49" s="24">
        <v>-8.6331310000000008E-2</v>
      </c>
      <c r="N49" s="24">
        <v>-2.4572492000000001E-2</v>
      </c>
      <c r="O49" s="24">
        <v>-1.4015198E-2</v>
      </c>
      <c r="P49" s="24">
        <v>-7.1129979999999995E-2</v>
      </c>
      <c r="Q49" s="24">
        <v>-6.9559216000000005E-3</v>
      </c>
      <c r="R49" s="24">
        <v>-7.2240114000000008E-2</v>
      </c>
      <c r="S49" s="24">
        <v>-1.4315724E-2</v>
      </c>
      <c r="T49" s="24">
        <v>-2.7672172000000002E-2</v>
      </c>
      <c r="U49" s="24">
        <v>-7.5810193999999997E-2</v>
      </c>
      <c r="V49" s="24">
        <v>1.25103E-2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43313</v>
      </c>
      <c r="B50" s="24">
        <v>-4.0735364000000003E-2</v>
      </c>
      <c r="C50" s="24">
        <v>3.0625581999999998E-2</v>
      </c>
      <c r="D50" s="24">
        <v>5.4418800000000003E-2</v>
      </c>
      <c r="E50" s="24">
        <v>9.8507399999999995E-2</v>
      </c>
      <c r="F50" s="24">
        <v>0.116620655</v>
      </c>
      <c r="G50" s="24">
        <v>2.4968147E-2</v>
      </c>
      <c r="H50" s="24">
        <v>5.0352810000000005E-2</v>
      </c>
      <c r="I50" s="24">
        <v>5.0277830000000003E-2</v>
      </c>
      <c r="J50" s="24">
        <v>9.7157479999999991E-2</v>
      </c>
      <c r="K50" s="24">
        <v>-1.3144255000000001E-2</v>
      </c>
      <c r="L50" s="24">
        <v>0.12293303</v>
      </c>
      <c r="M50" s="24">
        <v>4.7081229999999995E-2</v>
      </c>
      <c r="N50" s="24">
        <v>1.2048125E-2</v>
      </c>
      <c r="O50" s="24">
        <v>7.0291400000000004E-2</v>
      </c>
      <c r="P50" s="24">
        <v>-2.9721320000000002E-2</v>
      </c>
      <c r="Q50" s="24">
        <v>0.11314987999999999</v>
      </c>
      <c r="R50" s="24">
        <v>7.9237700000000008E-2</v>
      </c>
      <c r="S50" s="24">
        <v>-9.5632019999999998E-2</v>
      </c>
      <c r="T50" s="24">
        <v>3.7122130000000003E-2</v>
      </c>
      <c r="U50" s="24">
        <v>2.3794650000000001E-2</v>
      </c>
      <c r="V50" s="24">
        <v>-7.3319080000000007E-3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43343</v>
      </c>
      <c r="B51" s="24">
        <v>-3.2694518999999998E-2</v>
      </c>
      <c r="C51" s="24">
        <v>-8.6617529999999998E-2</v>
      </c>
      <c r="D51" s="24">
        <v>-3.5094916999999996E-2</v>
      </c>
      <c r="E51" s="24">
        <v>-6.3405630000000004E-3</v>
      </c>
      <c r="F51" s="24">
        <v>-7.401347E-3</v>
      </c>
      <c r="G51" s="24">
        <v>-8.128262E-2</v>
      </c>
      <c r="H51" s="24">
        <v>-7.3282720000000003E-3</v>
      </c>
      <c r="I51" s="24">
        <v>3.1737090000000003E-3</v>
      </c>
      <c r="J51" s="24">
        <v>-2.6682138000000001E-2</v>
      </c>
      <c r="K51" s="24">
        <v>7.4827670000000004E-3</v>
      </c>
      <c r="L51" s="24">
        <v>-9.8360649999999994E-2</v>
      </c>
      <c r="M51" s="24">
        <v>-8.959686E-2</v>
      </c>
      <c r="N51" s="24">
        <v>-5.6277036999999995E-2</v>
      </c>
      <c r="O51" s="24">
        <v>1.4033318000000001E-3</v>
      </c>
      <c r="P51" s="24">
        <v>-3.0950844000000002E-2</v>
      </c>
      <c r="Q51" s="24">
        <v>-1.098907E-2</v>
      </c>
      <c r="R51" s="24">
        <v>-2.4974346000000003E-4</v>
      </c>
      <c r="S51" s="24">
        <v>-0.26051962000000001</v>
      </c>
      <c r="T51" s="24">
        <v>-1.4887512E-2</v>
      </c>
      <c r="U51" s="24">
        <v>1.2843966E-2</v>
      </c>
      <c r="V51" s="24">
        <v>-5.2665352999999998E-2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43374</v>
      </c>
      <c r="B52" s="24">
        <v>3.1212091000000001E-2</v>
      </c>
      <c r="C52" s="24">
        <v>4.5454619999999994E-2</v>
      </c>
      <c r="D52" s="24">
        <v>-1.9255458999999999E-2</v>
      </c>
      <c r="E52" s="24">
        <v>-9.8146440000000001E-2</v>
      </c>
      <c r="F52" s="24">
        <v>-1.6155719999999998E-2</v>
      </c>
      <c r="G52" s="24">
        <v>3.7878752000000001E-3</v>
      </c>
      <c r="H52" s="24">
        <v>-7.3822737000000006E-3</v>
      </c>
      <c r="I52" s="24">
        <v>-2.636373E-3</v>
      </c>
      <c r="J52" s="24">
        <v>2.5228500000000001E-2</v>
      </c>
      <c r="K52" s="24">
        <v>9.3582869999999999E-3</v>
      </c>
      <c r="L52" s="24">
        <v>3.8828969999999997E-2</v>
      </c>
      <c r="M52" s="24">
        <v>-2.4603605000000001E-2</v>
      </c>
      <c r="N52" s="24">
        <v>-5.1605520000000002E-2</v>
      </c>
      <c r="O52" s="24">
        <v>-9.1367779999999996E-2</v>
      </c>
      <c r="P52" s="24">
        <v>-1.382941E-2</v>
      </c>
      <c r="Q52" s="24">
        <v>-6.1111450000000001E-3</v>
      </c>
      <c r="R52" s="24">
        <v>2.2589684000000002E-2</v>
      </c>
      <c r="S52" s="24">
        <v>0.18109857999999998</v>
      </c>
      <c r="T52" s="24">
        <v>-8.3601474999999998E-3</v>
      </c>
      <c r="U52" s="24">
        <v>1.2077093000000001E-3</v>
      </c>
      <c r="V52" s="24">
        <v>2.8135538000000002E-2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43405</v>
      </c>
      <c r="B53" s="24">
        <v>-4.9537715999999996E-2</v>
      </c>
      <c r="C53" s="24">
        <v>-4.4692160000000002E-2</v>
      </c>
      <c r="D53" s="24">
        <v>-3.9266943999999998E-3</v>
      </c>
      <c r="E53" s="24">
        <v>3.7398934000000002E-2</v>
      </c>
      <c r="F53" s="24">
        <v>-6.9473685999999993E-2</v>
      </c>
      <c r="G53" s="24">
        <v>-3.9353072999999995E-2</v>
      </c>
      <c r="H53" s="24">
        <v>-4.7722397E-2</v>
      </c>
      <c r="I53" s="24">
        <v>-0.10415017999999999</v>
      </c>
      <c r="J53" s="24">
        <v>-0.15055222000000001</v>
      </c>
      <c r="K53" s="24">
        <v>-0.12420898</v>
      </c>
      <c r="L53" s="24">
        <v>0.21773958000000002</v>
      </c>
      <c r="M53" s="24">
        <v>-3.7556112000000003E-2</v>
      </c>
      <c r="N53" s="24">
        <v>-8.3434159999999993E-2</v>
      </c>
      <c r="O53" s="24">
        <v>-4.2257842999999996E-2</v>
      </c>
      <c r="P53" s="24">
        <v>-6.5442443000000003E-2</v>
      </c>
      <c r="Q53" s="24">
        <v>3.2979370000000001E-2</v>
      </c>
      <c r="R53" s="24">
        <v>-5.2781342999999994E-2</v>
      </c>
      <c r="S53" s="24">
        <v>1.8014193000000001E-2</v>
      </c>
      <c r="T53" s="24">
        <v>-1.3618708E-2</v>
      </c>
      <c r="U53" s="24">
        <v>-7.8407707000000007E-2</v>
      </c>
      <c r="V53" s="24">
        <v>-2.1760643000000003E-2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43434</v>
      </c>
      <c r="B54" s="24">
        <v>-3.2443463999999998E-2</v>
      </c>
      <c r="C54" s="24">
        <v>-5.6601166999999996E-3</v>
      </c>
      <c r="D54" s="24">
        <v>8.2785720000000007E-2</v>
      </c>
      <c r="E54" s="24">
        <v>3.6375403000000001E-2</v>
      </c>
      <c r="F54" s="24">
        <v>5.3393719999999999E-2</v>
      </c>
      <c r="G54" s="24">
        <v>-9.8204017000000001E-3</v>
      </c>
      <c r="H54" s="24">
        <v>-2.1802782999999999E-2</v>
      </c>
      <c r="I54" s="24">
        <v>-1.7409265E-2</v>
      </c>
      <c r="J54" s="24">
        <v>-8.0063820000000008E-2</v>
      </c>
      <c r="K54" s="24">
        <v>1.865232E-2</v>
      </c>
      <c r="L54" s="24">
        <v>-3.0450642E-2</v>
      </c>
      <c r="M54" s="24">
        <v>2.5820255E-2</v>
      </c>
      <c r="N54" s="24">
        <v>-9.2347263999999988E-3</v>
      </c>
      <c r="O54" s="24">
        <v>7.4074029999999999E-2</v>
      </c>
      <c r="P54" s="24">
        <v>2.6795268000000001E-2</v>
      </c>
      <c r="Q54" s="24">
        <v>4.7619103999999995E-2</v>
      </c>
      <c r="R54" s="24">
        <v>-1.5441834999999999E-2</v>
      </c>
      <c r="S54" s="24">
        <v>8.0658439999999998E-2</v>
      </c>
      <c r="T54" s="24">
        <v>-4.8652170000000002E-2</v>
      </c>
      <c r="U54" s="24">
        <v>2.7486920000000001E-2</v>
      </c>
      <c r="V54" s="24">
        <v>-3.8085580000000001E-2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43465</v>
      </c>
      <c r="B55" s="24">
        <v>-4.004365E-2</v>
      </c>
      <c r="C55" s="24">
        <v>-3.6463618000000003E-2</v>
      </c>
      <c r="D55" s="24">
        <v>5.9695244000000005E-3</v>
      </c>
      <c r="E55" s="24">
        <v>-2.8491019999999999E-4</v>
      </c>
      <c r="F55" s="24">
        <v>2.4746656000000002E-3</v>
      </c>
      <c r="G55" s="24">
        <v>1.0448216999999999E-2</v>
      </c>
      <c r="H55" s="24">
        <v>7.8699589999999993E-3</v>
      </c>
      <c r="I55" s="24">
        <v>-2.0528376000000001E-2</v>
      </c>
      <c r="J55" s="24">
        <v>3.0568957000000001E-2</v>
      </c>
      <c r="K55" s="24">
        <v>-1.5902400000000001E-2</v>
      </c>
      <c r="L55" s="24">
        <v>-2.5561392000000002E-2</v>
      </c>
      <c r="M55" s="24">
        <v>-2.4605572000000003E-2</v>
      </c>
      <c r="N55" s="24">
        <v>-5.8707952000000001E-2</v>
      </c>
      <c r="O55" s="24">
        <v>7.7810290000000001E-3</v>
      </c>
      <c r="P55" s="24">
        <v>-7.558817000000001E-2</v>
      </c>
      <c r="Q55" s="24">
        <v>-3.8834571999999998E-2</v>
      </c>
      <c r="R55" s="24">
        <v>-4.7460136000000007E-2</v>
      </c>
      <c r="S55" s="24">
        <v>-6.1454535000000005E-2</v>
      </c>
      <c r="T55" s="24">
        <v>-4.8183860000000002E-2</v>
      </c>
      <c r="U55" s="24">
        <v>-5.2842799999999995E-2</v>
      </c>
      <c r="V55" s="24">
        <v>2.7630925000000001E-2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43497</v>
      </c>
      <c r="B56" s="24">
        <v>0.10342574</v>
      </c>
      <c r="C56" s="24">
        <v>0.12992037000000001</v>
      </c>
      <c r="D56" s="24">
        <v>0.106365795</v>
      </c>
      <c r="E56" s="24">
        <v>9.4102969999999994E-2</v>
      </c>
      <c r="F56" s="24">
        <v>4.8197984999999999E-2</v>
      </c>
      <c r="G56" s="24">
        <v>6.985914700000001E-2</v>
      </c>
      <c r="H56" s="24">
        <v>2.6200890000000001E-2</v>
      </c>
      <c r="I56" s="24">
        <v>4.4275760000000004E-2</v>
      </c>
      <c r="J56" s="24">
        <v>8.9120864999999994E-2</v>
      </c>
      <c r="K56" s="24">
        <v>8.8005429999999996E-2</v>
      </c>
      <c r="L56" s="24">
        <v>0.1884817</v>
      </c>
      <c r="M56" s="24">
        <v>0.12031710000000001</v>
      </c>
      <c r="N56" s="24">
        <v>5.9420346999999998E-2</v>
      </c>
      <c r="O56" s="24">
        <v>-2.5794864000000001E-2</v>
      </c>
      <c r="P56" s="24">
        <v>0.12029648</v>
      </c>
      <c r="Q56" s="24">
        <v>4.2731166000000001E-2</v>
      </c>
      <c r="R56" s="24">
        <v>5.5963396999999998E-2</v>
      </c>
      <c r="S56" s="24">
        <v>0.15547418999999998</v>
      </c>
      <c r="T56" s="24">
        <v>3.5766363000000002E-2</v>
      </c>
      <c r="U56" s="24">
        <v>5.6949139999999995E-2</v>
      </c>
      <c r="V56" s="24">
        <v>0.10972667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43525</v>
      </c>
      <c r="B57" s="24">
        <v>0.15821015999999999</v>
      </c>
      <c r="C57" s="24">
        <v>-4.2103050000000003E-2</v>
      </c>
      <c r="D57" s="24">
        <v>-5.7902335999999999E-2</v>
      </c>
      <c r="E57" s="24">
        <v>-5.5332603000000001E-2</v>
      </c>
      <c r="F57" s="24">
        <v>-3.3140004000000001E-2</v>
      </c>
      <c r="G57" s="24">
        <v>8.1622599999999993E-3</v>
      </c>
      <c r="H57" s="24">
        <v>-2.9460192000000003E-3</v>
      </c>
      <c r="I57" s="24">
        <v>9.9939109999999994E-3</v>
      </c>
      <c r="J57" s="24">
        <v>-3.4782529999999999E-2</v>
      </c>
      <c r="K57" s="24">
        <v>-1.545912E-2</v>
      </c>
      <c r="L57" s="24">
        <v>-6.7180690000000001E-2</v>
      </c>
      <c r="M57" s="24">
        <v>-6.2809587E-2</v>
      </c>
      <c r="N57" s="24">
        <v>9.439111E-2</v>
      </c>
      <c r="O57" s="24">
        <v>2.4631023000000001E-3</v>
      </c>
      <c r="P57" s="24">
        <v>3.8337587999999999E-2</v>
      </c>
      <c r="Q57" s="24">
        <v>-5.2909430000000007E-2</v>
      </c>
      <c r="R57" s="24">
        <v>-6.031275E-3</v>
      </c>
      <c r="S57" s="24">
        <v>-3.4166932000000004E-2</v>
      </c>
      <c r="T57" s="24">
        <v>3.4531355E-2</v>
      </c>
      <c r="U57" s="24">
        <v>7.3765159999999996E-2</v>
      </c>
      <c r="V57" s="24">
        <v>-1.2477040000000001E-3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43556</v>
      </c>
      <c r="B58" s="24">
        <v>4.7602653999999994E-2</v>
      </c>
      <c r="C58" s="24">
        <v>-1.4948665999999999E-2</v>
      </c>
      <c r="D58" s="24">
        <v>1.5461444999999999E-3</v>
      </c>
      <c r="E58" s="24">
        <v>4.1274667000000001E-2</v>
      </c>
      <c r="F58" s="24">
        <v>-3.8560630000000003E-3</v>
      </c>
      <c r="G58" s="24">
        <v>3.0033945999999999E-2</v>
      </c>
      <c r="H58" s="24">
        <v>-2.4950682999999998E-2</v>
      </c>
      <c r="I58" s="24">
        <v>4.6176909999999995E-2</v>
      </c>
      <c r="J58" s="24">
        <v>2.9799104E-2</v>
      </c>
      <c r="K58" s="24">
        <v>-1.4274359E-2</v>
      </c>
      <c r="L58" s="24">
        <v>-1.2987017999999999E-2</v>
      </c>
      <c r="M58" s="24">
        <v>2.7185201999999999E-2</v>
      </c>
      <c r="N58" s="24">
        <v>4.125011E-2</v>
      </c>
      <c r="O58" s="24">
        <v>9.367323000000001E-2</v>
      </c>
      <c r="P58" s="24">
        <v>3.4961580999999999E-2</v>
      </c>
      <c r="Q58" s="24">
        <v>1.4140129E-2</v>
      </c>
      <c r="R58" s="24">
        <v>1.9495487E-3</v>
      </c>
      <c r="S58" s="24">
        <v>-9.5185995000000009E-2</v>
      </c>
      <c r="T58" s="24">
        <v>9.0327259999999996E-3</v>
      </c>
      <c r="U58" s="24">
        <v>1.6129017000000002E-2</v>
      </c>
      <c r="V58" s="24">
        <v>4.8407196999999999E-2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43586</v>
      </c>
      <c r="B59" s="24">
        <v>-2.6585519999999998E-2</v>
      </c>
      <c r="C59" s="24">
        <v>-4.4620632999999993E-2</v>
      </c>
      <c r="D59" s="24">
        <v>-1.1578798E-3</v>
      </c>
      <c r="E59" s="24">
        <v>1.0492444E-2</v>
      </c>
      <c r="F59" s="24">
        <v>-9.8924636999999996E-3</v>
      </c>
      <c r="G59" s="24">
        <v>-4.8174380000000003E-2</v>
      </c>
      <c r="H59" s="24">
        <v>-5.7238935999999992E-3</v>
      </c>
      <c r="I59" s="24">
        <v>2.3789048E-2</v>
      </c>
      <c r="J59" s="24">
        <v>2.4899005999999998E-2</v>
      </c>
      <c r="K59" s="24">
        <v>-1.8503666000000002E-2</v>
      </c>
      <c r="L59" s="24">
        <v>-2.6315748999999999E-2</v>
      </c>
      <c r="M59" s="24">
        <v>2.187097E-2</v>
      </c>
      <c r="N59" s="24">
        <v>1.0804296E-2</v>
      </c>
      <c r="O59" s="24">
        <v>-5.8971642999999995E-3</v>
      </c>
      <c r="P59" s="24">
        <v>9.4711779999999998E-4</v>
      </c>
      <c r="Q59" s="24">
        <v>1.8997550000000002E-2</v>
      </c>
      <c r="R59" s="24">
        <v>1.7560124E-2</v>
      </c>
      <c r="S59" s="24">
        <v>-6.9326877999999995E-2</v>
      </c>
      <c r="T59" s="24">
        <v>2.6153445000000001E-2</v>
      </c>
      <c r="U59" s="24">
        <v>-2.9982388000000002E-2</v>
      </c>
      <c r="V59" s="24">
        <v>5.3321480000000004E-2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43616</v>
      </c>
      <c r="B60" s="24">
        <v>-9.8184819999999992E-2</v>
      </c>
      <c r="C60" s="24">
        <v>-8.6770949999999999E-2</v>
      </c>
      <c r="D60" s="24">
        <v>-2.202469E-2</v>
      </c>
      <c r="E60" s="24">
        <v>1.4998555E-2</v>
      </c>
      <c r="F60" s="24">
        <v>-2.9973983999999999E-2</v>
      </c>
      <c r="G60" s="24">
        <v>-6.7394853000000005E-2</v>
      </c>
      <c r="H60" s="24">
        <v>3.0477047000000003E-3</v>
      </c>
      <c r="I60" s="24">
        <v>-7.3908150000000006E-2</v>
      </c>
      <c r="J60" s="24">
        <v>-6.0625973E-2</v>
      </c>
      <c r="K60" s="24">
        <v>-8.9016380000000006E-2</v>
      </c>
      <c r="L60" s="24">
        <v>2.3341536999999999E-2</v>
      </c>
      <c r="M60" s="24">
        <v>-4.9280524000000006E-2</v>
      </c>
      <c r="N60" s="24">
        <v>8.0759999999999998E-2</v>
      </c>
      <c r="O60" s="24">
        <v>1.6384124999999999E-2</v>
      </c>
      <c r="P60" s="24">
        <v>-0.12742466</v>
      </c>
      <c r="Q60" s="24">
        <v>-3.0206739999999999E-2</v>
      </c>
      <c r="R60" s="24">
        <v>-3.1849085999999999E-2</v>
      </c>
      <c r="S60" s="24">
        <v>-1.1693418000000001E-2</v>
      </c>
      <c r="T60" s="24">
        <v>-7.1710529999999995E-2</v>
      </c>
      <c r="U60" s="24">
        <v>-1.8787860999999999E-2</v>
      </c>
      <c r="V60" s="24">
        <v>-8.7952499999999989E-2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43647</v>
      </c>
      <c r="B61" s="24">
        <v>0.10028040000000001</v>
      </c>
      <c r="C61" s="24">
        <v>7.6309920000000003E-2</v>
      </c>
      <c r="D61" s="24">
        <v>5.7290316000000001E-2</v>
      </c>
      <c r="E61" s="24">
        <v>3.0956984E-2</v>
      </c>
      <c r="F61" s="24">
        <v>5.9636592999999995E-2</v>
      </c>
      <c r="G61" s="24">
        <v>7.8498960000000007E-2</v>
      </c>
      <c r="H61" s="24">
        <v>3.5491942999999998E-2</v>
      </c>
      <c r="I61" s="24">
        <v>7.4969770000000005E-2</v>
      </c>
      <c r="J61" s="24">
        <v>4.2729379999999997E-2</v>
      </c>
      <c r="K61" s="24">
        <v>7.3240995000000003E-2</v>
      </c>
      <c r="L61" s="24">
        <v>6.6957710000000004E-2</v>
      </c>
      <c r="M61" s="24">
        <v>6.4219594000000005E-2</v>
      </c>
      <c r="N61" s="24">
        <v>6.6815614999999995E-2</v>
      </c>
      <c r="O61" s="24">
        <v>-1.5198587999999999E-3</v>
      </c>
      <c r="P61" s="24">
        <v>0.10294115</v>
      </c>
      <c r="Q61" s="24">
        <v>2.2903799999999998E-2</v>
      </c>
      <c r="R61" s="24">
        <v>7.4489949999999999E-2</v>
      </c>
      <c r="S61" s="24">
        <v>0.13549899999999998</v>
      </c>
      <c r="T61" s="24">
        <v>1.7030239E-3</v>
      </c>
      <c r="U61" s="24">
        <v>4.9413443E-3</v>
      </c>
      <c r="V61" s="24">
        <v>3.8591742999999998E-2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43678</v>
      </c>
      <c r="B62" s="24">
        <v>-6.7442656000000004E-2</v>
      </c>
      <c r="C62" s="24">
        <v>-6.6371680000000002E-2</v>
      </c>
      <c r="D62" s="24">
        <v>-3.7234007999999999E-2</v>
      </c>
      <c r="E62" s="24">
        <v>-2.6921927999999998E-2</v>
      </c>
      <c r="F62" s="24">
        <v>-8.1710400000000002E-2</v>
      </c>
      <c r="G62" s="24">
        <v>-4.3841895999999998E-2</v>
      </c>
      <c r="H62" s="24">
        <v>-4.9120483000000006E-2</v>
      </c>
      <c r="I62" s="24">
        <v>-2.6434243E-2</v>
      </c>
      <c r="J62" s="24">
        <v>-7.0907473999999998E-2</v>
      </c>
      <c r="K62" s="24">
        <v>-8.2997979999999985E-2</v>
      </c>
      <c r="L62" s="24">
        <v>5.6973695999999992E-3</v>
      </c>
      <c r="M62" s="24">
        <v>-8.0736269999999999E-2</v>
      </c>
      <c r="N62" s="24">
        <v>-1.0863899999999999E-2</v>
      </c>
      <c r="O62" s="24">
        <v>-8.7640399999999993E-2</v>
      </c>
      <c r="P62" s="24">
        <v>-6.5633239999999995E-2</v>
      </c>
      <c r="Q62" s="24">
        <v>-2.6286662000000002E-2</v>
      </c>
      <c r="R62" s="24">
        <v>-2.3642837999999999E-2</v>
      </c>
      <c r="S62" s="24">
        <v>1.7029762E-2</v>
      </c>
      <c r="T62" s="24">
        <v>5.3489684999999995E-2</v>
      </c>
      <c r="U62" s="24">
        <v>-1.9053519000000001E-2</v>
      </c>
      <c r="V62" s="24">
        <v>-2.9518067999999998E-2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43707</v>
      </c>
      <c r="B63" s="24">
        <v>1.6519904000000002E-2</v>
      </c>
      <c r="C63" s="24">
        <v>-6.0294924E-2</v>
      </c>
      <c r="D63" s="24">
        <v>-5.9194564999999998E-3</v>
      </c>
      <c r="E63" s="24">
        <v>-1.7684042000000001E-2</v>
      </c>
      <c r="F63" s="24">
        <v>-4.8870506000000001E-2</v>
      </c>
      <c r="G63" s="24">
        <v>-4.4582366999999998E-2</v>
      </c>
      <c r="H63" s="24">
        <v>-2.5479913E-2</v>
      </c>
      <c r="I63" s="24">
        <v>8.0878735000000004E-3</v>
      </c>
      <c r="J63" s="24">
        <v>1.8650292999999998E-2</v>
      </c>
      <c r="K63" s="24">
        <v>-2.6147366000000002E-2</v>
      </c>
      <c r="L63" s="24">
        <v>-7.1153399999999992E-2</v>
      </c>
      <c r="M63" s="24">
        <v>-5.0753300000000001E-2</v>
      </c>
      <c r="N63" s="24">
        <v>-3.8702964999999999E-2</v>
      </c>
      <c r="O63" s="24">
        <v>-9.2364549999999993E-3</v>
      </c>
      <c r="P63" s="24">
        <v>-4.2358040000000001E-3</v>
      </c>
      <c r="Q63" s="24">
        <v>-1.7578839999999998E-2</v>
      </c>
      <c r="R63" s="24">
        <v>-2.6374460000000002E-2</v>
      </c>
      <c r="S63" s="24">
        <v>-6.0358286000000004E-2</v>
      </c>
      <c r="T63" s="24">
        <v>-3.0982077E-2</v>
      </c>
      <c r="U63" s="24">
        <v>-1.7543851999999999E-2</v>
      </c>
      <c r="V63" s="24">
        <v>-5.9590396999999996E-2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43739</v>
      </c>
      <c r="B64" s="24">
        <v>-5.7782529999999997E-3</v>
      </c>
      <c r="C64" s="24">
        <v>4.3429612999999999E-2</v>
      </c>
      <c r="D64" s="24">
        <v>-3.9301276000000003E-2</v>
      </c>
      <c r="E64" s="24">
        <v>-4.006958E-2</v>
      </c>
      <c r="F64" s="24">
        <v>-9.2098117000000007E-3</v>
      </c>
      <c r="G64" s="24">
        <v>3.5439730000000002E-3</v>
      </c>
      <c r="H64" s="24">
        <v>-2.8653145000000001E-3</v>
      </c>
      <c r="I64" s="24">
        <v>4.3839454999999999E-2</v>
      </c>
      <c r="J64" s="24">
        <v>2.0477057E-2</v>
      </c>
      <c r="K64" s="24">
        <v>5.2196860000000005E-2</v>
      </c>
      <c r="L64" s="24">
        <v>1.6833305E-2</v>
      </c>
      <c r="M64" s="24">
        <v>-1.3575613E-2</v>
      </c>
      <c r="N64" s="24">
        <v>-1.0880231999999999E-3</v>
      </c>
      <c r="O64" s="24">
        <v>1.8645048000000001E-2</v>
      </c>
      <c r="P64" s="24">
        <v>-1.1343479E-2</v>
      </c>
      <c r="Q64" s="24">
        <v>2.0288466999999998E-2</v>
      </c>
      <c r="R64" s="24">
        <v>-1.8629371999999998E-2</v>
      </c>
      <c r="S64" s="24">
        <v>8.4127659999999993E-2</v>
      </c>
      <c r="T64" s="24">
        <v>-3.0378341999999999E-2</v>
      </c>
      <c r="U64" s="24">
        <v>3.125E-2</v>
      </c>
      <c r="V64" s="24">
        <v>-5.9405565000000002E-3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43770</v>
      </c>
      <c r="B65" s="24">
        <v>5.7391880000000006E-2</v>
      </c>
      <c r="C65" s="24">
        <v>-5.4511365999999999E-2</v>
      </c>
      <c r="D65" s="24">
        <v>4.2975187000000005E-2</v>
      </c>
      <c r="E65" s="24">
        <v>8.3182100000000009E-2</v>
      </c>
      <c r="F65" s="24">
        <v>9.050881999999999E-2</v>
      </c>
      <c r="G65" s="24">
        <v>6.1506749999999999E-2</v>
      </c>
      <c r="H65" s="24">
        <v>2.0474076000000001E-2</v>
      </c>
      <c r="I65" s="24">
        <v>7.823216999999999E-2</v>
      </c>
      <c r="J65" s="24">
        <v>6.5627932999999999E-2</v>
      </c>
      <c r="K65" s="24">
        <v>7.2269796999999997E-2</v>
      </c>
      <c r="L65" s="24">
        <v>8.1813810000000001E-2</v>
      </c>
      <c r="M65" s="24">
        <v>5.8860900000000001E-2</v>
      </c>
      <c r="N65" s="24">
        <v>8.7145920000000002E-2</v>
      </c>
      <c r="O65" s="24">
        <v>6.9554687000000004E-2</v>
      </c>
      <c r="P65" s="24">
        <v>6.4360023000000002E-2</v>
      </c>
      <c r="Q65" s="24">
        <v>1.2111305999999999E-2</v>
      </c>
      <c r="R65" s="24">
        <v>-1.9438565000000001E-2</v>
      </c>
      <c r="S65" s="24">
        <v>-4.8929689999999998E-2</v>
      </c>
      <c r="T65" s="24">
        <v>3.9151430000000001E-2</v>
      </c>
      <c r="U65" s="24">
        <v>2.7829408999999999E-2</v>
      </c>
      <c r="V65" s="24">
        <v>-3.0212522000000002E-2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43798</v>
      </c>
      <c r="B66" s="24">
        <v>-2.8512537000000001E-2</v>
      </c>
      <c r="C66" s="24">
        <v>-0.14825333000000002</v>
      </c>
      <c r="D66" s="24">
        <v>-4.7939719999999998E-2</v>
      </c>
      <c r="E66" s="24">
        <v>-5.1661609999999997E-2</v>
      </c>
      <c r="F66" s="24">
        <v>-5.8322190000000003E-2</v>
      </c>
      <c r="G66" s="24">
        <v>-4.7685089999999999E-2</v>
      </c>
      <c r="H66" s="24">
        <v>-3.0622959999999998E-2</v>
      </c>
      <c r="I66" s="24">
        <v>4.3280125000000006E-3</v>
      </c>
      <c r="J66" s="24">
        <v>-3.5888314000000004E-2</v>
      </c>
      <c r="K66" s="24">
        <v>-2.6959537999999998E-2</v>
      </c>
      <c r="L66" s="24">
        <v>-5.8106002999999996E-2</v>
      </c>
      <c r="M66" s="24">
        <v>-9.1981290000000011E-3</v>
      </c>
      <c r="N66" s="24">
        <v>-6.0120225000000003E-3</v>
      </c>
      <c r="O66" s="24">
        <v>-1.7113566E-2</v>
      </c>
      <c r="P66" s="24">
        <v>4.8846005999999996E-3</v>
      </c>
      <c r="Q66" s="24">
        <v>-1.9607842E-2</v>
      </c>
      <c r="R66" s="24">
        <v>-1.2119412399999999E-3</v>
      </c>
      <c r="S66" s="24">
        <v>6.6720366000000003E-2</v>
      </c>
      <c r="T66" s="24">
        <v>-4.2765436000000004E-2</v>
      </c>
      <c r="U66" s="24">
        <v>-4.0914655000000001E-2</v>
      </c>
      <c r="V66" s="24">
        <v>4.7929286999999999E-3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43830</v>
      </c>
      <c r="B67" s="24">
        <v>8.5693359999999996E-2</v>
      </c>
      <c r="C67" s="24">
        <v>0.113799095</v>
      </c>
      <c r="D67" s="24">
        <v>6.9770336000000002E-2</v>
      </c>
      <c r="E67" s="24">
        <v>1.1520147000000001E-2</v>
      </c>
      <c r="F67" s="24">
        <v>2.7995825000000002E-2</v>
      </c>
      <c r="G67" s="24">
        <v>8.8667979999999993E-2</v>
      </c>
      <c r="H67" s="24">
        <v>4.6858906999999998E-2</v>
      </c>
      <c r="I67" s="24">
        <v>6.8688154000000001E-2</v>
      </c>
      <c r="J67" s="24">
        <v>4.4526576999999998E-2</v>
      </c>
      <c r="K67" s="24">
        <v>8.6683640000000006E-2</v>
      </c>
      <c r="L67" s="24">
        <v>0.13375031999999998</v>
      </c>
      <c r="M67" s="24">
        <v>8.8663580000000006E-2</v>
      </c>
      <c r="N67" s="24">
        <v>4.008043E-2</v>
      </c>
      <c r="O67" s="24">
        <v>2.097547E-2</v>
      </c>
      <c r="P67" s="24">
        <v>8.4137439999999994E-2</v>
      </c>
      <c r="Q67" s="24">
        <v>1.6571522000000002E-2</v>
      </c>
      <c r="R67" s="24">
        <v>-6.758511E-3</v>
      </c>
      <c r="S67" s="24">
        <v>3.2142997E-2</v>
      </c>
      <c r="T67" s="24">
        <v>0</v>
      </c>
      <c r="U67" s="24">
        <v>1.0816574000000001E-2</v>
      </c>
      <c r="V67" s="24">
        <v>6.6390752999999997E-2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43861</v>
      </c>
      <c r="B68" s="24">
        <v>-0.10315376000000001</v>
      </c>
      <c r="C68" s="24">
        <v>-7.9808054000000003E-2</v>
      </c>
      <c r="D68" s="24">
        <v>-5.7677326000000001E-2</v>
      </c>
      <c r="E68" s="24">
        <v>-9.1491810000000007E-2</v>
      </c>
      <c r="F68" s="24">
        <v>-4.9810230000000004E-2</v>
      </c>
      <c r="G68" s="24">
        <v>-7.0445356000000001E-2</v>
      </c>
      <c r="H68" s="24">
        <v>-5.8926699999999999E-2</v>
      </c>
      <c r="I68" s="24">
        <v>-7.7072740000000001E-2</v>
      </c>
      <c r="J68" s="24">
        <v>1.843214E-2</v>
      </c>
      <c r="K68" s="24">
        <v>-7.3002043000000003E-2</v>
      </c>
      <c r="L68" s="24">
        <v>-7.7766123000000006E-2</v>
      </c>
      <c r="M68" s="24">
        <v>-8.9500480000000007E-2</v>
      </c>
      <c r="N68" s="24">
        <v>-6.0217084999999997E-2</v>
      </c>
      <c r="O68" s="24">
        <v>-1.8776655E-2</v>
      </c>
      <c r="P68" s="24">
        <v>-6.2100115000000004E-2</v>
      </c>
      <c r="Q68" s="24">
        <v>1.1793016999999999E-2</v>
      </c>
      <c r="R68" s="24">
        <v>-4.1586456000000001E-2</v>
      </c>
      <c r="S68" s="24">
        <v>2.4363280000000001E-2</v>
      </c>
      <c r="T68" s="24">
        <v>-1.6507864000000001E-2</v>
      </c>
      <c r="U68" s="24">
        <v>-6.8792939999999997E-2</v>
      </c>
      <c r="V68" s="24">
        <v>-3.3958554000000002E-2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43889</v>
      </c>
      <c r="B69" s="24">
        <v>9.5604419999999996E-2</v>
      </c>
      <c r="C69" s="24">
        <v>-0.12096512000000001</v>
      </c>
      <c r="D69" s="24">
        <v>-0.10587257</v>
      </c>
      <c r="E69" s="24">
        <v>-6.2860846999999997E-2</v>
      </c>
      <c r="F69" s="24">
        <v>-0.1477784</v>
      </c>
      <c r="G69" s="24">
        <v>-9.2915170000000005E-2</v>
      </c>
      <c r="H69" s="24">
        <v>-5.0689580000000005E-2</v>
      </c>
      <c r="I69" s="24">
        <v>-1.4225543E-2</v>
      </c>
      <c r="J69" s="24">
        <v>-9.2455330000000002E-2</v>
      </c>
      <c r="K69" s="24">
        <v>-4.6660899999999998E-2</v>
      </c>
      <c r="L69" s="24">
        <v>-0.12340033</v>
      </c>
      <c r="M69" s="24">
        <v>-9.8074379999999989E-2</v>
      </c>
      <c r="N69" s="24">
        <v>-0.21743709999999999</v>
      </c>
      <c r="O69" s="24">
        <v>-6.6686096E-2</v>
      </c>
      <c r="P69" s="24">
        <v>3.3605098999999999E-2</v>
      </c>
      <c r="Q69" s="24">
        <v>-0.11832350999999999</v>
      </c>
      <c r="R69" s="24">
        <v>-0.11466575000000001</v>
      </c>
      <c r="S69" s="24">
        <v>-0.14774775500000001</v>
      </c>
      <c r="T69" s="24">
        <v>-7.7852487999999997E-2</v>
      </c>
      <c r="U69" s="24">
        <v>-7.7233075999999998E-2</v>
      </c>
      <c r="V69" s="24">
        <v>-9.4409170000000001E-2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43922</v>
      </c>
      <c r="B70" s="24">
        <v>-0.10330992999999999</v>
      </c>
      <c r="C70" s="24">
        <v>-0.21884274000000001</v>
      </c>
      <c r="D70" s="24">
        <v>-0.36956524000000002</v>
      </c>
      <c r="E70" s="24">
        <v>-0.24058859999999999</v>
      </c>
      <c r="F70" s="24">
        <v>-0.22437023</v>
      </c>
      <c r="G70" s="24">
        <v>-0.28602432</v>
      </c>
      <c r="H70" s="24">
        <v>-0.13309775999999998</v>
      </c>
      <c r="I70" s="24">
        <v>-0.13976484</v>
      </c>
      <c r="J70" s="24">
        <v>-0.358962</v>
      </c>
      <c r="K70" s="24">
        <v>-0.20505821000000002</v>
      </c>
      <c r="L70" s="24">
        <v>-0.41162670000000001</v>
      </c>
      <c r="M70" s="24">
        <v>-0.32274079999999999</v>
      </c>
      <c r="N70" s="24">
        <v>-0.29932880000000001</v>
      </c>
      <c r="O70" s="24">
        <v>-0.30630629999999998</v>
      </c>
      <c r="P70" s="24">
        <v>-0.11137938500000001</v>
      </c>
      <c r="Q70" s="24">
        <v>-8.1915559999999998E-2</v>
      </c>
      <c r="R70" s="24">
        <v>-0.17531258000000002</v>
      </c>
      <c r="S70" s="24">
        <v>-0.23932344</v>
      </c>
      <c r="T70" s="24">
        <v>-0.25697863000000004</v>
      </c>
      <c r="U70" s="24">
        <v>-0.2481805</v>
      </c>
      <c r="V70" s="24">
        <v>-0.12051748999999999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43952</v>
      </c>
      <c r="B71" s="24">
        <v>2.8609276000000003E-2</v>
      </c>
      <c r="C71" s="24">
        <v>0.17022799999999999</v>
      </c>
      <c r="D71" s="24">
        <v>0.14086569000000002</v>
      </c>
      <c r="E71" s="24">
        <v>5.2726506999999999E-2</v>
      </c>
      <c r="F71" s="24">
        <v>9.4410900000000006E-2</v>
      </c>
      <c r="G71" s="24">
        <v>0.11501670000000001</v>
      </c>
      <c r="H71" s="24">
        <v>4.2572499999999999E-2</v>
      </c>
      <c r="I71" s="24">
        <v>0.11867034999999999</v>
      </c>
      <c r="J71" s="24">
        <v>5.3223369999999999E-2</v>
      </c>
      <c r="K71" s="24">
        <v>0.140764475</v>
      </c>
      <c r="L71" s="24">
        <v>4.4749736999999998E-2</v>
      </c>
      <c r="M71" s="24">
        <v>0.11473608</v>
      </c>
      <c r="N71" s="24">
        <v>0.15900505000000001</v>
      </c>
      <c r="O71" s="24">
        <v>0.17420505999999999</v>
      </c>
      <c r="P71" s="24">
        <v>4.491937E-2</v>
      </c>
      <c r="Q71" s="24">
        <v>8.1153150000000007E-2</v>
      </c>
      <c r="R71" s="24">
        <v>0.17742943</v>
      </c>
      <c r="S71" s="24">
        <v>7.3929906000000004E-2</v>
      </c>
      <c r="T71" s="24">
        <v>0.13922655</v>
      </c>
      <c r="U71" s="24">
        <v>0.15392064999999999</v>
      </c>
      <c r="V71" s="24">
        <v>6.2211036999999997E-2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43983</v>
      </c>
      <c r="B72" s="24">
        <v>7.2957516E-2</v>
      </c>
      <c r="C72" s="24">
        <v>2.2317170999999998E-3</v>
      </c>
      <c r="D72" s="24">
        <v>0.14983916</v>
      </c>
      <c r="E72" s="24">
        <v>0.11301363</v>
      </c>
      <c r="F72" s="24">
        <v>0.15389919000000002</v>
      </c>
      <c r="G72" s="24">
        <v>0.11705673000000001</v>
      </c>
      <c r="H72" s="24">
        <v>0.127715</v>
      </c>
      <c r="I72" s="24">
        <v>5.0263879999999997E-2</v>
      </c>
      <c r="J72" s="24">
        <v>0.1679715</v>
      </c>
      <c r="K72" s="24">
        <v>0.10232746000000001</v>
      </c>
      <c r="L72" s="24">
        <v>0.16624259999999999</v>
      </c>
      <c r="M72" s="24">
        <v>0.12298595000000001</v>
      </c>
      <c r="N72" s="24">
        <v>9.4214920000000008E-2</v>
      </c>
      <c r="O72" s="24">
        <v>7.5133560000000002E-2</v>
      </c>
      <c r="P72" s="24">
        <v>7.5923085000000001E-2</v>
      </c>
      <c r="Q72" s="24">
        <v>2.3970842000000003E-2</v>
      </c>
      <c r="R72" s="24">
        <v>3.8957953000000003E-2</v>
      </c>
      <c r="S72" s="24">
        <v>0.14958584</v>
      </c>
      <c r="T72" s="24">
        <v>-1.9398927999999998E-3</v>
      </c>
      <c r="U72" s="24">
        <v>0.17869126999999999</v>
      </c>
      <c r="V72" s="24">
        <v>8.7059739999999997E-2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44013</v>
      </c>
      <c r="B73" s="24">
        <v>9.0586550000000002E-2</v>
      </c>
      <c r="C73" s="24">
        <v>6.7803025000000003E-2</v>
      </c>
      <c r="D73" s="24">
        <v>3.0275106E-2</v>
      </c>
      <c r="E73" s="24">
        <v>5.6282399999999996E-2</v>
      </c>
      <c r="F73" s="24">
        <v>1.2110590999999999E-2</v>
      </c>
      <c r="G73" s="24">
        <v>3.2985449999999999E-2</v>
      </c>
      <c r="H73" s="24">
        <v>1.1440277E-2</v>
      </c>
      <c r="I73" s="24">
        <v>7.5885773000000004E-2</v>
      </c>
      <c r="J73" s="24">
        <v>-1.5479207E-2</v>
      </c>
      <c r="K73" s="24">
        <v>4.5868277999999998E-2</v>
      </c>
      <c r="L73" s="24">
        <v>9.3070749999999994E-2</v>
      </c>
      <c r="M73" s="24">
        <v>6.9324017000000002E-2</v>
      </c>
      <c r="N73" s="24">
        <v>-3.9038062000000002E-3</v>
      </c>
      <c r="O73" s="24">
        <v>5.5343866000000005E-2</v>
      </c>
      <c r="P73" s="24">
        <v>6.7764640000000001E-2</v>
      </c>
      <c r="Q73" s="24">
        <v>2.8405547000000003E-2</v>
      </c>
      <c r="R73" s="24">
        <v>-2.1666288000000001E-3</v>
      </c>
      <c r="S73" s="24">
        <v>5.2969217000000006E-2</v>
      </c>
      <c r="T73" s="24">
        <v>3.4337640000000003E-2</v>
      </c>
      <c r="U73" s="24">
        <v>-2.0640552E-2</v>
      </c>
      <c r="V73" s="24">
        <v>-1.3807951999999998E-2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44043</v>
      </c>
      <c r="B74" s="24">
        <v>0.12336862999999999</v>
      </c>
      <c r="C74" s="24">
        <v>5.6049465999999999E-2</v>
      </c>
      <c r="D74" s="24">
        <v>2.7412295000000003E-2</v>
      </c>
      <c r="E74" s="24">
        <v>-5.0915720000000005E-2</v>
      </c>
      <c r="F74" s="24">
        <v>5.0149319999999997E-2</v>
      </c>
      <c r="G74" s="24">
        <v>8.0938929999999992E-2</v>
      </c>
      <c r="H74" s="24">
        <v>6.2232613999999999E-2</v>
      </c>
      <c r="I74" s="24">
        <v>9.6092460000000005E-2</v>
      </c>
      <c r="J74" s="24">
        <v>1.0562301000000001E-2</v>
      </c>
      <c r="K74" s="24">
        <v>4.8729540000000002E-2</v>
      </c>
      <c r="L74" s="24">
        <v>9.5622900000000011E-2</v>
      </c>
      <c r="M74" s="24">
        <v>4.6569943000000003E-2</v>
      </c>
      <c r="N74" s="24">
        <v>1.0178088999999999E-3</v>
      </c>
      <c r="O74" s="24">
        <v>7.6508283999999996E-2</v>
      </c>
      <c r="P74" s="24">
        <v>8.2992670000000004E-2</v>
      </c>
      <c r="Q74" s="24">
        <v>4.3478130000000004E-2</v>
      </c>
      <c r="R74" s="24">
        <v>-1.5495241E-2</v>
      </c>
      <c r="S74" s="24">
        <v>-7.1459292999999993E-2</v>
      </c>
      <c r="T74" s="24">
        <v>2.7750254000000002E-2</v>
      </c>
      <c r="U74" s="24">
        <v>-4.3604969999999996E-3</v>
      </c>
      <c r="V74" s="24">
        <v>7.8829526999999993E-3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44075</v>
      </c>
      <c r="B75" s="24">
        <v>6.6940546000000004E-2</v>
      </c>
      <c r="C75" s="24">
        <v>-7.6134679999999996E-2</v>
      </c>
      <c r="D75" s="24">
        <v>4.4823885000000001E-2</v>
      </c>
      <c r="E75" s="24">
        <v>1.9297599999999998E-2</v>
      </c>
      <c r="F75" s="24">
        <v>1.6486525999999998E-2</v>
      </c>
      <c r="G75" s="24">
        <v>3.3120869999999997E-2</v>
      </c>
      <c r="H75" s="24">
        <v>-2.8194726E-2</v>
      </c>
      <c r="I75" s="24">
        <v>0</v>
      </c>
      <c r="J75" s="24">
        <v>3.5966873000000003E-2</v>
      </c>
      <c r="K75" s="24">
        <v>6.1732530000000001E-2</v>
      </c>
      <c r="L75" s="24">
        <v>-4.5482516000000001E-2</v>
      </c>
      <c r="M75" s="24">
        <v>2.2115706999999998E-2</v>
      </c>
      <c r="N75" s="24">
        <v>6.1006665000000002E-2</v>
      </c>
      <c r="O75" s="24">
        <v>6.3869714999999994E-2</v>
      </c>
      <c r="P75" s="24">
        <v>8.1526990000000008E-2</v>
      </c>
      <c r="Q75" s="24">
        <v>4.6428560000000001E-2</v>
      </c>
      <c r="R75" s="24">
        <v>-1.7282307E-2</v>
      </c>
      <c r="S75" s="24">
        <v>-6.5832194999999996E-2</v>
      </c>
      <c r="T75" s="24">
        <v>5.0144672000000001E-2</v>
      </c>
      <c r="U75" s="24">
        <v>8.3941700000000008E-2</v>
      </c>
      <c r="V75" s="24">
        <v>6.7411539999999992E-2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44105</v>
      </c>
      <c r="B76" s="24">
        <v>-3.3183873000000003E-2</v>
      </c>
      <c r="C76" s="24">
        <v>-4.8335969999999999E-2</v>
      </c>
      <c r="D76" s="24">
        <v>-9.6016290000000004E-2</v>
      </c>
      <c r="E76" s="24">
        <v>1.7039059999999998E-2</v>
      </c>
      <c r="F76" s="24">
        <v>-6.5995454999999995E-2</v>
      </c>
      <c r="G76" s="24">
        <v>-7.0114255E-2</v>
      </c>
      <c r="H76" s="24">
        <v>-1.3941228000000002E-2</v>
      </c>
      <c r="I76" s="24">
        <v>2.1748900000000002E-2</v>
      </c>
      <c r="J76" s="24">
        <v>-1.7804205E-2</v>
      </c>
      <c r="K76" s="24">
        <v>3.1728744999999996E-2</v>
      </c>
      <c r="L76" s="24">
        <v>-0.10914355000000001</v>
      </c>
      <c r="M76" s="24">
        <v>-1.8248200000000003E-2</v>
      </c>
      <c r="N76" s="24">
        <v>-4.1686654000000004E-2</v>
      </c>
      <c r="O76" s="24">
        <v>1.1183023E-2</v>
      </c>
      <c r="P76" s="24">
        <v>-3.219545E-2</v>
      </c>
      <c r="Q76" s="24">
        <v>1.2514233999999999E-2</v>
      </c>
      <c r="R76" s="24">
        <v>-4.4409694999999999E-2</v>
      </c>
      <c r="S76" s="24">
        <v>-1.2406945000000001E-2</v>
      </c>
      <c r="T76" s="24">
        <v>-2.2011042000000001E-2</v>
      </c>
      <c r="U76" s="24">
        <v>6.7340135999999998E-3</v>
      </c>
      <c r="V76" s="24">
        <v>3.1053662000000003E-2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44134</v>
      </c>
      <c r="B77" s="24">
        <v>1.2338400000000001E-2</v>
      </c>
      <c r="C77" s="24">
        <v>-4.9958824999999998E-3</v>
      </c>
      <c r="D77" s="24">
        <v>3.2768368999999999E-2</v>
      </c>
      <c r="E77" s="24">
        <v>4.5420647000000001E-2</v>
      </c>
      <c r="F77" s="24">
        <v>-0.16646707999999999</v>
      </c>
      <c r="G77" s="24">
        <v>-4.9471854999999997E-4</v>
      </c>
      <c r="H77" s="24">
        <v>-3.095144E-2</v>
      </c>
      <c r="I77" s="24">
        <v>-8.9971423000000002E-3</v>
      </c>
      <c r="J77" s="24">
        <v>3.2024263999999997E-2</v>
      </c>
      <c r="K77" s="24">
        <v>-1.6815661999999999E-2</v>
      </c>
      <c r="L77" s="24">
        <v>-2.9273570000000002E-2</v>
      </c>
      <c r="M77" s="24">
        <v>-1.6463041000000001E-2</v>
      </c>
      <c r="N77" s="24">
        <v>-0.10550003999999999</v>
      </c>
      <c r="O77" s="24">
        <v>-2.2409796999999999E-2</v>
      </c>
      <c r="P77" s="24">
        <v>3.8343429999999998E-2</v>
      </c>
      <c r="Q77" s="24">
        <v>-4.5039233999999997E-2</v>
      </c>
      <c r="R77" s="24">
        <v>-4.2193356000000001E-2</v>
      </c>
      <c r="S77" s="24">
        <v>-0.10854267999999999</v>
      </c>
      <c r="T77" s="24">
        <v>-1.4581740000000001E-2</v>
      </c>
      <c r="U77" s="24">
        <v>-1.4046848000000001E-2</v>
      </c>
      <c r="V77" s="24">
        <v>-4.1624365000000003E-2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44166</v>
      </c>
      <c r="B78" s="24">
        <v>8.9798449999999988E-2</v>
      </c>
      <c r="C78" s="24">
        <v>0.17991637999999999</v>
      </c>
      <c r="D78" s="24">
        <v>0.23085331000000001</v>
      </c>
      <c r="E78" s="24">
        <v>0.14102566</v>
      </c>
      <c r="F78" s="24">
        <v>0.3017242</v>
      </c>
      <c r="G78" s="24">
        <v>0.16024648999999999</v>
      </c>
      <c r="H78" s="24">
        <v>0.11159300999999999</v>
      </c>
      <c r="I78" s="24">
        <v>0.11448193</v>
      </c>
      <c r="J78" s="24">
        <v>0.23097193000000002</v>
      </c>
      <c r="K78" s="24">
        <v>0.20046223000000002</v>
      </c>
      <c r="L78" s="24">
        <v>0.29895746000000001</v>
      </c>
      <c r="M78" s="24">
        <v>0.14848815999999998</v>
      </c>
      <c r="N78" s="24">
        <v>0.37730575999999999</v>
      </c>
      <c r="O78" s="24">
        <v>0.11997616000000001</v>
      </c>
      <c r="P78" s="24">
        <v>3.4997462999999999E-2</v>
      </c>
      <c r="Q78" s="24">
        <v>6.8930386999999996E-2</v>
      </c>
      <c r="R78" s="24">
        <v>0.18906234999999999</v>
      </c>
      <c r="S78" s="24">
        <v>0.29481400000000002</v>
      </c>
      <c r="T78" s="24">
        <v>0.11958074999999999</v>
      </c>
      <c r="U78" s="24">
        <v>9.5658060000000003E-2</v>
      </c>
      <c r="V78" s="24">
        <v>0.11228811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44196</v>
      </c>
      <c r="B79" s="24">
        <v>4.3846846000000002E-2</v>
      </c>
      <c r="C79" s="24">
        <v>7.6840400000000003E-2</v>
      </c>
      <c r="D79" s="24">
        <v>4.8626660000000002E-2</v>
      </c>
      <c r="E79" s="24">
        <v>2.2829056E-2</v>
      </c>
      <c r="F79" s="24">
        <v>5.5130362999999995E-2</v>
      </c>
      <c r="G79" s="24">
        <v>2.5888205000000001E-2</v>
      </c>
      <c r="H79" s="24">
        <v>2.1638869999999998E-2</v>
      </c>
      <c r="I79" s="24">
        <v>7.4644804000000009E-2</v>
      </c>
      <c r="J79" s="24">
        <v>3.4242392000000003E-2</v>
      </c>
      <c r="K79" s="24">
        <v>0.11303663</v>
      </c>
      <c r="L79" s="24">
        <v>7.0583820000000005E-2</v>
      </c>
      <c r="M79" s="24">
        <v>7.349729499999999E-2</v>
      </c>
      <c r="N79" s="24">
        <v>5.4713845000000004E-2</v>
      </c>
      <c r="O79" s="24">
        <v>6.9991109999999995E-2</v>
      </c>
      <c r="P79" s="24">
        <v>1.4327168E-2</v>
      </c>
      <c r="Q79" s="24">
        <v>1.5410066E-2</v>
      </c>
      <c r="R79" s="24">
        <v>2.0044088000000002E-2</v>
      </c>
      <c r="S79" s="24">
        <v>0.15745628</v>
      </c>
      <c r="T79" s="24">
        <v>4.8816203999999998E-3</v>
      </c>
      <c r="U79" s="24">
        <v>8.747648999999999E-2</v>
      </c>
      <c r="V79" s="24">
        <v>-9.3662140000000012E-3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44228</v>
      </c>
      <c r="B80" s="24">
        <v>4.8155903999999999E-2</v>
      </c>
      <c r="C80" s="24">
        <v>1.0261536E-2</v>
      </c>
      <c r="D80" s="24">
        <v>6.4047575000000002E-3</v>
      </c>
      <c r="E80" s="24">
        <v>-6.2691153999999999E-2</v>
      </c>
      <c r="F80" s="24">
        <v>6.8348646000000006E-3</v>
      </c>
      <c r="G80" s="24">
        <v>3.2295227000000003E-2</v>
      </c>
      <c r="H80" s="24">
        <v>-4.6874943000000002E-2</v>
      </c>
      <c r="I80" s="24">
        <v>6.6503406000000001E-2</v>
      </c>
      <c r="J80" s="24">
        <v>-2.8378725E-2</v>
      </c>
      <c r="K80" s="24">
        <v>6.5427065000000006E-2</v>
      </c>
      <c r="L80" s="24">
        <v>-5.7998420000000002E-2</v>
      </c>
      <c r="M80" s="24">
        <v>2.3494481999999997E-2</v>
      </c>
      <c r="N80" s="24">
        <v>-7.8554573000000003E-2</v>
      </c>
      <c r="O80" s="24">
        <v>1.2431622E-2</v>
      </c>
      <c r="P80" s="24">
        <v>0.11263429999999999</v>
      </c>
      <c r="Q80" s="24">
        <v>-1.4634191999999999E-2</v>
      </c>
      <c r="R80" s="24">
        <v>1.9801974E-2</v>
      </c>
      <c r="S80" s="24">
        <v>4.6037674000000001E-2</v>
      </c>
      <c r="T80" s="24">
        <v>0.12049149999999999</v>
      </c>
      <c r="U80" s="24">
        <v>-2.5157273000000001E-2</v>
      </c>
      <c r="V80" s="24">
        <v>-1.9286870999999999E-3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44256</v>
      </c>
      <c r="B81" s="24">
        <v>1.5687942999999998E-3</v>
      </c>
      <c r="C81" s="24">
        <v>6.2909484000000002E-2</v>
      </c>
      <c r="D81" s="24">
        <v>8.4854364000000009E-3</v>
      </c>
      <c r="E81" s="24">
        <v>7.5041055999999998E-3</v>
      </c>
      <c r="F81" s="24">
        <v>-3.1331182000000003E-3</v>
      </c>
      <c r="G81" s="24">
        <v>3.9944172E-2</v>
      </c>
      <c r="H81" s="24">
        <v>-6.5574049999999997E-3</v>
      </c>
      <c r="I81" s="24">
        <v>5.4230689999999998E-2</v>
      </c>
      <c r="J81" s="24">
        <v>-7.1821809999999993E-3</v>
      </c>
      <c r="K81" s="24">
        <v>-1.4834225000000001E-2</v>
      </c>
      <c r="L81" s="24">
        <v>-8.8201520000000005E-2</v>
      </c>
      <c r="M81" s="24">
        <v>7.0202826999999995E-2</v>
      </c>
      <c r="N81" s="24">
        <v>7.7578899999999992E-2</v>
      </c>
      <c r="O81" s="24">
        <v>3.2416463E-2</v>
      </c>
      <c r="P81" s="24">
        <v>-3.1079649999999999E-3</v>
      </c>
      <c r="Q81" s="24">
        <v>4.4004917000000001E-3</v>
      </c>
      <c r="R81" s="24">
        <v>1.5473127E-2</v>
      </c>
      <c r="S81" s="24">
        <v>1.1183262000000001E-2</v>
      </c>
      <c r="T81" s="24">
        <v>-2.2825896999999998E-2</v>
      </c>
      <c r="U81" s="24">
        <v>5.8650969999999997E-2</v>
      </c>
      <c r="V81" s="24">
        <v>5.8293103999999998E-2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44287</v>
      </c>
      <c r="B82" s="24">
        <v>-6.7800402999999995E-2</v>
      </c>
      <c r="C82" s="24">
        <v>5.7336689999999996E-2</v>
      </c>
      <c r="D82" s="24">
        <v>-7.7408495000000008E-2</v>
      </c>
      <c r="E82" s="24">
        <v>-5.3756475000000005E-2</v>
      </c>
      <c r="F82" s="24">
        <v>-2.7239441999999999E-2</v>
      </c>
      <c r="G82" s="24">
        <v>-6.9567560000000001E-2</v>
      </c>
      <c r="H82" s="24">
        <v>-1.1001228999999999E-3</v>
      </c>
      <c r="I82" s="24">
        <v>1.0556339999999999E-2</v>
      </c>
      <c r="J82" s="24">
        <v>7.4752810000000003E-2</v>
      </c>
      <c r="K82" s="24">
        <v>4.0966271999999995E-3</v>
      </c>
      <c r="L82" s="24">
        <v>2.4497390000000001E-2</v>
      </c>
      <c r="M82" s="24">
        <v>4.7688484000000003E-2</v>
      </c>
      <c r="N82" s="24">
        <v>6.5664529999999999E-2</v>
      </c>
      <c r="O82" s="24">
        <v>8.0875159999999995E-3</v>
      </c>
      <c r="P82" s="24">
        <v>-7.6717495999999996E-2</v>
      </c>
      <c r="Q82" s="24">
        <v>4.4906854999999996E-2</v>
      </c>
      <c r="R82" s="24">
        <v>6.2761425999999995E-2</v>
      </c>
      <c r="S82" s="24">
        <v>-0.15162324999999999</v>
      </c>
      <c r="T82" s="24">
        <v>4.4891595999999999E-2</v>
      </c>
      <c r="U82" s="24">
        <v>2.7700782E-2</v>
      </c>
      <c r="V82" s="24">
        <v>9.4035259999999996E-2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44316</v>
      </c>
      <c r="B83" s="24">
        <v>1.9443154000000001E-2</v>
      </c>
      <c r="C83" s="24">
        <v>-6.9970846000000003E-2</v>
      </c>
      <c r="D83" s="24">
        <v>-1.3223946E-2</v>
      </c>
      <c r="E83" s="24">
        <v>-1.0609150000000001E-2</v>
      </c>
      <c r="F83" s="24">
        <v>6.8389892999999993E-2</v>
      </c>
      <c r="G83" s="24">
        <v>-8.4006900000000009E-2</v>
      </c>
      <c r="H83" s="24">
        <v>2.0558E-2</v>
      </c>
      <c r="I83" s="24">
        <v>7.0137619999999998E-2</v>
      </c>
      <c r="J83" s="24">
        <v>1.9968629000000002E-2</v>
      </c>
      <c r="K83" s="24">
        <v>-1.4334917000000001E-3</v>
      </c>
      <c r="L83" s="24">
        <v>9.0128780000000006E-2</v>
      </c>
      <c r="M83" s="24">
        <v>-1.9479215000000001E-2</v>
      </c>
      <c r="N83" s="24">
        <v>5.8648825000000002E-2</v>
      </c>
      <c r="O83" s="24">
        <v>-3.2090603999999995E-2</v>
      </c>
      <c r="P83" s="24">
        <v>-1.1336147999999999E-2</v>
      </c>
      <c r="Q83" s="24">
        <v>2.7777790000000004E-2</v>
      </c>
      <c r="R83" s="24">
        <v>-7.5166820000000002E-3</v>
      </c>
      <c r="S83" s="24">
        <v>-1.9764543000000002E-2</v>
      </c>
      <c r="T83" s="24">
        <v>-3.7037134000000001E-3</v>
      </c>
      <c r="U83" s="24">
        <v>1.6172527999999999E-2</v>
      </c>
      <c r="V83" s="24">
        <v>5.0904036E-2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44348</v>
      </c>
      <c r="B84" s="24">
        <v>7.0638060000000003E-2</v>
      </c>
      <c r="C84" s="24">
        <v>-5.8934154999999995E-2</v>
      </c>
      <c r="D84" s="24">
        <v>1.8022298999999999E-2</v>
      </c>
      <c r="E84" s="24">
        <v>6.433760999999999E-2</v>
      </c>
      <c r="F84" s="24">
        <v>0.14516126999999998</v>
      </c>
      <c r="G84" s="24">
        <v>4.2546510000000003E-2</v>
      </c>
      <c r="H84" s="24">
        <v>-1.0431646999999999E-2</v>
      </c>
      <c r="I84" s="24">
        <v>-9.4515085000000006E-3</v>
      </c>
      <c r="J84" s="24">
        <v>7.0611477000000006E-2</v>
      </c>
      <c r="K84" s="24">
        <v>3.2022953E-2</v>
      </c>
      <c r="L84" s="24">
        <v>0.13413954</v>
      </c>
      <c r="M84" s="24">
        <v>0.10196627</v>
      </c>
      <c r="N84" s="24">
        <v>1.1220216999999999E-2</v>
      </c>
      <c r="O84" s="24">
        <v>8.922482000000001E-2</v>
      </c>
      <c r="P84" s="24">
        <v>2.5615929999999999E-2</v>
      </c>
      <c r="Q84" s="24">
        <v>-1.4482439E-2</v>
      </c>
      <c r="R84" s="24">
        <v>2.2398589999999999E-2</v>
      </c>
      <c r="S84" s="24">
        <v>-8.1509349999999998E-3</v>
      </c>
      <c r="T84" s="24">
        <v>0.10929370000000001</v>
      </c>
      <c r="U84" s="24">
        <v>4.5092819999999999E-2</v>
      </c>
      <c r="V84" s="24">
        <v>2.6998399999999999E-2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44378</v>
      </c>
      <c r="B85" s="24">
        <v>-3.0525267000000002E-2</v>
      </c>
      <c r="C85" s="24">
        <v>-2.3658752000000002E-2</v>
      </c>
      <c r="D85" s="24">
        <v>-7.2679462E-2</v>
      </c>
      <c r="E85" s="24">
        <v>1.5307188000000001E-2</v>
      </c>
      <c r="F85" s="24">
        <v>-3.4809290999999999E-2</v>
      </c>
      <c r="G85" s="24">
        <v>-0.11288971</v>
      </c>
      <c r="H85" s="24">
        <v>-4.5367955999999994E-2</v>
      </c>
      <c r="I85" s="24">
        <v>-1.2513995E-3</v>
      </c>
      <c r="J85" s="24">
        <v>-6.6596270000000004E-3</v>
      </c>
      <c r="K85" s="24">
        <v>-9.2018246999999997E-3</v>
      </c>
      <c r="L85" s="24">
        <v>-8.0120559999999992E-4</v>
      </c>
      <c r="M85" s="24">
        <v>-9.7171670000000002E-2</v>
      </c>
      <c r="N85" s="24">
        <v>-2.7392566E-2</v>
      </c>
      <c r="O85" s="24">
        <v>-1.1846125000000001E-2</v>
      </c>
      <c r="P85" s="24">
        <v>-2.5363802999999997E-2</v>
      </c>
      <c r="Q85" s="24">
        <v>4.5078992999999998E-3</v>
      </c>
      <c r="R85" s="24">
        <v>-1.5346645999999999E-2</v>
      </c>
      <c r="S85" s="24">
        <v>-4.7757029999999999E-2</v>
      </c>
      <c r="T85" s="24">
        <v>-1.6234398000000001E-2</v>
      </c>
      <c r="U85" s="24">
        <v>5.9390903000000002E-2</v>
      </c>
      <c r="V85" s="24">
        <v>3.1542659000000001E-2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44407</v>
      </c>
      <c r="B86" s="24">
        <v>-4.88525E-2</v>
      </c>
      <c r="C86" s="24">
        <v>-5.1006200000000002E-2</v>
      </c>
      <c r="D86" s="24">
        <v>-1.0344803E-2</v>
      </c>
      <c r="E86" s="24">
        <v>-9.8614270000000004E-2</v>
      </c>
      <c r="F86" s="24">
        <v>-3.2008290000000001E-3</v>
      </c>
      <c r="G86" s="24">
        <v>-7.7319564999999993E-2</v>
      </c>
      <c r="H86" s="24">
        <v>-3.0243456000000002E-2</v>
      </c>
      <c r="I86" s="24">
        <v>-4.0720104999999998E-3</v>
      </c>
      <c r="J86" s="24">
        <v>2.1888614000000001E-2</v>
      </c>
      <c r="K86" s="24">
        <v>-4.1576680000000005E-2</v>
      </c>
      <c r="L86" s="24">
        <v>-5.7697060000000001E-2</v>
      </c>
      <c r="M86" s="24">
        <v>-4.5239924999999999E-3</v>
      </c>
      <c r="N86" s="24">
        <v>-1.2477636E-2</v>
      </c>
      <c r="O86" s="24">
        <v>1.3148903999999999E-2</v>
      </c>
      <c r="P86" s="24">
        <v>-0.12840897000000001</v>
      </c>
      <c r="Q86" s="24">
        <v>-5.2659509999999996E-3</v>
      </c>
      <c r="R86" s="24">
        <v>-4.5069749999999999E-2</v>
      </c>
      <c r="S86" s="24">
        <v>3.6482692000000004E-2</v>
      </c>
      <c r="T86" s="24">
        <v>-2.8208494E-3</v>
      </c>
      <c r="U86" s="24">
        <v>-6.3248754000000004E-2</v>
      </c>
      <c r="V86" s="24">
        <v>2.2698640999999999E-3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44440</v>
      </c>
      <c r="B87" s="24">
        <v>1.9350170999999999E-2</v>
      </c>
      <c r="C87" s="24">
        <v>4.4972539999999998E-2</v>
      </c>
      <c r="D87" s="24">
        <v>6.1722279999999997E-2</v>
      </c>
      <c r="E87" s="24">
        <v>7.901322999999999E-2</v>
      </c>
      <c r="F87" s="24">
        <v>7.0183516000000001E-2</v>
      </c>
      <c r="G87" s="24">
        <v>-7.8212620000000007E-3</v>
      </c>
      <c r="H87" s="24">
        <v>7.1688890000000005E-2</v>
      </c>
      <c r="I87" s="24">
        <v>2.4217605999999999E-2</v>
      </c>
      <c r="J87" s="24">
        <v>2.6927829E-2</v>
      </c>
      <c r="K87" s="24">
        <v>-1.2056351E-2</v>
      </c>
      <c r="L87" s="24">
        <v>-2.0053445999999999E-2</v>
      </c>
      <c r="M87" s="24">
        <v>2.4375079999999997E-2</v>
      </c>
      <c r="N87" s="24">
        <v>4.6209334999999997E-2</v>
      </c>
      <c r="O87" s="24">
        <v>9.3533279999999996E-2</v>
      </c>
      <c r="P87" s="24">
        <v>1.8661498999999998E-2</v>
      </c>
      <c r="Q87" s="24">
        <v>3.9703608000000001E-2</v>
      </c>
      <c r="R87" s="24">
        <v>7.3959109999999995E-2</v>
      </c>
      <c r="S87" s="24">
        <v>8.1678630000000002E-2</v>
      </c>
      <c r="T87" s="24">
        <v>5.5162669999999997E-2</v>
      </c>
      <c r="U87" s="24">
        <v>1.8925905E-2</v>
      </c>
      <c r="V87" s="24">
        <v>4.5294404000000003E-2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44470</v>
      </c>
      <c r="B88" s="24">
        <v>-1.2303649999999999E-2</v>
      </c>
      <c r="C88" s="24">
        <v>-7.9776105999999999E-2</v>
      </c>
      <c r="D88" s="24">
        <v>2.5316477E-2</v>
      </c>
      <c r="E88" s="24">
        <v>9.9396706000000009E-4</v>
      </c>
      <c r="F88" s="24">
        <v>-3.5576521999999999E-2</v>
      </c>
      <c r="G88" s="24">
        <v>-9.0090035999999991E-3</v>
      </c>
      <c r="H88" s="24">
        <v>-4.5351450000000001E-2</v>
      </c>
      <c r="I88" s="24">
        <v>-5.0053715999999998E-2</v>
      </c>
      <c r="J88" s="24">
        <v>-3.5955547999999997E-2</v>
      </c>
      <c r="K88" s="24">
        <v>-8.2002749999999999E-2</v>
      </c>
      <c r="L88" s="24">
        <v>-9.7407874999999991E-2</v>
      </c>
      <c r="M88" s="24">
        <v>-4.9001812999999998E-2</v>
      </c>
      <c r="N88" s="24">
        <v>-4.9689410000000003E-2</v>
      </c>
      <c r="O88" s="24">
        <v>5.7295560000000002E-3</v>
      </c>
      <c r="P88" s="24">
        <v>-7.8925549999999997E-2</v>
      </c>
      <c r="Q88" s="24">
        <v>3.2586575E-2</v>
      </c>
      <c r="R88" s="24">
        <v>-1.7932296E-2</v>
      </c>
      <c r="S88" s="24">
        <v>-0.10805172</v>
      </c>
      <c r="T88" s="24">
        <v>-8.3780290000000004E-3</v>
      </c>
      <c r="U88" s="24">
        <v>-3.9156675000000002E-2</v>
      </c>
      <c r="V88" s="24">
        <v>1.035142E-2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44501</v>
      </c>
      <c r="B89" s="24">
        <v>3.001535E-2</v>
      </c>
      <c r="C89" s="24">
        <v>-4.6768070000000002E-2</v>
      </c>
      <c r="D89" s="24">
        <v>8.0475445000000007E-2</v>
      </c>
      <c r="E89" s="24">
        <v>4.5349239999999999E-2</v>
      </c>
      <c r="F89" s="24">
        <v>3.8222194000000001E-2</v>
      </c>
      <c r="G89" s="24">
        <v>0.1500001</v>
      </c>
      <c r="H89" s="24">
        <v>1.6627073000000003E-2</v>
      </c>
      <c r="I89" s="24">
        <v>2.4890900000000001E-2</v>
      </c>
      <c r="J89" s="24">
        <v>-7.0059896E-3</v>
      </c>
      <c r="K89" s="24">
        <v>-8.075535E-3</v>
      </c>
      <c r="L89" s="24">
        <v>-9.9455890000000005E-2</v>
      </c>
      <c r="M89" s="24">
        <v>-2.1204352E-3</v>
      </c>
      <c r="N89" s="24">
        <v>3.0138016E-2</v>
      </c>
      <c r="O89" s="24">
        <v>5.9002639999999997E-3</v>
      </c>
      <c r="P89" s="24">
        <v>5.1592589999999994E-2</v>
      </c>
      <c r="Q89" s="24">
        <v>2.4654864999999998E-2</v>
      </c>
      <c r="R89" s="24">
        <v>5.3639409999999997E-3</v>
      </c>
      <c r="S89" s="24">
        <v>1.8709183000000001E-2</v>
      </c>
      <c r="T89" s="24">
        <v>1.5883683999999999E-2</v>
      </c>
      <c r="U89" s="24">
        <v>6.4263344E-2</v>
      </c>
      <c r="V89" s="24">
        <v>2.9783130000000001E-2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44531</v>
      </c>
      <c r="B90" s="24">
        <v>-6.9108605000000002E-3</v>
      </c>
      <c r="C90" s="24">
        <v>-9.5731615999999995E-3</v>
      </c>
      <c r="D90" s="24">
        <v>-2.4968206999999999E-2</v>
      </c>
      <c r="E90" s="24">
        <v>-1.3299584E-2</v>
      </c>
      <c r="F90" s="24">
        <v>-0.11815070999999999</v>
      </c>
      <c r="G90" s="24">
        <v>-9.3544119999999994E-2</v>
      </c>
      <c r="H90" s="24">
        <v>-4.5950173999999996E-2</v>
      </c>
      <c r="I90" s="24">
        <v>3.1067610000000002E-2</v>
      </c>
      <c r="J90" s="24">
        <v>-5.4575562000000001E-2</v>
      </c>
      <c r="K90" s="24">
        <v>-3.1437814000000001E-2</v>
      </c>
      <c r="L90" s="24">
        <v>-4.2631744999999999E-2</v>
      </c>
      <c r="M90" s="24">
        <v>-4.9936294999999999E-2</v>
      </c>
      <c r="N90" s="24">
        <v>-7.6489267E-2</v>
      </c>
      <c r="O90" s="24">
        <v>-3.741908E-2</v>
      </c>
      <c r="P90" s="24">
        <v>-7.9209329999999994E-2</v>
      </c>
      <c r="Q90" s="24">
        <v>-8.1809759999999995E-3</v>
      </c>
      <c r="R90" s="24">
        <v>-1.4233648999999999E-2</v>
      </c>
      <c r="S90" s="24">
        <v>-0.14325070000000001</v>
      </c>
      <c r="T90" s="24">
        <v>9.913516E-2</v>
      </c>
      <c r="U90" s="24">
        <v>2.1109342999999999E-2</v>
      </c>
      <c r="V90" s="24">
        <v>-8.5839929999999995E-2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44561</v>
      </c>
      <c r="B91" s="24">
        <v>2.0681620000000001E-2</v>
      </c>
      <c r="C91" s="24">
        <v>-3.9505124000000003E-2</v>
      </c>
      <c r="D91" s="24">
        <v>4.0063858000000006E-3</v>
      </c>
      <c r="E91" s="24">
        <v>1.9138455000000002E-2</v>
      </c>
      <c r="F91" s="24">
        <v>3.3313274000000004E-2</v>
      </c>
      <c r="G91" s="24">
        <v>0.10185933</v>
      </c>
      <c r="H91" s="24">
        <v>5.5213093999999997E-2</v>
      </c>
      <c r="I91" s="24">
        <v>4.6860932999999994E-2</v>
      </c>
      <c r="J91" s="24">
        <v>0.12635541</v>
      </c>
      <c r="K91" s="24">
        <v>2.8644443000000002E-2</v>
      </c>
      <c r="L91" s="24">
        <v>5.9027194999999998E-2</v>
      </c>
      <c r="M91" s="24">
        <v>4.8515796999999999E-2</v>
      </c>
      <c r="N91" s="24">
        <v>3.1603336000000003E-2</v>
      </c>
      <c r="O91" s="24">
        <v>2.5837897999999998E-2</v>
      </c>
      <c r="P91" s="24">
        <v>-2.3385942000000003E-2</v>
      </c>
      <c r="Q91" s="24">
        <v>-5.3794383999999995E-3</v>
      </c>
      <c r="R91" s="24">
        <v>4.1997433000000001E-2</v>
      </c>
      <c r="S91" s="24">
        <v>1.5902519999999999E-4</v>
      </c>
      <c r="T91" s="24">
        <v>-5.6483746000000005E-3</v>
      </c>
      <c r="U91" s="24">
        <v>2.6264668000000001E-2</v>
      </c>
      <c r="V91" s="24">
        <v>4.2282224E-2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44593</v>
      </c>
      <c r="B92" s="24">
        <v>-7.8440309999999999E-2</v>
      </c>
      <c r="C92" s="24">
        <v>0.14205289000000001</v>
      </c>
      <c r="D92" s="24">
        <v>9.5777510000000007E-3</v>
      </c>
      <c r="E92" s="24">
        <v>2.0543694000000001E-2</v>
      </c>
      <c r="F92" s="24">
        <v>-1.1870861E-2</v>
      </c>
      <c r="G92" s="24">
        <v>8.5752849999999992E-2</v>
      </c>
      <c r="H92" s="24">
        <v>-1.8377959999999999E-2</v>
      </c>
      <c r="I92" s="24">
        <v>-2.2068799E-2</v>
      </c>
      <c r="J92" s="24">
        <v>-2.8063178000000001E-2</v>
      </c>
      <c r="K92" s="24">
        <v>-6.2796950000000004E-2</v>
      </c>
      <c r="L92" s="24">
        <v>0.14570712999999999</v>
      </c>
      <c r="M92" s="24">
        <v>9.3534469999999995E-2</v>
      </c>
      <c r="N92" s="24">
        <v>8.8090779999999994E-2</v>
      </c>
      <c r="O92" s="24">
        <v>1.0907650000000001E-3</v>
      </c>
      <c r="P92" s="24">
        <v>3.5048722999999997E-3</v>
      </c>
      <c r="Q92" s="24">
        <v>8.8551879999999999E-2</v>
      </c>
      <c r="R92" s="24">
        <v>2.4914742000000001E-3</v>
      </c>
      <c r="S92" s="24">
        <v>9.7954749999999993E-2</v>
      </c>
      <c r="T92" s="24">
        <v>3.1559467000000001E-2</v>
      </c>
      <c r="U92" s="24">
        <v>-6.6384195999999993E-2</v>
      </c>
      <c r="V92" s="24">
        <v>0.10516012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44621</v>
      </c>
      <c r="B93" s="24">
        <v>1.6674876000000002E-2</v>
      </c>
      <c r="C93" s="24">
        <v>-4.5885505999999993E-2</v>
      </c>
      <c r="D93" s="24">
        <v>5.1315189999999997E-2</v>
      </c>
      <c r="E93" s="24">
        <v>8.3616969999999995E-3</v>
      </c>
      <c r="F93" s="24">
        <v>-0.17443531000000001</v>
      </c>
      <c r="G93" s="24">
        <v>8.3333379999999999E-2</v>
      </c>
      <c r="H93" s="24">
        <v>3.6630033999999999E-2</v>
      </c>
      <c r="I93" s="24">
        <v>-2.3334384E-2</v>
      </c>
      <c r="J93" s="24">
        <v>1.1183380999999999E-2</v>
      </c>
      <c r="K93" s="24">
        <v>-2.0416617000000001E-2</v>
      </c>
      <c r="L93" s="24">
        <v>2.3010014999999998E-2</v>
      </c>
      <c r="M93" s="24">
        <v>3.9219498999999998E-2</v>
      </c>
      <c r="N93" s="24">
        <v>-0.1059764</v>
      </c>
      <c r="O93" s="24">
        <v>-7.1475267000000009E-2</v>
      </c>
      <c r="P93" s="24">
        <v>-6.9852350000000007E-2</v>
      </c>
      <c r="Q93" s="24">
        <v>6.4269660000000006E-2</v>
      </c>
      <c r="R93" s="24">
        <v>1.9575715E-2</v>
      </c>
      <c r="S93" s="24">
        <v>-6.2745037000000004E-2</v>
      </c>
      <c r="T93" s="24">
        <v>8.8182335000000001E-2</v>
      </c>
      <c r="U93" s="24">
        <v>-2.0171462999999997E-2</v>
      </c>
      <c r="V93" s="24">
        <v>3.4520984000000005E-2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44652</v>
      </c>
      <c r="B94" s="24">
        <v>-7.9559382999999997E-2</v>
      </c>
      <c r="C94" s="24">
        <v>0.17448329999999998</v>
      </c>
      <c r="D94" s="24">
        <v>1.7227292000000002E-2</v>
      </c>
      <c r="E94" s="24">
        <v>-4.2997599999999997E-2</v>
      </c>
      <c r="F94" s="24">
        <v>0.128637905</v>
      </c>
      <c r="G94" s="24">
        <v>7.9219220000000007E-2</v>
      </c>
      <c r="H94" s="24">
        <v>1.8453120999999999E-2</v>
      </c>
      <c r="I94" s="24">
        <v>-3.3479989000000002E-2</v>
      </c>
      <c r="J94" s="24">
        <v>0.11321139000000001</v>
      </c>
      <c r="K94" s="24">
        <v>-6.5743923000000006E-3</v>
      </c>
      <c r="L94" s="24">
        <v>0.18966557000000001</v>
      </c>
      <c r="M94" s="24">
        <v>7.1117043000000005E-2</v>
      </c>
      <c r="N94" s="24">
        <v>5.4022550000000003E-2</v>
      </c>
      <c r="O94" s="24">
        <v>6.5712213999999991E-2</v>
      </c>
      <c r="P94" s="24">
        <v>-6.5540194999999996E-2</v>
      </c>
      <c r="Q94" s="24">
        <v>1.6047239000000001E-2</v>
      </c>
      <c r="R94" s="24">
        <v>4.1493176999999994E-3</v>
      </c>
      <c r="S94" s="24">
        <v>9.5711229999999994E-2</v>
      </c>
      <c r="T94" s="24">
        <v>4.8974751999999996E-2</v>
      </c>
      <c r="U94" s="24">
        <v>-1.2352049E-2</v>
      </c>
      <c r="V94" s="24">
        <v>2.3101687000000003E-2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44680</v>
      </c>
      <c r="B95" s="24">
        <v>-0.11941486</v>
      </c>
      <c r="C95" s="24">
        <v>-0.14077835999999999</v>
      </c>
      <c r="D95" s="24">
        <v>1.6935467999999999E-2</v>
      </c>
      <c r="E95" s="24">
        <v>-7.477534000000001E-2</v>
      </c>
      <c r="F95" s="24">
        <v>-0.18617844000000003</v>
      </c>
      <c r="G95" s="24">
        <v>-0.15026592999999999</v>
      </c>
      <c r="H95" s="24">
        <v>-4.3562117000000004E-2</v>
      </c>
      <c r="I95" s="24">
        <v>-9.0746460000000001E-2</v>
      </c>
      <c r="J95" s="24">
        <v>-0.10711706</v>
      </c>
      <c r="K95" s="24">
        <v>-6.1672745000000001E-2</v>
      </c>
      <c r="L95" s="24">
        <v>-0.16274906</v>
      </c>
      <c r="M95" s="24">
        <v>-0.15120399000000001</v>
      </c>
      <c r="N95" s="24">
        <v>-3.6504506999999999E-2</v>
      </c>
      <c r="O95" s="24">
        <v>-3.8978220000000001E-2</v>
      </c>
      <c r="P95" s="24">
        <v>-7.8356209999999996E-2</v>
      </c>
      <c r="Q95" s="24">
        <v>4.156351E-3</v>
      </c>
      <c r="R95" s="24">
        <v>-1.9908248999999999E-2</v>
      </c>
      <c r="S95" s="24">
        <v>6.3961864000000007E-2</v>
      </c>
      <c r="T95" s="24">
        <v>-1.0952115E-2</v>
      </c>
      <c r="U95" s="24">
        <v>-0.11203747999999999</v>
      </c>
      <c r="V95" s="24">
        <v>5.9376835999999995E-2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44713</v>
      </c>
      <c r="B96" s="24">
        <v>3.3524631999999999E-2</v>
      </c>
      <c r="C96" s="24">
        <v>0.17447817000000002</v>
      </c>
      <c r="D96" s="24">
        <v>-1.4274359E-2</v>
      </c>
      <c r="E96" s="24">
        <v>0</v>
      </c>
      <c r="F96" s="24">
        <v>2.7249694000000001E-2</v>
      </c>
      <c r="G96" s="24">
        <v>-3.6306739999999997E-2</v>
      </c>
      <c r="H96" s="24">
        <v>-3.1841933999999995E-2</v>
      </c>
      <c r="I96" s="24">
        <v>1.1625886E-2</v>
      </c>
      <c r="J96" s="24">
        <v>4.4911979999999997E-2</v>
      </c>
      <c r="K96" s="24">
        <v>1.4555812E-2</v>
      </c>
      <c r="L96" s="24">
        <v>7.1101546000000002E-2</v>
      </c>
      <c r="M96" s="24">
        <v>-7.5092910000000004E-3</v>
      </c>
      <c r="N96" s="24">
        <v>1.7221569999999999E-2</v>
      </c>
      <c r="O96" s="24">
        <v>-5.0412473999999999E-2</v>
      </c>
      <c r="P96" s="24">
        <v>1.6448735999999999E-2</v>
      </c>
      <c r="Q96" s="24">
        <v>-6.9536448000000001E-2</v>
      </c>
      <c r="R96" s="24">
        <v>-4.4558643999999996E-3</v>
      </c>
      <c r="S96" s="24">
        <v>-3.8133680000000003E-2</v>
      </c>
      <c r="T96" s="24">
        <v>-8.8735400000000006E-2</v>
      </c>
      <c r="U96" s="24">
        <v>-5.7570456999999998E-2</v>
      </c>
      <c r="V96" s="24">
        <v>-9.3743859999999998E-2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44743</v>
      </c>
      <c r="B97" s="24">
        <v>0.11078525</v>
      </c>
      <c r="C97" s="24">
        <v>-0.16288387000000001</v>
      </c>
      <c r="D97" s="24">
        <v>-9.889089999999999E-2</v>
      </c>
      <c r="E97" s="24">
        <v>-0.10438538</v>
      </c>
      <c r="F97" s="24">
        <v>-9.3615055000000003E-2</v>
      </c>
      <c r="G97" s="24">
        <v>-0.12676709999999999</v>
      </c>
      <c r="H97" s="24">
        <v>-6.4095020000000003E-2</v>
      </c>
      <c r="I97" s="24">
        <v>-0.13224894000000001</v>
      </c>
      <c r="J97" s="24">
        <v>-8.6686250000000006E-2</v>
      </c>
      <c r="K97" s="24">
        <v>-0.15101313999999999</v>
      </c>
      <c r="L97" s="24">
        <v>-0.19204806999999999</v>
      </c>
      <c r="M97" s="24">
        <v>-8.9559849999999996E-2</v>
      </c>
      <c r="N97" s="24">
        <v>-0.12342673</v>
      </c>
      <c r="O97" s="24">
        <v>-4.7297297000000002E-2</v>
      </c>
      <c r="P97" s="24">
        <v>9.4885459999999991E-2</v>
      </c>
      <c r="Q97" s="24">
        <v>-3.9528549000000003E-2</v>
      </c>
      <c r="R97" s="24">
        <v>-5.2614093000000001E-2</v>
      </c>
      <c r="S97" s="24">
        <v>-7.6664629999999998E-2</v>
      </c>
      <c r="T97" s="24">
        <v>-7.6314629999999994E-2</v>
      </c>
      <c r="U97" s="24">
        <v>-9.8324960000000003E-2</v>
      </c>
      <c r="V97" s="24">
        <v>-8.9588459999999995E-2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44774</v>
      </c>
      <c r="B98" s="24">
        <v>-7.5909256999999994E-2</v>
      </c>
      <c r="C98" s="24">
        <v>0.10166669</v>
      </c>
      <c r="D98" s="24">
        <v>5.1607013000000007E-2</v>
      </c>
      <c r="E98" s="24">
        <v>4.7022104000000002E-3</v>
      </c>
      <c r="F98" s="24">
        <v>-1.3736486000000001E-3</v>
      </c>
      <c r="G98" s="24">
        <v>-1.1183977000000001E-2</v>
      </c>
      <c r="H98" s="24">
        <v>2.8597355000000001E-2</v>
      </c>
      <c r="I98" s="24">
        <v>2.5876045E-2</v>
      </c>
      <c r="J98" s="24">
        <v>-8.8247657000000007E-3</v>
      </c>
      <c r="K98" s="24">
        <v>4.285717E-2</v>
      </c>
      <c r="L98" s="24">
        <v>5.9105990000000004E-2</v>
      </c>
      <c r="M98" s="24">
        <v>-1.4160275E-3</v>
      </c>
      <c r="N98" s="24">
        <v>5.1204799999999995E-2</v>
      </c>
      <c r="O98" s="24">
        <v>8.8905809999999988E-2</v>
      </c>
      <c r="P98" s="24">
        <v>-0.12036543999999999</v>
      </c>
      <c r="Q98" s="24">
        <v>7.4748397000000008E-2</v>
      </c>
      <c r="R98" s="24">
        <v>1.3079643E-2</v>
      </c>
      <c r="S98" s="24">
        <v>2.0779252000000002E-2</v>
      </c>
      <c r="T98" s="24">
        <v>6.4557790000000004E-2</v>
      </c>
      <c r="U98" s="24">
        <v>3.7983418000000005E-2</v>
      </c>
      <c r="V98" s="24">
        <v>6.7469834999999992E-2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44805</v>
      </c>
      <c r="B99" s="24">
        <v>-3.9931595E-2</v>
      </c>
      <c r="C99" s="24">
        <v>3.7821530999999999E-2</v>
      </c>
      <c r="D99" s="24">
        <v>3.1855345E-2</v>
      </c>
      <c r="E99" s="24">
        <v>1.4040589000000001E-2</v>
      </c>
      <c r="F99" s="24">
        <v>-0.16299862000000001</v>
      </c>
      <c r="G99" s="24">
        <v>-4.4071730000000003E-2</v>
      </c>
      <c r="H99" s="24">
        <v>-2.1623969999999999E-2</v>
      </c>
      <c r="I99" s="24">
        <v>-1.7874836999999998E-2</v>
      </c>
      <c r="J99" s="24">
        <v>-2.9750228E-2</v>
      </c>
      <c r="K99" s="24">
        <v>-5.3123950000000003E-2</v>
      </c>
      <c r="L99" s="24">
        <v>6.2434554000000003E-2</v>
      </c>
      <c r="M99" s="24">
        <v>-6.2160254000000005E-2</v>
      </c>
      <c r="N99" s="24">
        <v>-4.8301277000000004E-2</v>
      </c>
      <c r="O99" s="24">
        <v>7.2109699999999997E-3</v>
      </c>
      <c r="P99" s="24">
        <v>2.2398233000000003E-3</v>
      </c>
      <c r="Q99" s="24">
        <v>-8.9166760000000001E-3</v>
      </c>
      <c r="R99" s="24">
        <v>1.8019915000000001E-2</v>
      </c>
      <c r="S99" s="24">
        <v>0.13791359</v>
      </c>
      <c r="T99" s="24">
        <v>-3.517282E-2</v>
      </c>
      <c r="U99" s="24">
        <v>1.3972043999999999E-2</v>
      </c>
      <c r="V99" s="24">
        <v>-4.7403573999999999E-3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44834</v>
      </c>
      <c r="B100" s="24">
        <v>-9.0017849999999996E-2</v>
      </c>
      <c r="C100" s="24">
        <v>-0.12536442</v>
      </c>
      <c r="D100" s="24">
        <v>-2.7117192999999998E-2</v>
      </c>
      <c r="E100" s="24">
        <v>-0.15076923</v>
      </c>
      <c r="F100" s="24">
        <v>-0.11503695999999999</v>
      </c>
      <c r="G100" s="24">
        <v>1.2240409999999999E-3</v>
      </c>
      <c r="H100" s="24">
        <v>-8.930987E-2</v>
      </c>
      <c r="I100" s="24">
        <v>-0.12841260999999998</v>
      </c>
      <c r="J100" s="24">
        <v>-1.0071635000000001E-2</v>
      </c>
      <c r="K100" s="24">
        <v>-0.16443188</v>
      </c>
      <c r="L100" s="24">
        <v>-2.724886E-2</v>
      </c>
      <c r="M100" s="24">
        <v>-9.173387999999999E-2</v>
      </c>
      <c r="N100" s="24">
        <v>-8.7741969999999989E-2</v>
      </c>
      <c r="O100" s="24">
        <v>-5.8198633E-2</v>
      </c>
      <c r="P100" s="24">
        <v>-0.13531082999999999</v>
      </c>
      <c r="Q100" s="24">
        <v>-5.1992773999999999E-2</v>
      </c>
      <c r="R100" s="24">
        <v>-2.0000577000000002E-2</v>
      </c>
      <c r="S100" s="24">
        <v>-1.25224E-2</v>
      </c>
      <c r="T100" s="24">
        <v>-4.5254589999999997E-2</v>
      </c>
      <c r="U100" s="24">
        <v>-0.12729656</v>
      </c>
      <c r="V100" s="24">
        <v>-7.0083913999999997E-2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44866</v>
      </c>
      <c r="B101" s="24">
        <v>-6.4642486999999998E-2</v>
      </c>
      <c r="C101" s="24">
        <v>3.0833363999999999E-2</v>
      </c>
      <c r="D101" s="24">
        <v>1.2435675E-2</v>
      </c>
      <c r="E101" s="24">
        <v>9.5108750000000006E-2</v>
      </c>
      <c r="F101" s="24">
        <v>0.17270195000000002</v>
      </c>
      <c r="G101" s="24">
        <v>0.11369192</v>
      </c>
      <c r="H101" s="24">
        <v>2.8727054999999998E-2</v>
      </c>
      <c r="I101" s="24">
        <v>-2.3201883E-2</v>
      </c>
      <c r="J101" s="24">
        <v>0.16640293</v>
      </c>
      <c r="K101" s="24">
        <v>0.11296452</v>
      </c>
      <c r="L101" s="24">
        <v>0.11879861999999999</v>
      </c>
      <c r="M101" s="24">
        <v>6.4927815999999999E-2</v>
      </c>
      <c r="N101" s="24">
        <v>0.13201320999999999</v>
      </c>
      <c r="O101" s="24">
        <v>4.0215729999999998E-2</v>
      </c>
      <c r="P101" s="24">
        <v>-0.12781960000000001</v>
      </c>
      <c r="Q101" s="24">
        <v>3.1223296999999999E-3</v>
      </c>
      <c r="R101" s="24">
        <v>2.2786856000000001E-2</v>
      </c>
      <c r="S101" s="24">
        <v>0.24547099999999999</v>
      </c>
      <c r="T101" s="24">
        <v>2.1724819999999999E-2</v>
      </c>
      <c r="U101" s="24">
        <v>-0.13233084000000001</v>
      </c>
      <c r="V101" s="24">
        <v>2.7804852000000001E-2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44896</v>
      </c>
      <c r="B102" s="24">
        <v>0.11378706</v>
      </c>
      <c r="C102" s="24">
        <v>9.4583630000000002E-2</v>
      </c>
      <c r="D102" s="24">
        <v>1.5671253E-2</v>
      </c>
      <c r="E102" s="24">
        <v>0.10008276000000001</v>
      </c>
      <c r="F102" s="24">
        <v>0.20902609999999999</v>
      </c>
      <c r="G102" s="24">
        <v>9.0742700000000009E-2</v>
      </c>
      <c r="H102" s="24">
        <v>0.10544050000000001</v>
      </c>
      <c r="I102" s="24">
        <v>0.20546318</v>
      </c>
      <c r="J102" s="24">
        <v>5.0978899999999994E-2</v>
      </c>
      <c r="K102" s="24">
        <v>0.14418518</v>
      </c>
      <c r="L102" s="24">
        <v>-5.8220267000000006E-2</v>
      </c>
      <c r="M102" s="24">
        <v>0.10396039999999999</v>
      </c>
      <c r="N102" s="24">
        <v>0.12078296999999999</v>
      </c>
      <c r="O102" s="24">
        <v>4.2668579999999998E-2</v>
      </c>
      <c r="P102" s="24">
        <v>0.25592672</v>
      </c>
      <c r="Q102" s="24">
        <v>-3.4058629999999999E-2</v>
      </c>
      <c r="R102" s="24">
        <v>1.3969064E-2</v>
      </c>
      <c r="S102" s="24">
        <v>0.24545456000000002</v>
      </c>
      <c r="T102" s="24">
        <v>8.3762409999999995E-3</v>
      </c>
      <c r="U102" s="24">
        <v>7.3656917000000002E-2</v>
      </c>
      <c r="V102" s="24">
        <v>-7.2140512000000004E-2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44925</v>
      </c>
      <c r="B103" s="24">
        <v>2.2407769999999998E-3</v>
      </c>
      <c r="C103" s="24">
        <v>2.6112555999999999E-2</v>
      </c>
      <c r="D103" s="24">
        <v>-5.6878624000000003E-2</v>
      </c>
      <c r="E103" s="24">
        <v>-1.0835052000000001E-2</v>
      </c>
      <c r="F103" s="24">
        <v>3.0205129999999997E-2</v>
      </c>
      <c r="G103" s="24">
        <v>-2.1331190000000003E-2</v>
      </c>
      <c r="H103" s="24">
        <v>4.4033526999999999E-3</v>
      </c>
      <c r="I103" s="24">
        <v>-6.6071453000000002E-2</v>
      </c>
      <c r="J103" s="24">
        <v>-6.9295700000000002E-2</v>
      </c>
      <c r="K103" s="24">
        <v>-5.2292766999999997E-2</v>
      </c>
      <c r="L103" s="24">
        <v>-3.5750508E-2</v>
      </c>
      <c r="M103" s="24">
        <v>1.6237259E-2</v>
      </c>
      <c r="N103" s="24">
        <v>1.5687585E-2</v>
      </c>
      <c r="O103" s="24">
        <v>-5.6296587000000002E-2</v>
      </c>
      <c r="P103" s="24">
        <v>3.3972740000000001E-2</v>
      </c>
      <c r="Q103" s="24">
        <v>-9.586567E-2</v>
      </c>
      <c r="R103" s="24">
        <v>1.2266159E-2</v>
      </c>
      <c r="S103" s="24">
        <v>8.5681550000000009E-2</v>
      </c>
      <c r="T103" s="24">
        <v>-4.3924749999999999E-2</v>
      </c>
      <c r="U103" s="24">
        <v>-3.5415112999999998E-2</v>
      </c>
      <c r="V103" s="24">
        <v>-2.4937033999999997E-2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44958</v>
      </c>
      <c r="B104" s="24">
        <v>0.12043559999999999</v>
      </c>
      <c r="C104" s="24">
        <v>7.7888490000000005E-2</v>
      </c>
      <c r="D104" s="24">
        <v>5.4041980000000003E-2</v>
      </c>
      <c r="E104" s="24">
        <v>0.11798393000000001</v>
      </c>
      <c r="F104" s="24">
        <v>8.4734799999999999E-2</v>
      </c>
      <c r="G104" s="24">
        <v>9.6267939999999996E-2</v>
      </c>
      <c r="H104" s="24">
        <v>4.816115E-2</v>
      </c>
      <c r="I104" s="24">
        <v>0.13894425999999999</v>
      </c>
      <c r="J104" s="24">
        <v>0.19191096999999999</v>
      </c>
      <c r="K104" s="24">
        <v>0.15279746</v>
      </c>
      <c r="L104" s="24">
        <v>7.2220205999999995E-2</v>
      </c>
      <c r="M104" s="24">
        <v>9.2195269999999996E-2</v>
      </c>
      <c r="N104" s="24">
        <v>0.15653157000000001</v>
      </c>
      <c r="O104" s="24">
        <v>-3.7613869000000001E-2</v>
      </c>
      <c r="P104" s="24">
        <v>0.1541053</v>
      </c>
      <c r="Q104" s="24">
        <v>2.0408154000000001E-2</v>
      </c>
      <c r="R104" s="24">
        <v>1.0241747000000001E-2</v>
      </c>
      <c r="S104" s="24">
        <v>-0.13486492</v>
      </c>
      <c r="T104" s="24">
        <v>-3.4159422000000002E-2</v>
      </c>
      <c r="U104" s="24">
        <v>7.1790457000000002E-2</v>
      </c>
      <c r="V104" s="24">
        <v>3.3934236E-2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44986</v>
      </c>
      <c r="B105" s="24">
        <v>-4.3453400000000003E-2</v>
      </c>
      <c r="C105" s="24">
        <v>-1.1986315000000001E-2</v>
      </c>
      <c r="D105" s="24">
        <v>-3.3898353999999999E-2</v>
      </c>
      <c r="E105" s="24">
        <v>-8.777327E-2</v>
      </c>
      <c r="F105" s="24">
        <v>-4.4126390000000001E-2</v>
      </c>
      <c r="G105" s="24">
        <v>-4.6452464999999998E-2</v>
      </c>
      <c r="H105" s="24">
        <v>-9.1061000000000003E-2</v>
      </c>
      <c r="I105" s="24">
        <v>-3.3450006999999997E-2</v>
      </c>
      <c r="J105" s="24">
        <v>2.7146340000000001E-3</v>
      </c>
      <c r="K105" s="24">
        <v>-8.4318880000000013E-2</v>
      </c>
      <c r="L105" s="24">
        <v>-8.3361149999999995E-2</v>
      </c>
      <c r="M105" s="24">
        <v>-8.7435250000000006E-2</v>
      </c>
      <c r="N105" s="24">
        <v>6.3291073000000003E-2</v>
      </c>
      <c r="O105" s="24">
        <v>-2.3898423000000002E-2</v>
      </c>
      <c r="P105" s="24">
        <v>-9.3214149999999996E-2</v>
      </c>
      <c r="Q105" s="24">
        <v>-2.2435904E-2</v>
      </c>
      <c r="R105" s="24">
        <v>-3.9015293E-2</v>
      </c>
      <c r="S105" s="24">
        <v>0.13027190999999999</v>
      </c>
      <c r="T105" s="24">
        <v>1.9417405000000002E-2</v>
      </c>
      <c r="U105" s="24">
        <v>-8.6682380000000003E-2</v>
      </c>
      <c r="V105" s="24">
        <v>-5.6923094E-2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45016</v>
      </c>
      <c r="B106" s="24">
        <v>-2.3610294E-2</v>
      </c>
      <c r="C106" s="24">
        <v>-2.4263263E-3</v>
      </c>
      <c r="D106" s="24">
        <v>3.2017588999999999E-2</v>
      </c>
      <c r="E106" s="24">
        <v>9.3598365999999992E-3</v>
      </c>
      <c r="F106" s="24">
        <v>-3.4310757999999997E-2</v>
      </c>
      <c r="G106" s="24">
        <v>1.7017007000000001E-2</v>
      </c>
      <c r="H106" s="24">
        <v>1.8841863E-2</v>
      </c>
      <c r="I106" s="24">
        <v>2.5333643000000003E-2</v>
      </c>
      <c r="J106" s="24">
        <v>7.2758199999999997E-3</v>
      </c>
      <c r="K106" s="24">
        <v>2.6836633999999998E-2</v>
      </c>
      <c r="L106" s="24">
        <v>-4.0014982000000001E-3</v>
      </c>
      <c r="M106" s="24">
        <v>-1.1828542E-3</v>
      </c>
      <c r="N106" s="24">
        <v>-7.326001E-2</v>
      </c>
      <c r="O106" s="24">
        <v>3.8255453000000002E-3</v>
      </c>
      <c r="P106" s="24">
        <v>3.6209822000000001E-3</v>
      </c>
      <c r="Q106" s="24">
        <v>-6.5573454000000002E-3</v>
      </c>
      <c r="R106" s="24">
        <v>-6.6728589999999997E-3</v>
      </c>
      <c r="S106" s="24">
        <v>-9.8396960000000006E-2</v>
      </c>
      <c r="T106" s="24">
        <v>-3.6734700000000002E-2</v>
      </c>
      <c r="U106" s="24">
        <v>5.0905943000000002E-2</v>
      </c>
      <c r="V106" s="24">
        <v>5.3017973999999995E-2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45047</v>
      </c>
      <c r="B107" s="24">
        <v>-2.050805E-2</v>
      </c>
      <c r="C107" s="24">
        <v>-2.1890223E-2</v>
      </c>
      <c r="D107" s="24">
        <v>4.8873779999999999E-2</v>
      </c>
      <c r="E107" s="24">
        <v>-3.3382177000000003E-3</v>
      </c>
      <c r="F107" s="24">
        <v>0.133075</v>
      </c>
      <c r="G107" s="24">
        <v>1.6076087999999999E-2</v>
      </c>
      <c r="H107" s="24">
        <v>-1.8042386000000001E-2</v>
      </c>
      <c r="I107" s="24">
        <v>-3.5958529000000003E-2</v>
      </c>
      <c r="J107" s="24">
        <v>2.6037335000000002E-2</v>
      </c>
      <c r="K107" s="24">
        <v>-1.5517830999999999E-2</v>
      </c>
      <c r="L107" s="24">
        <v>2.4105310000000001E-2</v>
      </c>
      <c r="M107" s="24">
        <v>1.0421514999999999E-2</v>
      </c>
      <c r="N107" s="24">
        <v>3.5243749999999997E-2</v>
      </c>
      <c r="O107" s="24">
        <v>4.4715405E-2</v>
      </c>
      <c r="P107" s="24">
        <v>-4.7304095999999997E-2</v>
      </c>
      <c r="Q107" s="24">
        <v>2.4202465999999999E-2</v>
      </c>
      <c r="R107" s="24">
        <v>-4.9746156E-2</v>
      </c>
      <c r="S107" s="24">
        <v>-5.4261150000000001E-2</v>
      </c>
      <c r="T107" s="24">
        <v>7.3446274000000006E-2</v>
      </c>
      <c r="U107" s="24">
        <v>-1.0673225E-2</v>
      </c>
      <c r="V107" s="24">
        <v>5.80945E-2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45078</v>
      </c>
      <c r="B108" s="24">
        <v>-6.8750023999999993E-2</v>
      </c>
      <c r="C108" s="24">
        <v>2.8064013000000002E-2</v>
      </c>
      <c r="D108" s="24">
        <v>-4.8217177E-2</v>
      </c>
      <c r="E108" s="24">
        <v>-4.6520289999999999E-2</v>
      </c>
      <c r="F108" s="24">
        <v>4.5609474000000002E-3</v>
      </c>
      <c r="G108" s="24">
        <v>-2.9118478E-2</v>
      </c>
      <c r="H108" s="24">
        <v>-5.0987600000000001E-2</v>
      </c>
      <c r="I108" s="24">
        <v>6.7048073E-2</v>
      </c>
      <c r="J108" s="24">
        <v>-1.5062272999999999E-2</v>
      </c>
      <c r="K108" s="24">
        <v>5.7906029999999997E-2</v>
      </c>
      <c r="L108" s="24">
        <v>5.9914349999999998E-2</v>
      </c>
      <c r="M108" s="24">
        <v>-0.10736048000000001</v>
      </c>
      <c r="N108" s="24">
        <v>9.513199E-2</v>
      </c>
      <c r="O108" s="24">
        <v>2.4440646E-2</v>
      </c>
      <c r="P108" s="24">
        <v>-6.711549E-2</v>
      </c>
      <c r="Q108" s="24">
        <v>8.0558060000000004E-3</v>
      </c>
      <c r="R108" s="24">
        <v>-5.0486326000000002E-3</v>
      </c>
      <c r="S108" s="24">
        <v>1.6207694999999999E-3</v>
      </c>
      <c r="T108" s="24">
        <v>-3.6184251000000001E-2</v>
      </c>
      <c r="U108" s="24">
        <v>6.3070535999999996E-2</v>
      </c>
      <c r="V108" s="24">
        <v>-1.1469066000000002E-2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45107</v>
      </c>
      <c r="B109" s="24">
        <v>-1.8777788E-2</v>
      </c>
      <c r="C109" s="24">
        <v>4.8489810000000001E-2</v>
      </c>
      <c r="D109" s="24">
        <v>1.6138553999999999E-3</v>
      </c>
      <c r="E109" s="24">
        <v>2.8681993000000003E-2</v>
      </c>
      <c r="F109" s="24">
        <v>8.8535669999999997E-2</v>
      </c>
      <c r="G109" s="24">
        <v>4.3649673E-2</v>
      </c>
      <c r="H109" s="24">
        <v>-1.394105E-2</v>
      </c>
      <c r="I109" s="24">
        <v>8.3637239999999995E-3</v>
      </c>
      <c r="J109" s="24">
        <v>4.1227699999999999E-2</v>
      </c>
      <c r="K109" s="24">
        <v>-5.9598089999999999E-3</v>
      </c>
      <c r="L109" s="24">
        <v>0.11796723999999999</v>
      </c>
      <c r="M109" s="24">
        <v>6.2769890000000009E-2</v>
      </c>
      <c r="N109" s="24">
        <v>8.506894000000001E-2</v>
      </c>
      <c r="O109" s="24">
        <v>3.9350985999999998E-2</v>
      </c>
      <c r="P109" s="24">
        <v>1.8640517999999998E-2</v>
      </c>
      <c r="Q109" s="24">
        <v>-8.9032650000000005E-3</v>
      </c>
      <c r="R109" s="24">
        <v>-1.2028456E-2</v>
      </c>
      <c r="S109" s="24">
        <v>-5.2873554000000003E-2</v>
      </c>
      <c r="T109" s="24">
        <v>2.721548E-2</v>
      </c>
      <c r="U109" s="24">
        <v>3.8251400000000005E-2</v>
      </c>
      <c r="V109" s="24">
        <v>3.2356620000000003E-2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45139</v>
      </c>
      <c r="B110" s="24">
        <v>5.4146647000000006E-2</v>
      </c>
      <c r="C110" s="24">
        <v>5.9629916999999998E-2</v>
      </c>
      <c r="D110" s="24">
        <v>7.8091619999999997E-3</v>
      </c>
      <c r="E110" s="24">
        <v>2.9953837000000001E-2</v>
      </c>
      <c r="F110" s="24">
        <v>8.0291859999999993E-2</v>
      </c>
      <c r="G110" s="24">
        <v>9.4616649999999997E-2</v>
      </c>
      <c r="H110" s="24">
        <v>7.9959990000000009E-2</v>
      </c>
      <c r="I110" s="24">
        <v>1.4887333000000001E-2</v>
      </c>
      <c r="J110" s="24">
        <v>2.3480177000000001E-2</v>
      </c>
      <c r="K110" s="24">
        <v>6.5951346999999994E-2</v>
      </c>
      <c r="L110" s="24">
        <v>2.4360179999999999E-2</v>
      </c>
      <c r="M110" s="24">
        <v>8.4213260000000012E-2</v>
      </c>
      <c r="N110" s="24">
        <v>3.7166594999999997E-2</v>
      </c>
      <c r="O110" s="24">
        <v>1.7848968999999999E-2</v>
      </c>
      <c r="P110" s="24">
        <v>8.8734864999999996E-2</v>
      </c>
      <c r="Q110" s="24">
        <v>7.1508407999999996E-2</v>
      </c>
      <c r="R110" s="24">
        <v>3.5233855000000001E-2</v>
      </c>
      <c r="S110" s="24">
        <v>0.18017696</v>
      </c>
      <c r="T110" s="24">
        <v>4.9829364000000001E-2</v>
      </c>
      <c r="U110" s="24">
        <v>0.11278199999999999</v>
      </c>
      <c r="V110" s="24">
        <v>6.2907933999999995E-3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45170</v>
      </c>
      <c r="B111" s="24">
        <v>-5.8517574999999995E-2</v>
      </c>
      <c r="C111" s="24">
        <v>-7.9560160000000005E-2</v>
      </c>
      <c r="D111" s="24">
        <v>-4.3046474E-4</v>
      </c>
      <c r="E111" s="24">
        <v>-8.6502610000000008E-2</v>
      </c>
      <c r="F111" s="24">
        <v>-6.9980619999999993E-2</v>
      </c>
      <c r="G111" s="24">
        <v>-3.9344249999999997E-2</v>
      </c>
      <c r="H111" s="24">
        <v>-1.7584503000000001E-2</v>
      </c>
      <c r="I111" s="24">
        <v>-4.1072965000000003E-2</v>
      </c>
      <c r="J111" s="24">
        <v>-3.4255206999999996E-2</v>
      </c>
      <c r="K111" s="24">
        <v>-6.4387200000000006E-2</v>
      </c>
      <c r="L111" s="24">
        <v>-5.3582190000000002E-2</v>
      </c>
      <c r="M111" s="24">
        <v>-8.648270999999999E-2</v>
      </c>
      <c r="N111" s="24">
        <v>-3.7652492999999995E-2</v>
      </c>
      <c r="O111" s="24">
        <v>-5.3956510000000004E-3</v>
      </c>
      <c r="P111" s="24">
        <v>-5.7893633999999999E-2</v>
      </c>
      <c r="Q111" s="24">
        <v>-6.4129295000000003E-2</v>
      </c>
      <c r="R111" s="24">
        <v>3.502369E-3</v>
      </c>
      <c r="S111" s="24">
        <v>0.14367126999999999</v>
      </c>
      <c r="T111" s="24">
        <v>-1.6905068999999998E-2</v>
      </c>
      <c r="U111" s="24">
        <v>2.2297262999999998E-2</v>
      </c>
      <c r="V111" s="24">
        <v>-1.5147924E-2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45198</v>
      </c>
      <c r="B112" s="24">
        <v>-2.5034486999999998E-2</v>
      </c>
      <c r="C112" s="24">
        <v>-7.9761029999999997E-2</v>
      </c>
      <c r="D112" s="24">
        <v>-4.0912985999999998E-2</v>
      </c>
      <c r="E112" s="24">
        <v>1.6734718999999999E-2</v>
      </c>
      <c r="F112" s="24">
        <v>-0.1120913</v>
      </c>
      <c r="G112" s="24">
        <v>-6.3605309999999998E-2</v>
      </c>
      <c r="H112" s="24">
        <v>-3.0146003000000001E-2</v>
      </c>
      <c r="I112" s="24">
        <v>-2.644229E-2</v>
      </c>
      <c r="J112" s="24">
        <v>-5.2554489999999995E-2</v>
      </c>
      <c r="K112" s="24">
        <v>-6.7552624000000006E-2</v>
      </c>
      <c r="L112" s="24">
        <v>-2.4491130999999999E-2</v>
      </c>
      <c r="M112" s="24">
        <v>-4.5177755E-2</v>
      </c>
      <c r="N112" s="24">
        <v>-0.10334599000000001</v>
      </c>
      <c r="O112" s="24">
        <v>-4.5210123E-4</v>
      </c>
      <c r="P112" s="24">
        <v>-5.6657195E-2</v>
      </c>
      <c r="Q112" s="24">
        <v>-3.1197846000000001E-2</v>
      </c>
      <c r="R112" s="24">
        <v>-5.7687700000000001E-2</v>
      </c>
      <c r="S112" s="24">
        <v>1.1277199E-2</v>
      </c>
      <c r="T112" s="24">
        <v>1.1243342999999999E-2</v>
      </c>
      <c r="U112" s="24">
        <v>-0.105089245</v>
      </c>
      <c r="V112" s="24">
        <v>-5.4199159999999996E-2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45231</v>
      </c>
      <c r="B113" s="24">
        <v>-3.8427532E-2</v>
      </c>
      <c r="C113" s="24">
        <v>-6.6819369999999989E-2</v>
      </c>
      <c r="D113" s="24">
        <v>-9.6542420000000004E-2</v>
      </c>
      <c r="E113" s="24">
        <v>-5.4195109999999998E-2</v>
      </c>
      <c r="F113" s="24">
        <v>0.16481590000000002</v>
      </c>
      <c r="G113" s="24">
        <v>-3.2140553000000002E-2</v>
      </c>
      <c r="H113" s="24">
        <v>9.7131729999999996E-4</v>
      </c>
      <c r="I113" s="24">
        <v>-1.1447787000000001E-2</v>
      </c>
      <c r="J113" s="24">
        <v>-2.9709756E-2</v>
      </c>
      <c r="K113" s="24">
        <v>-4.5639633999999998E-2</v>
      </c>
      <c r="L113" s="24">
        <v>-3.2603739999999997E-4</v>
      </c>
      <c r="M113" s="24">
        <v>5.8479309999999998E-3</v>
      </c>
      <c r="N113" s="24">
        <v>1.4444709E-2</v>
      </c>
      <c r="O113" s="24">
        <v>-1.8543660999999999E-2</v>
      </c>
      <c r="P113" s="24">
        <v>-3.4419060000000001E-2</v>
      </c>
      <c r="Q113" s="24">
        <v>-5.0028680000000006E-2</v>
      </c>
      <c r="R113" s="24">
        <v>-6.2164070000000002E-2</v>
      </c>
      <c r="S113" s="24">
        <v>-0.11877596</v>
      </c>
      <c r="T113" s="24">
        <v>-7.4558553999999999E-2</v>
      </c>
      <c r="U113" s="24">
        <v>-0.12629246999999999</v>
      </c>
      <c r="V113" s="24">
        <v>-3.6138892E-3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45261</v>
      </c>
      <c r="B114" s="24">
        <v>4.4199228E-3</v>
      </c>
      <c r="C114" s="24">
        <v>0.13338793000000002</v>
      </c>
      <c r="D114" s="24">
        <v>9.2942239999999995E-2</v>
      </c>
      <c r="E114" s="24">
        <v>7.4278473999999997E-2</v>
      </c>
      <c r="F114" s="24">
        <v>0.13146008000000001</v>
      </c>
      <c r="G114" s="24">
        <v>7.80555E-2</v>
      </c>
      <c r="H114" s="24">
        <v>3.6390065999999999E-2</v>
      </c>
      <c r="I114" s="24">
        <v>0.11307895999999999</v>
      </c>
      <c r="J114" s="24">
        <v>0.12920356</v>
      </c>
      <c r="K114" s="24">
        <v>0.12568892000000001</v>
      </c>
      <c r="L114" s="24">
        <v>0.12263525</v>
      </c>
      <c r="M114" s="24">
        <v>7.8224062999999996E-2</v>
      </c>
      <c r="N114" s="24">
        <v>0.11124301</v>
      </c>
      <c r="O114" s="24">
        <v>6.9124459999999999E-2</v>
      </c>
      <c r="P114" s="24">
        <v>1.2200952000000001E-2</v>
      </c>
      <c r="Q114" s="24">
        <v>5.0242066000000002E-2</v>
      </c>
      <c r="R114" s="24">
        <v>2.5367736999999999E-4</v>
      </c>
      <c r="S114" s="24">
        <v>5.0029396999999996E-2</v>
      </c>
      <c r="T114" s="24">
        <v>4.4523E-2</v>
      </c>
      <c r="U114" s="24">
        <v>0.12510573999999999</v>
      </c>
      <c r="V114" s="24">
        <v>2.7720213E-2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45289</v>
      </c>
      <c r="B115" s="24">
        <v>-1.3714492E-2</v>
      </c>
      <c r="C115" s="24">
        <v>2.496338E-2</v>
      </c>
      <c r="D115" s="24">
        <v>2.3212432999999998E-2</v>
      </c>
      <c r="E115" s="24">
        <v>3.5299299999999999E-2</v>
      </c>
      <c r="F115" s="24">
        <v>3.3796072000000003E-2</v>
      </c>
      <c r="G115" s="24">
        <v>0.11465907</v>
      </c>
      <c r="H115" s="24">
        <v>1.2434244000000001E-2</v>
      </c>
      <c r="I115" s="24">
        <v>5.8503746999999995E-2</v>
      </c>
      <c r="J115" s="24">
        <v>7.9892874000000003E-2</v>
      </c>
      <c r="K115" s="24">
        <v>6.1971784000000002E-2</v>
      </c>
      <c r="L115" s="24">
        <v>5.2400349999999998E-2</v>
      </c>
      <c r="M115" s="24">
        <v>3.7048577999999999E-2</v>
      </c>
      <c r="N115" s="24">
        <v>9.0957880000000005E-3</v>
      </c>
      <c r="O115" s="24">
        <v>5.1939606999999999E-2</v>
      </c>
      <c r="P115" s="24">
        <v>-1.2737393E-2</v>
      </c>
      <c r="Q115" s="24">
        <v>4.4956683999999997E-2</v>
      </c>
      <c r="R115" s="24">
        <v>2.5747776E-2</v>
      </c>
      <c r="S115" s="24">
        <v>-8.5701885000000005E-2</v>
      </c>
      <c r="T115" s="24">
        <v>1.1978984E-2</v>
      </c>
      <c r="U115" s="24">
        <v>2.3505449999999997E-2</v>
      </c>
      <c r="V115" s="24">
        <v>8.1217650000000002E-2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45323</v>
      </c>
      <c r="B116" s="24">
        <v>-8.4818000000000005E-2</v>
      </c>
      <c r="C116" s="24">
        <v>-9.1811360000000009E-2</v>
      </c>
      <c r="D116" s="24">
        <v>-1.2992798999999999E-2</v>
      </c>
      <c r="E116" s="24">
        <v>2.0007730000000001E-2</v>
      </c>
      <c r="F116" s="24">
        <v>-7.0639850000000001E-3</v>
      </c>
      <c r="G116" s="24">
        <v>-6.6899059999999998E-3</v>
      </c>
      <c r="H116" s="24">
        <v>9.4115734000000003E-4</v>
      </c>
      <c r="I116" s="24">
        <v>-2.3245691999999998E-2</v>
      </c>
      <c r="J116" s="24">
        <v>-3.0950307999999998E-3</v>
      </c>
      <c r="K116" s="24">
        <v>-6.4550579999999996E-2</v>
      </c>
      <c r="L116" s="24">
        <v>-4.7768829999999998E-2</v>
      </c>
      <c r="M116" s="24">
        <v>-4.4269030000000001E-2</v>
      </c>
      <c r="N116" s="24">
        <v>6.7206500000000002E-2</v>
      </c>
      <c r="O116" s="24">
        <v>2.9092311999999999E-2</v>
      </c>
      <c r="P116" s="24">
        <v>-9.9410950000000012E-2</v>
      </c>
      <c r="Q116" s="24">
        <v>-4.8229399999999999E-2</v>
      </c>
      <c r="R116" s="24">
        <v>-3.3824204999999996E-2</v>
      </c>
      <c r="S116" s="24">
        <v>0.13073111000000001</v>
      </c>
      <c r="T116" s="24">
        <v>-4.0376782000000003E-3</v>
      </c>
      <c r="U116" s="24">
        <v>-2.3219585E-3</v>
      </c>
      <c r="V116" s="24">
        <v>-3.3074019999999997E-3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45352</v>
      </c>
      <c r="B117" s="24">
        <v>0.10960637999999999</v>
      </c>
      <c r="C117" s="24">
        <v>3.3567429000000003E-2</v>
      </c>
      <c r="D117" s="24">
        <v>2.0426630000000001E-2</v>
      </c>
      <c r="E117" s="24">
        <v>4.3002604999999999E-2</v>
      </c>
      <c r="F117" s="24">
        <v>4.5353529999999996E-2</v>
      </c>
      <c r="G117" s="24">
        <v>3.8430333000000004E-2</v>
      </c>
      <c r="H117" s="24">
        <v>1.7395377E-2</v>
      </c>
      <c r="I117" s="24">
        <v>4.2259810000000002E-2</v>
      </c>
      <c r="J117" s="24">
        <v>-2.9568314999999998E-2</v>
      </c>
      <c r="K117" s="24">
        <v>5.9216975999999998E-2</v>
      </c>
      <c r="L117" s="24">
        <v>-2.7035474999999999E-3</v>
      </c>
      <c r="M117" s="24">
        <v>-4.7320960000000002E-2</v>
      </c>
      <c r="N117" s="24">
        <v>2.5290846999999998E-2</v>
      </c>
      <c r="O117" s="24">
        <v>3.3645152999999997E-2</v>
      </c>
      <c r="P117" s="24">
        <v>8.0130940000000012E-2</v>
      </c>
      <c r="Q117" s="24">
        <v>5.0093889999999995E-2</v>
      </c>
      <c r="R117" s="24">
        <v>-3.9470195999999997E-4</v>
      </c>
      <c r="S117" s="24">
        <v>1.4520526000000001E-2</v>
      </c>
      <c r="T117" s="24">
        <v>-6.7567825E-3</v>
      </c>
      <c r="U117" s="24">
        <v>5.5081486999999998E-2</v>
      </c>
      <c r="V117" s="24">
        <v>6.2337040000000003E-2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45383</v>
      </c>
      <c r="B118" s="24">
        <v>9.1533659999999996E-3</v>
      </c>
      <c r="C118" s="24">
        <v>-1.8882155000000001E-3</v>
      </c>
      <c r="D118" s="24">
        <v>-2.268684E-2</v>
      </c>
      <c r="E118" s="24">
        <v>1.8084048999999999E-3</v>
      </c>
      <c r="F118" s="24">
        <v>4.2533874999999997E-4</v>
      </c>
      <c r="G118" s="24">
        <v>0.10230278999999999</v>
      </c>
      <c r="H118" s="24">
        <v>1.0628581E-2</v>
      </c>
      <c r="I118" s="24">
        <v>4.1826724999999995E-2</v>
      </c>
      <c r="J118" s="24">
        <v>4.9969553999999999E-2</v>
      </c>
      <c r="K118" s="24">
        <v>2.572E-2</v>
      </c>
      <c r="L118" s="24">
        <v>-4.1265070000000001E-2</v>
      </c>
      <c r="M118" s="24">
        <v>2.5755525000000001E-2</v>
      </c>
      <c r="N118" s="24">
        <v>-1.603359E-2</v>
      </c>
      <c r="O118" s="24">
        <v>-8.2818865999999998E-3</v>
      </c>
      <c r="P118" s="24">
        <v>1.8925071000000002E-2</v>
      </c>
      <c r="Q118" s="24">
        <v>-4.2494480000000001E-2</v>
      </c>
      <c r="R118" s="24">
        <v>8.8194609999999989E-3</v>
      </c>
      <c r="S118" s="24">
        <v>-1.4042674999999999E-2</v>
      </c>
      <c r="T118" s="24">
        <v>6.1224699999999996E-3</v>
      </c>
      <c r="U118" s="24">
        <v>3.6764145E-3</v>
      </c>
      <c r="V118" s="24">
        <v>-3.0789851999999999E-2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45413</v>
      </c>
      <c r="B119" s="24">
        <v>5.1020383999999998E-3</v>
      </c>
      <c r="C119" s="24">
        <v>5.2969456000000002E-3</v>
      </c>
      <c r="D119" s="24">
        <v>-5.1888943E-2</v>
      </c>
      <c r="E119" s="24">
        <v>-7.0397139999999997E-2</v>
      </c>
      <c r="F119" s="24">
        <v>2.5509596E-3</v>
      </c>
      <c r="G119" s="24">
        <v>3.8365006E-2</v>
      </c>
      <c r="H119" s="24">
        <v>1.1888385E-2</v>
      </c>
      <c r="I119" s="24">
        <v>-3.9123297000000001E-2</v>
      </c>
      <c r="J119" s="24">
        <v>-4.3383599999999994E-2</v>
      </c>
      <c r="K119" s="24">
        <v>-5.2702665000000003E-2</v>
      </c>
      <c r="L119" s="24">
        <v>-2.1363496999999999E-2</v>
      </c>
      <c r="M119" s="24">
        <v>3.7919520999999998E-2</v>
      </c>
      <c r="N119" s="24">
        <v>1.0779619000000001E-2</v>
      </c>
      <c r="O119" s="24">
        <v>1.7867565000000002E-2</v>
      </c>
      <c r="P119" s="24">
        <v>4.4328810000000003E-2</v>
      </c>
      <c r="Q119" s="24">
        <v>-2.3055076999999998E-3</v>
      </c>
      <c r="R119" s="24">
        <v>-8.3582399999999994E-3</v>
      </c>
      <c r="S119" s="24">
        <v>9.9698780000000001E-2</v>
      </c>
      <c r="T119" s="24">
        <v>-2.6369213999999998E-2</v>
      </c>
      <c r="U119" s="24">
        <v>-0.10769223999999999</v>
      </c>
      <c r="V119" s="24">
        <v>-1.0819434999999999E-2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45443</v>
      </c>
      <c r="B120" s="24">
        <v>-1.0340273000000001E-2</v>
      </c>
      <c r="C120" s="24">
        <v>6.2476516000000003E-2</v>
      </c>
      <c r="D120" s="24">
        <v>-5.1368179999999999E-2</v>
      </c>
      <c r="E120" s="24">
        <v>-4.854369E-2</v>
      </c>
      <c r="F120" s="24">
        <v>6.7854165999999994E-2</v>
      </c>
      <c r="G120" s="24">
        <v>8.0315349999999994E-2</v>
      </c>
      <c r="H120" s="24">
        <v>3.795755E-2</v>
      </c>
      <c r="I120" s="24">
        <v>7.2692393999999994E-2</v>
      </c>
      <c r="J120" s="24">
        <v>-1.5622616000000001E-2</v>
      </c>
      <c r="K120" s="24">
        <v>-1.4423847E-2</v>
      </c>
      <c r="L120" s="24">
        <v>-4.9759207E-2</v>
      </c>
      <c r="M120" s="24">
        <v>1.9748210999999999E-3</v>
      </c>
      <c r="N120" s="24">
        <v>2.1081328E-2</v>
      </c>
      <c r="O120" s="24">
        <v>1.1448145E-2</v>
      </c>
      <c r="P120" s="24">
        <v>3.9127349999999998E-2</v>
      </c>
      <c r="Q120" s="24">
        <v>-3.8128256999999999E-2</v>
      </c>
      <c r="R120" s="24">
        <v>-1.629442E-2</v>
      </c>
      <c r="S120" s="24">
        <v>5.3050994999999997E-2</v>
      </c>
      <c r="T120" s="24">
        <v>-3.7500024E-2</v>
      </c>
      <c r="U120" s="24">
        <v>3.5303712000000001E-2</v>
      </c>
      <c r="V120" s="24">
        <v>-6.6558065E-2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45474</v>
      </c>
      <c r="B121" s="24">
        <v>-2.8274655000000003E-2</v>
      </c>
      <c r="C121" s="24">
        <v>-7.0377706999999998E-2</v>
      </c>
      <c r="D121" s="24">
        <v>1.8396615999999998E-2</v>
      </c>
      <c r="E121" s="24">
        <v>-2.2011994999999998E-4</v>
      </c>
      <c r="F121" s="24">
        <v>-5.9083104000000001E-3</v>
      </c>
      <c r="G121" s="24">
        <v>-6.3041686999999999E-2</v>
      </c>
      <c r="H121" s="24">
        <v>-4.3296217999999999E-3</v>
      </c>
      <c r="I121" s="24">
        <v>7.4125529999999995E-2</v>
      </c>
      <c r="J121" s="24">
        <v>-0.11434888999999999</v>
      </c>
      <c r="K121" s="24">
        <v>6.3364506000000001E-2</v>
      </c>
      <c r="L121" s="24">
        <v>-5.3005099999999999E-2</v>
      </c>
      <c r="M121" s="24">
        <v>8.0509780000000003E-2</v>
      </c>
      <c r="N121" s="24">
        <v>-1.9336282999999999E-2</v>
      </c>
      <c r="O121" s="24">
        <v>5.9800029999999997E-2</v>
      </c>
      <c r="P121" s="24">
        <v>-2.8605700000000001E-2</v>
      </c>
      <c r="Q121" s="24">
        <v>7.2146534999999998E-2</v>
      </c>
      <c r="R121" s="24">
        <v>-3.4414409999999999E-2</v>
      </c>
      <c r="S121" s="24">
        <v>-1.9947767000000002E-2</v>
      </c>
      <c r="T121" s="24">
        <v>3.4121990000000005E-2</v>
      </c>
      <c r="U121" s="24">
        <v>-2.4583637999999998E-2</v>
      </c>
      <c r="V121" s="24">
        <v>2.3340820999999998E-2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45505</v>
      </c>
      <c r="B122" s="24">
        <v>-1.4901935999999999E-2</v>
      </c>
      <c r="C122" s="24">
        <v>-1.2900709999999999E-2</v>
      </c>
      <c r="D122" s="24">
        <v>3.8580297999999999E-2</v>
      </c>
      <c r="E122" s="24">
        <v>4.3928741999999993E-2</v>
      </c>
      <c r="F122" s="24">
        <v>-5.5759009999999998E-2</v>
      </c>
      <c r="G122" s="24">
        <v>9.9754329999999993E-4</v>
      </c>
      <c r="H122" s="24">
        <v>5.1976920000000003E-2</v>
      </c>
      <c r="I122" s="24">
        <v>-4.2738140000000001E-2</v>
      </c>
      <c r="J122" s="24">
        <v>-3.2105267E-2</v>
      </c>
      <c r="K122" s="24">
        <v>-1.2099265999999999E-2</v>
      </c>
      <c r="L122" s="24">
        <v>8.4745884E-3</v>
      </c>
      <c r="M122" s="24">
        <v>3.0569673000000002E-2</v>
      </c>
      <c r="N122" s="24">
        <v>4.7950270000000003E-2</v>
      </c>
      <c r="O122" s="24">
        <v>1.085794E-2</v>
      </c>
      <c r="P122" s="24">
        <v>-3.3506393000000002E-2</v>
      </c>
      <c r="Q122" s="24">
        <v>4.6920775999999996E-3</v>
      </c>
      <c r="R122" s="24">
        <v>1.8009067E-2</v>
      </c>
      <c r="S122" s="24">
        <v>2.5409221999999999E-2</v>
      </c>
      <c r="T122" s="24">
        <v>5.2211759999999996E-2</v>
      </c>
      <c r="U122" s="24">
        <v>-4.7967490000000002E-2</v>
      </c>
      <c r="V122" s="24">
        <v>2.3244379999999999E-2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0.15821015999999999</v>
      </c>
      <c r="C126" s="24" cm="1">
        <f t="array" ref="C126">MAX(_xlfn._xlws.FILTER(C1:C122, ISNUMBER(C1:C122)))</f>
        <v>0.17991637999999999</v>
      </c>
      <c r="D126" s="24" cm="1">
        <f t="array" ref="D126">MAX(_xlfn._xlws.FILTER(D1:D122, ISNUMBER(D1:D122)))</f>
        <v>0.23085331000000001</v>
      </c>
      <c r="E126" s="24" cm="1">
        <f t="array" ref="E126">MAX(_xlfn._xlws.FILTER(E1:E122, ISNUMBER(E1:E122)))</f>
        <v>0.14102566</v>
      </c>
      <c r="F126" s="24" cm="1">
        <f t="array" ref="F126">MAX(_xlfn._xlws.FILTER(F1:F122, ISNUMBER(F1:F122)))</f>
        <v>0.3017242</v>
      </c>
      <c r="G126" s="24" cm="1">
        <f t="array" ref="G126">MAX(_xlfn._xlws.FILTER(G1:G122, ISNUMBER(G1:G122)))</f>
        <v>0.20330513</v>
      </c>
      <c r="H126" s="24" cm="1">
        <f t="array" ref="H126">MAX(_xlfn._xlws.FILTER(H1:H122, ISNUMBER(H1:H122)))</f>
        <v>0.127715</v>
      </c>
      <c r="I126" s="24" cm="1">
        <f t="array" ref="I126">MAX(_xlfn._xlws.FILTER(I1:I122, ISNUMBER(I1:I122)))</f>
        <v>0.20546318</v>
      </c>
      <c r="J126" s="24" cm="1">
        <f t="array" ref="J126">MAX(_xlfn._xlws.FILTER(J1:J122, ISNUMBER(J1:J122)))</f>
        <v>0.23097193000000002</v>
      </c>
      <c r="K126" s="24" cm="1">
        <f t="array" ref="K126">MAX(_xlfn._xlws.FILTER(K1:K122, ISNUMBER(K1:K122)))</f>
        <v>0.20046223000000002</v>
      </c>
      <c r="L126" s="24" cm="1">
        <f t="array" ref="L126">MAX(_xlfn._xlws.FILTER(L1:L122, ISNUMBER(L1:L122)))</f>
        <v>0.29895746000000001</v>
      </c>
      <c r="M126" s="24" cm="1">
        <f t="array" ref="M126">MAX(_xlfn._xlws.FILTER(M1:M122, ISNUMBER(M1:M122)))</f>
        <v>0.14848815999999998</v>
      </c>
      <c r="N126" s="24" cm="1">
        <f t="array" ref="N126">MAX(_xlfn._xlws.FILTER(N1:N122, ISNUMBER(N1:N122)))</f>
        <v>0.37730575999999999</v>
      </c>
      <c r="O126" s="24" cm="1">
        <f t="array" ref="O126">MAX(_xlfn._xlws.FILTER(O1:O122, ISNUMBER(O1:O122)))</f>
        <v>0.17420505999999999</v>
      </c>
      <c r="P126" s="24" cm="1">
        <f t="array" ref="P126">MAX(_xlfn._xlws.FILTER(P1:P122, ISNUMBER(P1:P122)))</f>
        <v>0.25592672</v>
      </c>
      <c r="Q126" s="24" cm="1">
        <f t="array" ref="Q126">MAX(_xlfn._xlws.FILTER(Q1:Q122, ISNUMBER(Q1:Q122)))</f>
        <v>0.16804981000000002</v>
      </c>
      <c r="R126" s="24" cm="1">
        <f t="array" ref="R126">MAX(_xlfn._xlws.FILTER(R1:R122, ISNUMBER(R1:R122)))</f>
        <v>0.18906234999999999</v>
      </c>
      <c r="S126" s="24" cm="1">
        <f t="array" ref="S126">MAX(_xlfn._xlws.FILTER(S1:S122, ISNUMBER(S1:S122)))</f>
        <v>0.29481400000000002</v>
      </c>
      <c r="T126" s="24" cm="1">
        <f t="array" ref="T126">MAX(_xlfn._xlws.FILTER(T1:T122, ISNUMBER(T1:T122)))</f>
        <v>0.14974570000000001</v>
      </c>
      <c r="U126" s="24" cm="1">
        <f t="array" ref="U126">MAX(_xlfn._xlws.FILTER(U1:U122, ISNUMBER(U1:U122)))</f>
        <v>0.17869126999999999</v>
      </c>
      <c r="V126" s="24" cm="1">
        <f t="array" ref="V126">MAX(_xlfn._xlws.FILTER(V1:V122, ISNUMBER(V1:V122)))</f>
        <v>0.16476500000000002</v>
      </c>
    </row>
    <row r="127" spans="1:38" x14ac:dyDescent="0.35">
      <c r="A127" t="s">
        <v>85</v>
      </c>
      <c r="B127" s="24" cm="1">
        <f t="array" ref="B127">MIN(_xlfn._xlws.FILTER(B2:B122, ISNUMBER(B2:B122)))</f>
        <v>-0.11941486</v>
      </c>
      <c r="C127" s="24" cm="1">
        <f t="array" ref="C127">MIN(_xlfn._xlws.FILTER(C2:C122, ISNUMBER(C2:C122)))</f>
        <v>-0.21884274000000001</v>
      </c>
      <c r="D127" s="24" cm="1">
        <f t="array" ref="D127">MIN(_xlfn._xlws.FILTER(D2:D122, ISNUMBER(D2:D122)))</f>
        <v>-0.36956524000000002</v>
      </c>
      <c r="E127" s="24" cm="1">
        <f t="array" ref="E127">MIN(_xlfn._xlws.FILTER(E2:E122, ISNUMBER(E2:E122)))</f>
        <v>-0.24058859999999999</v>
      </c>
      <c r="F127" s="24" cm="1">
        <f t="array" ref="F127">MIN(_xlfn._xlws.FILTER(F2:F122, ISNUMBER(F2:F122)))</f>
        <v>-0.22437023</v>
      </c>
      <c r="G127" s="24" cm="1">
        <f t="array" ref="G127">MIN(_xlfn._xlws.FILTER(G2:G122, ISNUMBER(G2:G122)))</f>
        <v>-0.28602432</v>
      </c>
      <c r="H127" s="24" cm="1">
        <f t="array" ref="H127">MIN(_xlfn._xlws.FILTER(H2:H122, ISNUMBER(H2:H122)))</f>
        <v>-0.17695469</v>
      </c>
      <c r="I127" s="24" cm="1">
        <f t="array" ref="I127">MIN(_xlfn._xlws.FILTER(I2:I122, ISNUMBER(I2:I122)))</f>
        <v>-0.13976484</v>
      </c>
      <c r="J127" s="24" cm="1">
        <f t="array" ref="J127">MIN(_xlfn._xlws.FILTER(J2:J122, ISNUMBER(J2:J122)))</f>
        <v>-0.358962</v>
      </c>
      <c r="K127" s="24" cm="1">
        <f t="array" ref="K127">MIN(_xlfn._xlws.FILTER(K2:K122, ISNUMBER(K2:K122)))</f>
        <v>-0.20505821000000002</v>
      </c>
      <c r="L127" s="24" cm="1">
        <f t="array" ref="L127">MIN(_xlfn._xlws.FILTER(L2:L122, ISNUMBER(L2:L122)))</f>
        <v>-0.41162670000000001</v>
      </c>
      <c r="M127" s="24" cm="1">
        <f t="array" ref="M127">MIN(_xlfn._xlws.FILTER(M2:M122, ISNUMBER(M2:M122)))</f>
        <v>-0.32274079999999999</v>
      </c>
      <c r="N127" s="24" cm="1">
        <f t="array" ref="N127">MIN(_xlfn._xlws.FILTER(N2:N122, ISNUMBER(N2:N122)))</f>
        <v>-0.29932880000000001</v>
      </c>
      <c r="O127" s="24" cm="1">
        <f t="array" ref="O127">MIN(_xlfn._xlws.FILTER(O2:O122, ISNUMBER(O2:O122)))</f>
        <v>-0.30630629999999998</v>
      </c>
      <c r="P127" s="24" cm="1">
        <f t="array" ref="P127">MIN(_xlfn._xlws.FILTER(P2:P122, ISNUMBER(P2:P122)))</f>
        <v>-0.15927261000000001</v>
      </c>
      <c r="Q127" s="24" cm="1">
        <f t="array" ref="Q127">MIN(_xlfn._xlws.FILTER(Q2:Q122, ISNUMBER(Q2:Q122)))</f>
        <v>-0.11832350999999999</v>
      </c>
      <c r="R127" s="24" cm="1">
        <f t="array" ref="R127">MIN(_xlfn._xlws.FILTER(R2:R122, ISNUMBER(R2:R122)))</f>
        <v>-0.17531258000000002</v>
      </c>
      <c r="S127" s="24" cm="1">
        <f t="array" ref="S127">MIN(_xlfn._xlws.FILTER(S2:S122, ISNUMBER(S2:S122)))</f>
        <v>-0.26051962000000001</v>
      </c>
      <c r="T127" s="24" cm="1">
        <f t="array" ref="T127">MIN(_xlfn._xlws.FILTER(T2:T122, ISNUMBER(T2:T122)))</f>
        <v>-0.25697863000000004</v>
      </c>
      <c r="U127" s="24" cm="1">
        <f t="array" ref="U127">MIN(_xlfn._xlws.FILTER(U2:U122, ISNUMBER(U2:U122)))</f>
        <v>-0.2481805</v>
      </c>
      <c r="V127" s="24" cm="1">
        <f t="array" ref="V127">MIN(_xlfn._xlws.FILTER(V2:V122, ISNUMBER(V2:V122)))</f>
        <v>-0.13438945999999999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17</v>
      </c>
      <c r="C129">
        <f>COUNTIF(C2:C122, "&lt;"&amp;Assumption!$E$50)</f>
        <v>30</v>
      </c>
      <c r="D129">
        <f>COUNTIF(D2:D122, "&lt;"&amp;Assumption!$E$50)</f>
        <v>21</v>
      </c>
      <c r="E129">
        <f>COUNTIF(E2:E122, "&lt;"&amp;Assumption!$E$50)</f>
        <v>22</v>
      </c>
      <c r="F129">
        <f>COUNTIF(F2:F122, "&lt;"&amp;Assumption!$E$50)</f>
        <v>27</v>
      </c>
      <c r="G129">
        <f>COUNTIF(G2:G122, "&lt;"&amp;Assumption!$E$50)</f>
        <v>23</v>
      </c>
      <c r="H129">
        <f>COUNTIF(H2:H122, "&lt;"&amp;Assumption!$E$50)</f>
        <v>13</v>
      </c>
      <c r="I129">
        <f>COUNTIF(I2:I122, "&lt;"&amp;Assumption!$E$50)</f>
        <v>14</v>
      </c>
      <c r="J129">
        <f>COUNTIF(J2:J122, "&lt;"&amp;Assumption!$E$50)</f>
        <v>23</v>
      </c>
      <c r="K129">
        <f>COUNTIF(K2:K122, "&lt;"&amp;Assumption!$E$50)</f>
        <v>25</v>
      </c>
      <c r="L129">
        <f>COUNTIF(L2:L122, "&lt;"&amp;Assumption!$E$50)</f>
        <v>35</v>
      </c>
      <c r="M129">
        <f>COUNTIF(M2:M122, "&lt;"&amp;Assumption!$E$50)</f>
        <v>27</v>
      </c>
      <c r="N129">
        <f>COUNTIF(N2:N122, "&lt;"&amp;Assumption!$E$50)</f>
        <v>33</v>
      </c>
      <c r="O129">
        <f>COUNTIF(O2:O122, "&lt;"&amp;Assumption!$E$50)</f>
        <v>14</v>
      </c>
      <c r="P129">
        <f>COUNTIF(P2:P122, "&lt;"&amp;Assumption!$E$50)</f>
        <v>28</v>
      </c>
      <c r="Q129">
        <f>COUNTIF(Q2:Q122, "&lt;"&amp;Assumption!$E$50)</f>
        <v>15</v>
      </c>
      <c r="R129">
        <f>COUNTIF(R2:R122, "&lt;"&amp;Assumption!$E$50)</f>
        <v>10</v>
      </c>
      <c r="S129">
        <f>COUNTIF(S2:S122, "&lt;"&amp;Assumption!$E$50)</f>
        <v>34</v>
      </c>
      <c r="T129">
        <f>COUNTIF(T2:T122, "&lt;"&amp;Assumption!$E$50)</f>
        <v>15</v>
      </c>
      <c r="U129">
        <f>COUNTIF(U2:U122, "&lt;"&amp;Assumption!$E$50)</f>
        <v>25</v>
      </c>
      <c r="V129">
        <f>COUNTIF(V2:V122, "&lt;"&amp;Assumption!$E$50)</f>
        <v>16</v>
      </c>
    </row>
    <row r="130" spans="1:29" x14ac:dyDescent="0.35">
      <c r="A130" t="s">
        <v>86</v>
      </c>
      <c r="B130">
        <f>COUNT(B1:B122)</f>
        <v>97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106</v>
      </c>
    </row>
    <row r="132" spans="1:29" x14ac:dyDescent="0.35">
      <c r="A132" t="s">
        <v>88</v>
      </c>
      <c r="B132" s="9">
        <f t="shared" ref="B132:V132" si="1">B129/B130</f>
        <v>0.17525773195876287</v>
      </c>
      <c r="C132" s="9">
        <f t="shared" si="1"/>
        <v>0.24793388429752067</v>
      </c>
      <c r="D132" s="9">
        <f t="shared" si="1"/>
        <v>0.17355371900826447</v>
      </c>
      <c r="E132" s="9">
        <f t="shared" si="1"/>
        <v>0.18181818181818182</v>
      </c>
      <c r="F132" s="9">
        <f t="shared" si="1"/>
        <v>0.2231404958677686</v>
      </c>
      <c r="G132" s="9">
        <f t="shared" si="1"/>
        <v>0.19008264462809918</v>
      </c>
      <c r="H132" s="9">
        <f t="shared" si="1"/>
        <v>0.10743801652892562</v>
      </c>
      <c r="I132" s="9">
        <f t="shared" si="1"/>
        <v>0.11570247933884298</v>
      </c>
      <c r="J132" s="9">
        <f t="shared" si="1"/>
        <v>0.19008264462809918</v>
      </c>
      <c r="K132" s="9">
        <f t="shared" si="1"/>
        <v>0.20661157024793389</v>
      </c>
      <c r="L132" s="9">
        <f t="shared" si="1"/>
        <v>0.28925619834710742</v>
      </c>
      <c r="M132" s="9">
        <f t="shared" si="1"/>
        <v>0.2231404958677686</v>
      </c>
      <c r="N132" s="9">
        <f t="shared" si="1"/>
        <v>0.27272727272727271</v>
      </c>
      <c r="O132" s="9">
        <f t="shared" si="1"/>
        <v>0.11570247933884298</v>
      </c>
      <c r="P132" s="9">
        <f t="shared" si="1"/>
        <v>0.23140495867768596</v>
      </c>
      <c r="Q132" s="9">
        <f t="shared" si="1"/>
        <v>0.12396694214876033</v>
      </c>
      <c r="R132" s="9">
        <f t="shared" si="1"/>
        <v>8.2644628099173556E-2</v>
      </c>
      <c r="S132" s="9">
        <f t="shared" si="1"/>
        <v>0.28099173553719009</v>
      </c>
      <c r="T132" s="9">
        <f t="shared" si="1"/>
        <v>0.12396694214876033</v>
      </c>
      <c r="U132" s="9">
        <f t="shared" si="1"/>
        <v>0.20661157024793389</v>
      </c>
      <c r="V132" s="9">
        <f t="shared" si="1"/>
        <v>0.15094339622641509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0.377</v>
      </c>
      <c r="C134" s="9" cm="1">
        <f t="array" ref="C134">_xlfn.PERCENTRANK.EXC(_xlfn._xlws.FILTER(C2:C122, ISNUMBER(C2:C122)),C122)</f>
        <v>0.442</v>
      </c>
      <c r="D134" s="9" cm="1">
        <f t="array" ref="D134">_xlfn.PERCENTRANK.EXC(_xlfn._xlws.FILTER(D2:D122, ISNUMBER(D2:D122)),D122)</f>
        <v>0.76200000000000001</v>
      </c>
      <c r="E134" s="9" cm="1">
        <f t="array" ref="E134">_xlfn.PERCENTRANK.EXC(_xlfn._xlws.FILTER(E2:E122, ISNUMBER(E2:E122)),E122)</f>
        <v>0.81100000000000005</v>
      </c>
      <c r="F134" s="9" cm="1">
        <f t="array" ref="F134">_xlfn.PERCENTRANK.EXC(_xlfn._xlws.FILTER(F2:F122, ISNUMBER(F2:F122)),F122)</f>
        <v>0.21299999999999999</v>
      </c>
      <c r="G134" s="9" cm="1">
        <f t="array" ref="G134">_xlfn.PERCENTRANK.EXC(_xlfn._xlws.FILTER(G2:G122, ISNUMBER(G2:G122)),G122)</f>
        <v>0.47499999999999998</v>
      </c>
      <c r="H134" s="9" cm="1">
        <f t="array" ref="H134">_xlfn.PERCENTRANK.EXC(_xlfn._xlws.FILTER(H2:H122, ISNUMBER(H2:H122)),H122)</f>
        <v>0.90100000000000002</v>
      </c>
      <c r="I134" s="9" cm="1">
        <f t="array" ref="I134">_xlfn.PERCENTRANK.EXC(_xlfn._xlws.FILTER(I2:I122, ISNUMBER(I2:I122)),I122)</f>
        <v>0.13900000000000001</v>
      </c>
      <c r="J134" s="9" cm="1">
        <f t="array" ref="J134">_xlfn.PERCENTRANK.EXC(_xlfn._xlws.FILTER(J2:J122, ISNUMBER(J2:J122)),J122)</f>
        <v>0.26200000000000001</v>
      </c>
      <c r="K134" s="9" cm="1">
        <f t="array" ref="K134">_xlfn.PERCENTRANK.EXC(_xlfn._xlws.FILTER(K2:K122, ISNUMBER(K2:K122)),K122)</f>
        <v>0.40899999999999997</v>
      </c>
      <c r="L134" s="9" cm="1">
        <f t="array" ref="L134">_xlfn.PERCENTRANK.EXC(_xlfn._xlws.FILTER(L2:L122, ISNUMBER(L2:L122)),L122)</f>
        <v>0.54</v>
      </c>
      <c r="M134" s="9" cm="1">
        <f t="array" ref="M134">_xlfn.PERCENTRANK.EXC(_xlfn._xlws.FILTER(M2:M122, ISNUMBER(M2:M122)),M122)</f>
        <v>0.622</v>
      </c>
      <c r="N134" s="9" cm="1">
        <f t="array" ref="N134">_xlfn.PERCENTRANK.EXC(_xlfn._xlws.FILTER(N2:N122, ISNUMBER(N2:N122)),N122)</f>
        <v>0.69599999999999995</v>
      </c>
      <c r="O134" s="9" cm="1">
        <f t="array" ref="O134">_xlfn.PERCENTRANK.EXC(_xlfn._xlws.FILTER(O2:O122, ISNUMBER(O2:O122)),O122)</f>
        <v>0.52400000000000002</v>
      </c>
      <c r="P134" s="9" cm="1">
        <f t="array" ref="P134">_xlfn.PERCENTRANK.EXC(_xlfn._xlws.FILTER(P2:P122, ISNUMBER(P2:P122)),P122)</f>
        <v>0.27800000000000002</v>
      </c>
      <c r="Q134" s="9" cm="1">
        <f t="array" ref="Q134">_xlfn.PERCENTRANK.EXC(_xlfn._xlws.FILTER(Q2:Q122, ISNUMBER(Q2:Q122)),Q122)</f>
        <v>0.52400000000000002</v>
      </c>
      <c r="R134" s="9" cm="1">
        <f t="array" ref="R134">_xlfn.PERCENTRANK.EXC(_xlfn._xlws.FILTER(R2:R122, ISNUMBER(R2:R122)),R122)</f>
        <v>0.72899999999999998</v>
      </c>
      <c r="S134" s="9" cm="1">
        <f t="array" ref="S134">_xlfn.PERCENTRANK.EXC(_xlfn._xlws.FILTER(S2:S122, ISNUMBER(S2:S122)),S122)</f>
        <v>0.60599999999999998</v>
      </c>
      <c r="T134" s="9" cm="1">
        <f t="array" ref="T134">_xlfn.PERCENTRANK.EXC(_xlfn._xlws.FILTER(T2:T122, ISNUMBER(T2:T122)),T122)</f>
        <v>0.86799999999999999</v>
      </c>
      <c r="U134" s="9" cm="1">
        <f t="array" ref="U134">_xlfn.PERCENTRANK.EXC(_xlfn._xlws.FILTER(U2:U122, ISNUMBER(U2:U122)),U122)</f>
        <v>0.221</v>
      </c>
      <c r="V134" s="9" cm="1">
        <f t="array" ref="V134">_xlfn.PERCENTRANK.EXC(_xlfn._xlws.FILTER(V2:V122, ISNUMBER(V2:V122)),V122)</f>
        <v>0.56999999999999995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0.255</v>
      </c>
      <c r="C136" s="9" cm="1">
        <f t="array" ref="C136">_xlfn.PERCENTRANK.EXC(_xlfn._xlws.FILTER(C4:C125, ISNUMBER(C4:C125)),C113)</f>
        <v>0.16600000000000001</v>
      </c>
      <c r="D136" s="9" cm="1">
        <f t="array" ref="D136">_xlfn.PERCENTRANK.EXC(_xlfn._xlws.FILTER(D4:D125, ISNUMBER(D4:D125)),D113)</f>
        <v>0.05</v>
      </c>
      <c r="E136" s="9" cm="1">
        <f t="array" ref="E136">_xlfn.PERCENTRANK.EXC(_xlfn._xlws.FILTER(E4:E125, ISNUMBER(E4:E125)),E113)</f>
        <v>0.15</v>
      </c>
      <c r="F136" s="9" cm="1">
        <f t="array" ref="F136">_xlfn.PERCENTRANK.EXC(_xlfn._xlws.FILTER(F4:F125, ISNUMBER(F4:F125)),F113)</f>
        <v>0.96599999999999997</v>
      </c>
      <c r="G136" s="9" cm="1">
        <f t="array" ref="G136">_xlfn.PERCENTRANK.EXC(_xlfn._xlws.FILTER(G4:G125, ISNUMBER(G4:G125)),G113)</f>
        <v>0.308</v>
      </c>
      <c r="H136" s="9" cm="1">
        <f t="array" ref="H136">_xlfn.PERCENTRANK.EXC(_xlfn._xlws.FILTER(H4:H125, ISNUMBER(H4:H125)),H113)</f>
        <v>0.54100000000000004</v>
      </c>
      <c r="I136" s="9" cm="1">
        <f t="array" ref="I136">_xlfn.PERCENTRANK.EXC(_xlfn._xlws.FILTER(I4:I125, ISNUMBER(I4:I125)),I113)</f>
        <v>0.33300000000000002</v>
      </c>
      <c r="J136" s="9" cm="1">
        <f t="array" ref="J136">_xlfn.PERCENTRANK.EXC(_xlfn._xlws.FILTER(J4:J125, ISNUMBER(J4:J125)),J113)</f>
        <v>0.28299999999999997</v>
      </c>
      <c r="K136" s="9" cm="1">
        <f t="array" ref="K136">_xlfn.PERCENTRANK.EXC(_xlfn._xlws.FILTER(K4:K125, ISNUMBER(K4:K125)),K113)</f>
        <v>0.22500000000000001</v>
      </c>
      <c r="L136" s="9" cm="1">
        <f t="array" ref="L136">_xlfn.PERCENTRANK.EXC(_xlfn._xlws.FILTER(L4:L125, ISNUMBER(L4:L125)),L113)</f>
        <v>0.51600000000000001</v>
      </c>
      <c r="M136" s="9" cm="1">
        <f t="array" ref="M136">_xlfn.PERCENTRANK.EXC(_xlfn._xlws.FILTER(M4:M125, ISNUMBER(M4:M125)),M113)</f>
        <v>0.49099999999999999</v>
      </c>
      <c r="N136" s="9" cm="1">
        <f t="array" ref="N136">_xlfn.PERCENTRANK.EXC(_xlfn._xlws.FILTER(N4:N125, ISNUMBER(N4:N125)),N113)</f>
        <v>0.53300000000000003</v>
      </c>
      <c r="O136" s="9" cm="1">
        <f t="array" ref="O136">_xlfn.PERCENTRANK.EXC(_xlfn._xlws.FILTER(O4:O125, ISNUMBER(O4:O125)),O113)</f>
        <v>0.27500000000000002</v>
      </c>
      <c r="P136" s="9" cm="1">
        <f t="array" ref="P136">_xlfn.PERCENTRANK.EXC(_xlfn._xlws.FILTER(P4:P125, ISNUMBER(P4:P125)),P113)</f>
        <v>0.27500000000000002</v>
      </c>
      <c r="Q136" s="9" cm="1">
        <f t="array" ref="Q136">_xlfn.PERCENTRANK.EXC(_xlfn._xlws.FILTER(Q4:Q125, ISNUMBER(Q4:Q125)),Q113)</f>
        <v>0.125</v>
      </c>
      <c r="R136" s="9" cm="1">
        <f t="array" ref="R136">_xlfn.PERCENTRANK.EXC(_xlfn._xlws.FILTER(R4:R125, ISNUMBER(R4:R125)),R113)</f>
        <v>3.3000000000000002E-2</v>
      </c>
      <c r="S136" s="9" cm="1">
        <f t="array" ref="S136">_xlfn.PERCENTRANK.EXC(_xlfn._xlws.FILTER(S4:S125, ISNUMBER(S4:S125)),S113)</f>
        <v>0.108</v>
      </c>
      <c r="T136" s="9" cm="1">
        <f t="array" ref="T136">_xlfn.PERCENTRANK.EXC(_xlfn._xlws.FILTER(T4:T125, ISNUMBER(T4:T125)),T113)</f>
        <v>6.6000000000000003E-2</v>
      </c>
      <c r="U136" s="9" cm="1">
        <f t="array" ref="U136">_xlfn.PERCENTRANK.EXC(_xlfn._xlws.FILTER(U4:U125, ISNUMBER(U4:U125)),U113)</f>
        <v>0.05</v>
      </c>
      <c r="V136" s="9" cm="1">
        <f t="array" ref="V136">_xlfn.PERCENTRANK.EXC(_xlfn._xlws.FILTER(V4:V125, ISNUMBER(V4:V125)),V113)</f>
        <v>0.39200000000000002</v>
      </c>
    </row>
    <row r="138" spans="1:29" x14ac:dyDescent="0.35">
      <c r="A138" t="s">
        <v>855</v>
      </c>
      <c r="B138">
        <f>STDEV(B40:B122)</f>
        <v>6.2912716443334515E-2</v>
      </c>
      <c r="C138">
        <f t="shared" ref="C138:V138" si="2">STDEV(C40:C122)</f>
        <v>8.3547168947714814E-2</v>
      </c>
      <c r="D138">
        <f t="shared" si="2"/>
        <v>7.0935570794977768E-2</v>
      </c>
      <c r="E138">
        <f t="shared" si="2"/>
        <v>6.319657886834941E-2</v>
      </c>
      <c r="F138">
        <f t="shared" si="2"/>
        <v>9.1488042995046384E-2</v>
      </c>
      <c r="G138">
        <f t="shared" si="2"/>
        <v>7.4772046801059533E-2</v>
      </c>
      <c r="H138">
        <f t="shared" si="2"/>
        <v>4.5420586905746851E-2</v>
      </c>
      <c r="I138">
        <f t="shared" si="2"/>
        <v>6.1021639311398854E-2</v>
      </c>
      <c r="J138">
        <f t="shared" si="2"/>
        <v>8.0217889240614598E-2</v>
      </c>
      <c r="K138">
        <f t="shared" si="2"/>
        <v>7.247192570654587E-2</v>
      </c>
      <c r="L138">
        <f t="shared" si="2"/>
        <v>0.1014763400527554</v>
      </c>
      <c r="M138">
        <f t="shared" si="2"/>
        <v>7.4768538486194733E-2</v>
      </c>
      <c r="N138">
        <f t="shared" si="2"/>
        <v>8.946266368629141E-2</v>
      </c>
      <c r="O138">
        <f t="shared" si="2"/>
        <v>6.0579180860187362E-2</v>
      </c>
      <c r="P138">
        <f t="shared" si="2"/>
        <v>7.1021866163150482E-2</v>
      </c>
      <c r="Q138">
        <f t="shared" si="2"/>
        <v>4.791176454815646E-2</v>
      </c>
      <c r="R138">
        <f t="shared" si="2"/>
        <v>4.8418495365020686E-2</v>
      </c>
      <c r="S138">
        <f t="shared" si="2"/>
        <v>0.10663733418639214</v>
      </c>
      <c r="T138">
        <f t="shared" si="2"/>
        <v>5.5262315985889959E-2</v>
      </c>
      <c r="U138">
        <f t="shared" si="2"/>
        <v>7.1188626776755512E-2</v>
      </c>
      <c r="V138">
        <f t="shared" si="2"/>
        <v>5.214244479393091E-2</v>
      </c>
    </row>
    <row r="139" spans="1:29" x14ac:dyDescent="0.35">
      <c r="A139" t="s">
        <v>856</v>
      </c>
      <c r="B139" s="77">
        <f>B138*SQRT(12)</f>
        <v>0.21793604264405866</v>
      </c>
      <c r="C139" s="77">
        <f t="shared" ref="C139:V139" si="3">C138*SQRT(12)</f>
        <v>0.28941588289196574</v>
      </c>
      <c r="D139" s="77">
        <f t="shared" si="3"/>
        <v>0.24572802536160102</v>
      </c>
      <c r="E139" s="77">
        <f t="shared" si="3"/>
        <v>0.21891937092902966</v>
      </c>
      <c r="F139" s="77">
        <f t="shared" si="3"/>
        <v>0.31692387750493251</v>
      </c>
      <c r="G139" s="77">
        <f t="shared" si="3"/>
        <v>0.2590179680907061</v>
      </c>
      <c r="H139" s="77">
        <f t="shared" si="3"/>
        <v>0.1573415284607024</v>
      </c>
      <c r="I139" s="77">
        <f t="shared" si="3"/>
        <v>0.21138515929697024</v>
      </c>
      <c r="J139" s="77">
        <f t="shared" si="3"/>
        <v>0.27788291968135453</v>
      </c>
      <c r="K139" s="77">
        <f t="shared" si="3"/>
        <v>0.25105011489218887</v>
      </c>
      <c r="L139" s="77">
        <f t="shared" si="3"/>
        <v>0.35152435347501798</v>
      </c>
      <c r="M139" s="77">
        <f t="shared" si="3"/>
        <v>0.25900581493151653</v>
      </c>
      <c r="N139" s="77">
        <f t="shared" si="3"/>
        <v>0.30990775777020779</v>
      </c>
      <c r="O139" s="77">
        <f t="shared" si="3"/>
        <v>0.20985243826149719</v>
      </c>
      <c r="P139" s="77">
        <f t="shared" si="3"/>
        <v>0.24602696128586701</v>
      </c>
      <c r="Q139" s="77">
        <f t="shared" si="3"/>
        <v>0.16597122095536859</v>
      </c>
      <c r="R139" s="77">
        <f t="shared" si="3"/>
        <v>0.16772658799650803</v>
      </c>
      <c r="S139" s="77">
        <f t="shared" si="3"/>
        <v>0.36940256158906548</v>
      </c>
      <c r="T139" s="77">
        <f t="shared" si="3"/>
        <v>0.19143427806297436</v>
      </c>
      <c r="U139" s="77">
        <f t="shared" si="3"/>
        <v>0.24660463699679755</v>
      </c>
      <c r="V139" s="77">
        <f t="shared" si="3"/>
        <v>0.18062672722788725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41852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-10.733771000000001</v>
      </c>
      <c r="D2" s="7" cm="1">
        <f t="array" ref="D2:D122">_xll.FDS(D1,"P_PRICE_RETURNS_PR('52W',2,-10AY,0,AM)")</f>
        <v>-4.5173224999999997</v>
      </c>
      <c r="E2" s="7" cm="1">
        <f t="array" ref="E2:E122">_xll.FDS(E1,"P_PRICE_RETURNS_PR('52W',2,-10AY,0,AM)")</f>
        <v>2.0900368999999999</v>
      </c>
      <c r="F2" s="7" cm="1">
        <f t="array" ref="F2:F122">_xll.FDS(F1,"P_PRICE_RETURNS_PR('52W',2,-10AY,0,AM)")</f>
        <v>7.3144793999999997</v>
      </c>
      <c r="G2" s="7" cm="1">
        <f t="array" ref="G2:G122">_xll.FDS(G1,"P_PRICE_RETURNS_PR('52W',2,-10AY,0,AM)")</f>
        <v>13.406431</v>
      </c>
      <c r="H2" s="7" cm="1">
        <f t="array" ref="H2:H122">_xll.FDS(H1,"P_PRICE_RETURNS_PR('52W',2,-10AY,0,AM)")</f>
        <v>7.1694136000000004</v>
      </c>
      <c r="I2" s="7" cm="1">
        <f t="array" ref="I2:I122">_xll.FDS(I1,"P_PRICE_RETURNS_PR('52W',2,-10AY,0,AM)")</f>
        <v>17.380427999999998</v>
      </c>
      <c r="J2" s="7" cm="1">
        <f t="array" ref="J2:J122">_xll.FDS(J1,"P_PRICE_RETURNS_PR('52W',2,-10AY,0,AM)")</f>
        <v>3.481865</v>
      </c>
      <c r="K2" s="7" cm="1">
        <f t="array" ref="K2:K122">_xll.FDS(K1,"P_PRICE_RETURNS_PR('52W',2,-10AY,0,AM)")</f>
        <v>19.684017000000001</v>
      </c>
      <c r="L2" s="7" cm="1">
        <f t="array" ref="L2:L122">_xll.FDS(L1,"P_PRICE_RETURNS_PR('52W',2,-10AY,0,AM)")</f>
        <v>14.781845000000001</v>
      </c>
      <c r="M2" s="7" cm="1">
        <f t="array" ref="M2:M122">_xll.FDS(M1,"P_PRICE_RETURNS_PR('52W',2,-10AY,0,AM)")</f>
        <v>17.487155999999999</v>
      </c>
      <c r="N2" s="7" cm="1">
        <f t="array" ref="N2:N122">_xll.FDS(N1,"P_PRICE_RETURNS_PR('52W',2,-10AY,0,AM)")</f>
        <v>25.074852</v>
      </c>
      <c r="O2" s="7" cm="1">
        <f t="array" ref="O2:O122">_xll.FDS(O1,"P_PRICE_RETURNS_PR('52W',2,-10AY,0,AM)")</f>
        <v>29.566431000000001</v>
      </c>
      <c r="P2" s="7" cm="1">
        <f t="array" ref="P2:P122">_xll.FDS(P1,"P_PRICE_RETURNS_PR('52W',2,-10AY,0,AM)")</f>
        <v>16.997039999999998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4.3610096</v>
      </c>
      <c r="S2" s="7" cm="1">
        <f t="array" ref="S2:S122">_xll.FDS(S1,"P_PRICE_RETURNS_PR('52W',2,-10AY,0,AM)")</f>
        <v>2.8640628000000001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15.287352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41880</v>
      </c>
      <c r="B3" s="7" t="e">
        <v>#N/A</v>
      </c>
      <c r="C3" s="7">
        <v>-5.4371</v>
      </c>
      <c r="D3" s="40">
        <v>30.409694999999999</v>
      </c>
      <c r="E3" s="40">
        <v>26.076257999999999</v>
      </c>
      <c r="F3" s="40">
        <v>7.4031710000000004</v>
      </c>
      <c r="G3" s="40">
        <v>8.3467009999999995</v>
      </c>
      <c r="H3" s="40">
        <v>17.108094999999999</v>
      </c>
      <c r="I3" s="40">
        <v>25.786387999999999</v>
      </c>
      <c r="J3" s="40">
        <v>19.281995999999999</v>
      </c>
      <c r="K3" s="40">
        <v>18.028046</v>
      </c>
      <c r="L3" s="40">
        <v>31.00338</v>
      </c>
      <c r="M3" s="40">
        <v>26.121258000000001</v>
      </c>
      <c r="N3" s="40">
        <v>26.616405</v>
      </c>
      <c r="O3" s="40">
        <v>59.319794000000002</v>
      </c>
      <c r="P3" s="40">
        <v>17.658256999999999</v>
      </c>
      <c r="Q3" s="40" t="e">
        <v>#N/A</v>
      </c>
      <c r="R3" s="40">
        <v>20.941818000000001</v>
      </c>
      <c r="S3" s="40">
        <v>16.014109999999999</v>
      </c>
      <c r="T3" s="40" t="e">
        <v>#N/A</v>
      </c>
      <c r="U3" s="40">
        <v>40.027763</v>
      </c>
      <c r="V3" s="155" t="e">
        <v>#N/A</v>
      </c>
      <c r="W3" s="24"/>
    </row>
    <row r="4" spans="1:23" x14ac:dyDescent="0.35">
      <c r="A4" s="2">
        <v>41913</v>
      </c>
      <c r="B4" s="7" t="e">
        <v>#N/A</v>
      </c>
      <c r="C4" s="7">
        <v>-16.234213</v>
      </c>
      <c r="D4" s="40">
        <v>9.7643740000000001</v>
      </c>
      <c r="E4" s="40">
        <v>12.400340999999999</v>
      </c>
      <c r="F4" s="40">
        <v>-1.0276258</v>
      </c>
      <c r="G4" s="40">
        <v>5.6393623000000002</v>
      </c>
      <c r="H4" s="40">
        <v>2.8466344000000001</v>
      </c>
      <c r="I4" s="40">
        <v>8.7309474999999992</v>
      </c>
      <c r="J4" s="40">
        <v>5.0191879999999998</v>
      </c>
      <c r="K4" s="40">
        <v>-4.2142749999999998</v>
      </c>
      <c r="L4" s="40">
        <v>-10.4623375</v>
      </c>
      <c r="M4" s="40">
        <v>1.8804908</v>
      </c>
      <c r="N4" s="40">
        <v>-8.2619609999999994</v>
      </c>
      <c r="O4" s="40">
        <v>32.904150000000001</v>
      </c>
      <c r="P4" s="40">
        <v>1.6349077000000001</v>
      </c>
      <c r="Q4" s="40" t="e">
        <v>#N/A</v>
      </c>
      <c r="R4" s="40">
        <v>12.722719</v>
      </c>
      <c r="S4" s="40">
        <v>-15.538179</v>
      </c>
      <c r="T4" s="40" t="e">
        <v>#N/A</v>
      </c>
      <c r="U4" s="40">
        <v>25.288916</v>
      </c>
      <c r="V4" s="155" t="e">
        <v>#N/A</v>
      </c>
      <c r="W4" s="24"/>
    </row>
    <row r="5" spans="1:23" x14ac:dyDescent="0.35">
      <c r="A5" s="2">
        <v>41943</v>
      </c>
      <c r="B5" s="7" t="e">
        <v>#N/A</v>
      </c>
      <c r="C5" s="7">
        <v>-13.494325</v>
      </c>
      <c r="D5" s="40">
        <v>8.8893889999999995</v>
      </c>
      <c r="E5" s="40">
        <v>9.6791739999999997</v>
      </c>
      <c r="F5" s="40">
        <v>-8.0204310000000003</v>
      </c>
      <c r="G5" s="40">
        <v>-4.1072009999999999</v>
      </c>
      <c r="H5" s="40">
        <v>0.15733242</v>
      </c>
      <c r="I5" s="40">
        <v>10.319805000000001</v>
      </c>
      <c r="J5" s="40">
        <v>6.3250064999999998</v>
      </c>
      <c r="K5" s="40">
        <v>-6.9389342999999997</v>
      </c>
      <c r="L5" s="40">
        <v>-10.908633</v>
      </c>
      <c r="M5" s="40">
        <v>6.7352176000000004</v>
      </c>
      <c r="N5" s="40">
        <v>-30.988806</v>
      </c>
      <c r="O5" s="40">
        <v>31.874120000000001</v>
      </c>
      <c r="P5" s="40">
        <v>6.9625973999999999</v>
      </c>
      <c r="Q5" s="40" t="e">
        <v>#N/A</v>
      </c>
      <c r="R5" s="40">
        <v>9.7915290000000006</v>
      </c>
      <c r="S5" s="40">
        <v>-4.9287023999999997</v>
      </c>
      <c r="T5" s="40" t="e">
        <v>#N/A</v>
      </c>
      <c r="U5" s="40">
        <v>16.231860000000001</v>
      </c>
      <c r="V5" s="155" t="e">
        <v>#N/A</v>
      </c>
      <c r="W5" s="24"/>
    </row>
    <row r="6" spans="1:23" x14ac:dyDescent="0.35">
      <c r="A6" s="2">
        <v>41974</v>
      </c>
      <c r="B6" s="7" t="e">
        <v>#N/A</v>
      </c>
      <c r="C6" s="7">
        <v>-12.18031</v>
      </c>
      <c r="D6" s="40">
        <v>21.262014000000001</v>
      </c>
      <c r="E6" s="40">
        <v>17.341984</v>
      </c>
      <c r="F6" s="40">
        <v>-11.093182000000001</v>
      </c>
      <c r="G6" s="40">
        <v>6.9564700000000004</v>
      </c>
      <c r="H6" s="40">
        <v>-7.1123779999999996</v>
      </c>
      <c r="I6" s="40">
        <v>10.186684</v>
      </c>
      <c r="J6" s="40">
        <v>-3.6125243</v>
      </c>
      <c r="K6" s="40">
        <v>-11.95612</v>
      </c>
      <c r="L6" s="40">
        <v>-11.694157000000001</v>
      </c>
      <c r="M6" s="40">
        <v>7.1992159999999998</v>
      </c>
      <c r="N6" s="40">
        <v>-28.051472</v>
      </c>
      <c r="O6" s="40">
        <v>33.852566000000003</v>
      </c>
      <c r="P6" s="40">
        <v>-0.73217153999999995</v>
      </c>
      <c r="Q6" s="40" t="e">
        <v>#N/A</v>
      </c>
      <c r="R6" s="40">
        <v>16.241347999999999</v>
      </c>
      <c r="S6" s="40">
        <v>4.7744036000000003</v>
      </c>
      <c r="T6" s="40" t="e">
        <v>#N/A</v>
      </c>
      <c r="U6" s="40">
        <v>7.6613784000000003</v>
      </c>
      <c r="V6" s="155" t="e">
        <v>#N/A</v>
      </c>
      <c r="W6" s="24"/>
    </row>
    <row r="7" spans="1:23" x14ac:dyDescent="0.35">
      <c r="A7" s="2">
        <v>42004</v>
      </c>
      <c r="B7" s="7" t="e">
        <v>#N/A</v>
      </c>
      <c r="C7" s="7">
        <v>-14.748782</v>
      </c>
      <c r="D7" s="40">
        <v>21.820914999999999</v>
      </c>
      <c r="E7" s="40">
        <v>22.089850999999999</v>
      </c>
      <c r="F7" s="40">
        <v>-16.334778</v>
      </c>
      <c r="G7" s="40">
        <v>-3.5588025999999999</v>
      </c>
      <c r="H7" s="40">
        <v>-11.552155000000001</v>
      </c>
      <c r="I7" s="40">
        <v>6.8594337000000003</v>
      </c>
      <c r="J7" s="40">
        <v>-11.589074</v>
      </c>
      <c r="K7" s="40">
        <v>-13.477903</v>
      </c>
      <c r="L7" s="40">
        <v>-15.518724000000001</v>
      </c>
      <c r="M7" s="40">
        <v>2.746594</v>
      </c>
      <c r="N7" s="40">
        <v>-39.962566000000002</v>
      </c>
      <c r="O7" s="40">
        <v>21.736920000000001</v>
      </c>
      <c r="P7" s="40">
        <v>6.8054676000000001</v>
      </c>
      <c r="Q7" s="40" t="e">
        <v>#N/A</v>
      </c>
      <c r="R7" s="40">
        <v>15.319824000000001</v>
      </c>
      <c r="S7" s="40">
        <v>15.756809000000001</v>
      </c>
      <c r="T7" s="40" t="e">
        <v>#N/A</v>
      </c>
      <c r="U7" s="40">
        <v>5.1082850000000004</v>
      </c>
      <c r="V7" s="155" t="e">
        <v>#N/A</v>
      </c>
      <c r="W7" s="24"/>
    </row>
    <row r="8" spans="1:23" x14ac:dyDescent="0.35">
      <c r="A8" s="2">
        <v>42034</v>
      </c>
      <c r="B8" s="7" t="e">
        <v>#N/A</v>
      </c>
      <c r="C8" s="7">
        <v>-5.2509664999999996</v>
      </c>
      <c r="D8" s="40">
        <v>16.152752</v>
      </c>
      <c r="E8" s="40">
        <v>33.365394999999999</v>
      </c>
      <c r="F8" s="40">
        <v>-13.905381999999999</v>
      </c>
      <c r="G8" s="40">
        <v>-6.5897819999999996</v>
      </c>
      <c r="H8" s="40">
        <v>-8.2897719999999993</v>
      </c>
      <c r="I8" s="40">
        <v>15.005599999999999</v>
      </c>
      <c r="J8" s="40">
        <v>-9.7752149999999993</v>
      </c>
      <c r="K8" s="40">
        <v>-4.4321060000000001</v>
      </c>
      <c r="L8" s="40">
        <v>-10.662096999999999</v>
      </c>
      <c r="M8" s="40">
        <v>21.304023999999998</v>
      </c>
      <c r="N8" s="40">
        <v>-50.861964999999998</v>
      </c>
      <c r="O8" s="40">
        <v>37.25947</v>
      </c>
      <c r="P8" s="40">
        <v>17.632377999999999</v>
      </c>
      <c r="Q8" s="40" t="e">
        <v>#N/A</v>
      </c>
      <c r="R8" s="40">
        <v>25.09197</v>
      </c>
      <c r="S8" s="40">
        <v>30.317163000000001</v>
      </c>
      <c r="T8" s="40" t="e">
        <v>#N/A</v>
      </c>
      <c r="U8" s="40">
        <v>-11.805666</v>
      </c>
      <c r="V8" s="155" t="e">
        <v>#N/A</v>
      </c>
      <c r="W8" s="24"/>
    </row>
    <row r="9" spans="1:23" x14ac:dyDescent="0.35">
      <c r="A9" s="2">
        <v>42062</v>
      </c>
      <c r="B9" s="7" t="e">
        <v>#N/A</v>
      </c>
      <c r="C9" s="7">
        <v>-4.0387272999999997</v>
      </c>
      <c r="D9" s="40">
        <v>8.8165399999999998</v>
      </c>
      <c r="E9" s="40">
        <v>24.199545000000001</v>
      </c>
      <c r="F9" s="40">
        <v>-20.09629</v>
      </c>
      <c r="G9" s="40">
        <v>-8.7571739999999991</v>
      </c>
      <c r="H9" s="40">
        <v>-8.7702690000000008</v>
      </c>
      <c r="I9" s="40">
        <v>15.968382</v>
      </c>
      <c r="J9" s="40">
        <v>0.65978764999999995</v>
      </c>
      <c r="K9" s="40">
        <v>-6.6309395000000002</v>
      </c>
      <c r="L9" s="40">
        <v>-12.279700999999999</v>
      </c>
      <c r="M9" s="40">
        <v>11.100493999999999</v>
      </c>
      <c r="N9" s="40">
        <v>-46.071823000000002</v>
      </c>
      <c r="O9" s="40">
        <v>37.995243000000002</v>
      </c>
      <c r="P9" s="40">
        <v>19.699107999999999</v>
      </c>
      <c r="Q9" s="40" t="e">
        <v>#N/A</v>
      </c>
      <c r="R9" s="40">
        <v>20.405901</v>
      </c>
      <c r="S9" s="40">
        <v>18.390072</v>
      </c>
      <c r="T9" s="40" t="e">
        <v>#N/A</v>
      </c>
      <c r="U9" s="40">
        <v>-7.978326</v>
      </c>
      <c r="V9" s="155" t="e">
        <v>#N/A</v>
      </c>
      <c r="W9" s="24"/>
    </row>
    <row r="10" spans="1:23" x14ac:dyDescent="0.35">
      <c r="A10" s="2">
        <v>42095</v>
      </c>
      <c r="B10" s="7" t="e">
        <v>#N/A</v>
      </c>
      <c r="C10" s="7">
        <v>-9.4088670000000008</v>
      </c>
      <c r="D10" s="40">
        <v>-1.7862737</v>
      </c>
      <c r="E10" s="40">
        <v>22.955179999999999</v>
      </c>
      <c r="F10" s="40">
        <v>-20.376836999999998</v>
      </c>
      <c r="G10" s="40">
        <v>-8.4567549999999994</v>
      </c>
      <c r="H10" s="40">
        <v>-11.556839999999999</v>
      </c>
      <c r="I10" s="40">
        <v>10.168862000000001</v>
      </c>
      <c r="J10" s="40">
        <v>-6.7022620000000002</v>
      </c>
      <c r="K10" s="40">
        <v>-6.7602396000000002</v>
      </c>
      <c r="L10" s="40">
        <v>-26.274007999999998</v>
      </c>
      <c r="M10" s="40">
        <v>4.1106223999999996</v>
      </c>
      <c r="N10" s="40">
        <v>-55.413196999999997</v>
      </c>
      <c r="O10" s="40">
        <v>21.641075000000001</v>
      </c>
      <c r="P10" s="40">
        <v>25.230944000000001</v>
      </c>
      <c r="Q10" s="40" t="e">
        <v>#N/A</v>
      </c>
      <c r="R10" s="40">
        <v>9.9532969999999992</v>
      </c>
      <c r="S10" s="40">
        <v>-5.5945634999999996</v>
      </c>
      <c r="T10" s="40" t="e">
        <v>#N/A</v>
      </c>
      <c r="U10" s="40">
        <v>-19.472640999999999</v>
      </c>
      <c r="V10" s="155" t="e">
        <v>#N/A</v>
      </c>
      <c r="W10" s="24"/>
    </row>
    <row r="11" spans="1:23" x14ac:dyDescent="0.35">
      <c r="A11" s="2">
        <v>42125</v>
      </c>
      <c r="B11" s="7" t="e">
        <v>#N/A</v>
      </c>
      <c r="C11" s="7">
        <v>-6.7317904999999998</v>
      </c>
      <c r="D11" s="40">
        <v>-9.3974060000000001</v>
      </c>
      <c r="E11" s="40">
        <v>12.937010000000001</v>
      </c>
      <c r="F11" s="40">
        <v>-12.473212999999999</v>
      </c>
      <c r="G11" s="40">
        <v>-9.4737290000000005</v>
      </c>
      <c r="H11" s="40">
        <v>-10.803687999999999</v>
      </c>
      <c r="I11" s="40">
        <v>15.41456</v>
      </c>
      <c r="J11" s="40">
        <v>-8.3557190000000006</v>
      </c>
      <c r="K11" s="40">
        <v>-1.5362501</v>
      </c>
      <c r="L11" s="40">
        <v>-20.241879999999998</v>
      </c>
      <c r="M11" s="40">
        <v>7.3460817</v>
      </c>
      <c r="N11" s="40">
        <v>-45.836227000000001</v>
      </c>
      <c r="O11" s="40">
        <v>12.759376</v>
      </c>
      <c r="P11" s="40">
        <v>47.714554</v>
      </c>
      <c r="Q11" s="40">
        <v>-2.7678191999999999</v>
      </c>
      <c r="R11" s="40">
        <v>7.9013944</v>
      </c>
      <c r="S11" s="40">
        <v>-11.131531000000001</v>
      </c>
      <c r="T11" s="40">
        <v>-12.259256000000001</v>
      </c>
      <c r="U11" s="40">
        <v>-5.9144793</v>
      </c>
      <c r="V11" s="155" t="e">
        <v>#N/A</v>
      </c>
      <c r="W11" s="24"/>
    </row>
    <row r="12" spans="1:23" x14ac:dyDescent="0.35">
      <c r="A12" s="2">
        <v>42156</v>
      </c>
      <c r="B12" s="7" t="e">
        <v>#N/A</v>
      </c>
      <c r="C12" s="7">
        <v>-11.786628</v>
      </c>
      <c r="D12" s="40">
        <v>-6.2586126000000002</v>
      </c>
      <c r="E12" s="40">
        <v>11.529612999999999</v>
      </c>
      <c r="F12" s="40">
        <v>-17.186028</v>
      </c>
      <c r="G12" s="40">
        <v>-14.398593</v>
      </c>
      <c r="H12" s="40">
        <v>-17.645586000000002</v>
      </c>
      <c r="I12" s="40">
        <v>9.2687720000000002</v>
      </c>
      <c r="J12" s="40">
        <v>-11.062264000000001</v>
      </c>
      <c r="K12" s="40">
        <v>-10.370952000000001</v>
      </c>
      <c r="L12" s="40">
        <v>-27.86619</v>
      </c>
      <c r="M12" s="40">
        <v>-3.0652344</v>
      </c>
      <c r="N12" s="40">
        <v>-45.867634000000002</v>
      </c>
      <c r="O12" s="40">
        <v>7.534516</v>
      </c>
      <c r="P12" s="40">
        <v>35.285305000000001</v>
      </c>
      <c r="Q12" s="40">
        <v>-10.943562</v>
      </c>
      <c r="R12" s="40">
        <v>6.2150835999999998</v>
      </c>
      <c r="S12" s="40">
        <v>-19.421398</v>
      </c>
      <c r="T12" s="40">
        <v>-21.128022999999999</v>
      </c>
      <c r="U12" s="40">
        <v>-10.575771</v>
      </c>
      <c r="V12" s="155" t="e">
        <v>#N/A</v>
      </c>
      <c r="W12" s="24"/>
    </row>
    <row r="13" spans="1:23" x14ac:dyDescent="0.35">
      <c r="A13" s="2">
        <v>42186</v>
      </c>
      <c r="B13" s="7" t="e">
        <v>#N/A</v>
      </c>
      <c r="C13" s="7">
        <v>-16.119271999999999</v>
      </c>
      <c r="D13" s="40">
        <v>-11.444001999999999</v>
      </c>
      <c r="E13" s="40">
        <v>5.5877686000000004</v>
      </c>
      <c r="F13" s="40">
        <v>-20.455307000000001</v>
      </c>
      <c r="G13" s="40">
        <v>-17.54421</v>
      </c>
      <c r="H13" s="40">
        <v>-20.438969</v>
      </c>
      <c r="I13" s="40">
        <v>1.4726399999999999</v>
      </c>
      <c r="J13" s="40">
        <v>-15.454113</v>
      </c>
      <c r="K13" s="40">
        <v>-13.977903</v>
      </c>
      <c r="L13" s="40">
        <v>-30.540298</v>
      </c>
      <c r="M13" s="40">
        <v>-3.9936601999999999</v>
      </c>
      <c r="N13" s="40">
        <v>-53.339897000000001</v>
      </c>
      <c r="O13" s="40">
        <v>2.3779750000000002</v>
      </c>
      <c r="P13" s="40">
        <v>21.498072000000001</v>
      </c>
      <c r="Q13" s="40">
        <v>2.7549266999999999E-2</v>
      </c>
      <c r="R13" s="40">
        <v>1.2653589000000001</v>
      </c>
      <c r="S13" s="40">
        <v>-15.792519</v>
      </c>
      <c r="T13" s="40">
        <v>-0.56740046</v>
      </c>
      <c r="U13" s="40">
        <v>-7.8427973</v>
      </c>
      <c r="V13" s="155" t="e">
        <v>#N/A</v>
      </c>
      <c r="W13" s="24"/>
    </row>
    <row r="14" spans="1:23" x14ac:dyDescent="0.35">
      <c r="A14" s="2">
        <v>42216</v>
      </c>
      <c r="B14" s="7" t="e">
        <v>#N/A</v>
      </c>
      <c r="C14" s="7">
        <v>-16.554075000000001</v>
      </c>
      <c r="D14" s="40">
        <v>-17.433409999999999</v>
      </c>
      <c r="E14" s="40">
        <v>6.9401503</v>
      </c>
      <c r="F14" s="40">
        <v>-16.079312999999999</v>
      </c>
      <c r="G14" s="40">
        <v>-24.379248</v>
      </c>
      <c r="H14" s="40">
        <v>-20.398838000000001</v>
      </c>
      <c r="I14" s="40">
        <v>-4.7536015999999996</v>
      </c>
      <c r="J14" s="40">
        <v>-16.285843</v>
      </c>
      <c r="K14" s="40">
        <v>-21.642219999999998</v>
      </c>
      <c r="L14" s="40">
        <v>-39.016616999999997</v>
      </c>
      <c r="M14" s="40">
        <v>-7.9780873999999997</v>
      </c>
      <c r="N14" s="40">
        <v>-53.28192</v>
      </c>
      <c r="O14" s="40">
        <v>5.2433730000000001</v>
      </c>
      <c r="P14" s="40">
        <v>3.1095742999999998</v>
      </c>
      <c r="Q14" s="40">
        <v>-8.5253119999999996</v>
      </c>
      <c r="R14" s="40">
        <v>-4.1447279999999997</v>
      </c>
      <c r="S14" s="40">
        <v>-23.348267</v>
      </c>
      <c r="T14" s="40">
        <v>-11.03388</v>
      </c>
      <c r="U14" s="40">
        <v>-9.8116760000000003</v>
      </c>
      <c r="V14" s="155" t="e">
        <v>#N/A</v>
      </c>
      <c r="W14" s="24"/>
    </row>
    <row r="15" spans="1:23" x14ac:dyDescent="0.35">
      <c r="A15" s="2">
        <v>42248</v>
      </c>
      <c r="B15" s="7" t="e">
        <v>#N/A</v>
      </c>
      <c r="C15" s="7">
        <v>-19.073605000000001</v>
      </c>
      <c r="D15" s="40">
        <v>-31.750214</v>
      </c>
      <c r="E15" s="40">
        <v>-8.974475</v>
      </c>
      <c r="F15" s="40">
        <v>-21.923356999999999</v>
      </c>
      <c r="G15" s="40">
        <v>-37.288451999999999</v>
      </c>
      <c r="H15" s="40">
        <v>-35.545940000000002</v>
      </c>
      <c r="I15" s="40">
        <v>-19.886333</v>
      </c>
      <c r="J15" s="40">
        <v>-27.445381000000001</v>
      </c>
      <c r="K15" s="40">
        <v>-28.610873999999999</v>
      </c>
      <c r="L15" s="40">
        <v>-54.443939999999998</v>
      </c>
      <c r="M15" s="40">
        <v>-21.463519999999999</v>
      </c>
      <c r="N15" s="40">
        <v>-57.325831999999998</v>
      </c>
      <c r="O15" s="40">
        <v>-11.957121000000001</v>
      </c>
      <c r="P15" s="40">
        <v>-14.419662000000001</v>
      </c>
      <c r="Q15" s="40">
        <v>-12.515741</v>
      </c>
      <c r="R15" s="40">
        <v>-12.965786</v>
      </c>
      <c r="S15" s="40">
        <v>-32.123257000000002</v>
      </c>
      <c r="T15" s="40">
        <v>-22.103225999999999</v>
      </c>
      <c r="U15" s="40">
        <v>-29.983059999999998</v>
      </c>
      <c r="V15" s="155" t="e">
        <v>#N/A</v>
      </c>
      <c r="W15" s="24"/>
    </row>
    <row r="16" spans="1:23" x14ac:dyDescent="0.35">
      <c r="A16" s="2">
        <v>42278</v>
      </c>
      <c r="B16" s="7" t="e">
        <v>#N/A</v>
      </c>
      <c r="C16" s="7">
        <v>-20.567195999999999</v>
      </c>
      <c r="D16" s="40">
        <v>-33.581406000000001</v>
      </c>
      <c r="E16" s="40">
        <v>-8.0573800000000002</v>
      </c>
      <c r="F16" s="40">
        <v>-22.849433999999999</v>
      </c>
      <c r="G16" s="40">
        <v>-33.773933</v>
      </c>
      <c r="H16" s="40">
        <v>-33.516575000000003</v>
      </c>
      <c r="I16" s="40">
        <v>-9.3513909999999996</v>
      </c>
      <c r="J16" s="40">
        <v>-22.662621999999999</v>
      </c>
      <c r="K16" s="40">
        <v>-14.85613</v>
      </c>
      <c r="L16" s="40">
        <v>-46.031334000000001</v>
      </c>
      <c r="M16" s="40">
        <v>-12.416487999999999</v>
      </c>
      <c r="N16" s="40">
        <v>-48.019092999999998</v>
      </c>
      <c r="O16" s="40">
        <v>-4.7719183000000003</v>
      </c>
      <c r="P16" s="40">
        <v>-3.2442807999999999</v>
      </c>
      <c r="Q16" s="40">
        <v>-15.248208999999999</v>
      </c>
      <c r="R16" s="40">
        <v>-15.258133000000001</v>
      </c>
      <c r="S16" s="40">
        <v>-22.540962</v>
      </c>
      <c r="T16" s="40">
        <v>-23.911989999999999</v>
      </c>
      <c r="U16" s="40">
        <v>-27.781217999999999</v>
      </c>
      <c r="V16" s="155" t="e">
        <v>#N/A</v>
      </c>
      <c r="W16" s="24"/>
    </row>
    <row r="17" spans="1:23" x14ac:dyDescent="0.35">
      <c r="A17" s="2">
        <v>42307</v>
      </c>
      <c r="B17" s="7" t="e">
        <v>#N/A</v>
      </c>
      <c r="C17" s="7">
        <v>-16.319279999999999</v>
      </c>
      <c r="D17" s="40">
        <v>-25.408463999999999</v>
      </c>
      <c r="E17" s="40">
        <v>-6.7517756999999996</v>
      </c>
      <c r="F17" s="40">
        <v>-23.348545000000001</v>
      </c>
      <c r="G17" s="40">
        <v>-29.58436</v>
      </c>
      <c r="H17" s="40">
        <v>-30.922276</v>
      </c>
      <c r="I17" s="40">
        <v>-8.7239149999999999</v>
      </c>
      <c r="J17" s="40">
        <v>-18.358706999999999</v>
      </c>
      <c r="K17" s="40">
        <v>-7.3051810000000001</v>
      </c>
      <c r="L17" s="40">
        <v>-44.849080000000001</v>
      </c>
      <c r="M17" s="40">
        <v>-15.102023000000001</v>
      </c>
      <c r="N17" s="40">
        <v>-33.29721</v>
      </c>
      <c r="O17" s="40">
        <v>-8.2468810000000001</v>
      </c>
      <c r="P17" s="40">
        <v>-0.85349079999999999</v>
      </c>
      <c r="Q17" s="40">
        <v>-13.326001</v>
      </c>
      <c r="R17" s="40">
        <v>-10.886383</v>
      </c>
      <c r="S17" s="40">
        <v>-24.364720999999999</v>
      </c>
      <c r="T17" s="40">
        <v>-22.018373</v>
      </c>
      <c r="U17" s="40">
        <v>-17.208815000000001</v>
      </c>
      <c r="V17" s="155" t="e">
        <v>#N/A</v>
      </c>
      <c r="W17" s="24"/>
    </row>
    <row r="18" spans="1:23" x14ac:dyDescent="0.35">
      <c r="A18" s="2">
        <v>42339</v>
      </c>
      <c r="B18" s="7" t="e">
        <v>#N/A</v>
      </c>
      <c r="C18" s="7">
        <v>-20.315784000000001</v>
      </c>
      <c r="D18" s="40">
        <v>-22.841908</v>
      </c>
      <c r="E18" s="40">
        <v>-9.1763314999999999</v>
      </c>
      <c r="F18" s="40">
        <v>-29.591577999999998</v>
      </c>
      <c r="G18" s="40">
        <v>-34.393096999999997</v>
      </c>
      <c r="H18" s="40">
        <v>-21.244520000000001</v>
      </c>
      <c r="I18" s="40">
        <v>-9.4606580000000005</v>
      </c>
      <c r="J18" s="40">
        <v>-13.285171500000001</v>
      </c>
      <c r="K18" s="40">
        <v>-3.6576985999999998</v>
      </c>
      <c r="L18" s="40">
        <v>-41.978929999999998</v>
      </c>
      <c r="M18" s="40">
        <v>-19.484632000000001</v>
      </c>
      <c r="N18" s="40">
        <v>-45.950510000000001</v>
      </c>
      <c r="O18" s="40">
        <v>-12.488835999999999</v>
      </c>
      <c r="P18" s="40">
        <v>-1.3234436999999999</v>
      </c>
      <c r="Q18" s="40">
        <v>-19.20148</v>
      </c>
      <c r="R18" s="40">
        <v>-14.858013</v>
      </c>
      <c r="S18" s="40">
        <v>-30.513960000000001</v>
      </c>
      <c r="T18" s="40">
        <v>-23.918247000000001</v>
      </c>
      <c r="U18" s="40">
        <v>-21.598917</v>
      </c>
      <c r="V18" s="155" t="e">
        <v>#N/A</v>
      </c>
      <c r="W18" s="24"/>
    </row>
    <row r="19" spans="1:23" x14ac:dyDescent="0.35">
      <c r="A19" s="2">
        <v>42369</v>
      </c>
      <c r="B19" s="7" t="e">
        <v>#N/A</v>
      </c>
      <c r="C19" s="7">
        <v>-18.511868</v>
      </c>
      <c r="D19" s="40">
        <v>-22.794891</v>
      </c>
      <c r="E19" s="40">
        <v>-10.84578</v>
      </c>
      <c r="F19" s="40">
        <v>-23.212921000000001</v>
      </c>
      <c r="G19" s="40">
        <v>-35.884315000000001</v>
      </c>
      <c r="H19" s="40">
        <v>-20.667912000000001</v>
      </c>
      <c r="I19" s="40">
        <v>-12.875878999999999</v>
      </c>
      <c r="J19" s="40">
        <v>-14.249067999999999</v>
      </c>
      <c r="K19" s="40">
        <v>-8.0333229999999993</v>
      </c>
      <c r="L19" s="40">
        <v>-41.744633</v>
      </c>
      <c r="M19" s="40">
        <v>-26.030678000000002</v>
      </c>
      <c r="N19" s="40">
        <v>-39.712989999999998</v>
      </c>
      <c r="O19" s="40">
        <v>-7.1196437000000001</v>
      </c>
      <c r="P19" s="40">
        <v>-8.9919089999999997</v>
      </c>
      <c r="Q19" s="40">
        <v>-17.30808</v>
      </c>
      <c r="R19" s="40">
        <v>-13.998412999999999</v>
      </c>
      <c r="S19" s="40">
        <v>-31.44539</v>
      </c>
      <c r="T19" s="40">
        <v>-15.302908</v>
      </c>
      <c r="U19" s="40">
        <v>-20.113350000000001</v>
      </c>
      <c r="V19" s="155" t="e">
        <v>#N/A</v>
      </c>
      <c r="W19" s="24"/>
    </row>
    <row r="20" spans="1:23" x14ac:dyDescent="0.35">
      <c r="A20" s="2">
        <v>42401</v>
      </c>
      <c r="B20" s="7" t="e">
        <v>#N/A</v>
      </c>
      <c r="C20" s="7">
        <v>-12.300902000000001</v>
      </c>
      <c r="D20" s="40">
        <v>-17.487584999999999</v>
      </c>
      <c r="E20" s="40">
        <v>-20.791222000000001</v>
      </c>
      <c r="F20" s="40">
        <v>-25.291903000000001</v>
      </c>
      <c r="G20" s="40">
        <v>-33.157699999999998</v>
      </c>
      <c r="H20" s="40">
        <v>-14.778769</v>
      </c>
      <c r="I20" s="40">
        <v>-16.540628000000002</v>
      </c>
      <c r="J20" s="40">
        <v>-12.569219</v>
      </c>
      <c r="K20" s="40">
        <v>-12.417782000000001</v>
      </c>
      <c r="L20" s="40">
        <v>-40.309395000000002</v>
      </c>
      <c r="M20" s="40">
        <v>-31.755286999999999</v>
      </c>
      <c r="N20" s="40">
        <v>-30.408127</v>
      </c>
      <c r="O20" s="40">
        <v>-18.45833</v>
      </c>
      <c r="P20" s="40">
        <v>-21.475023</v>
      </c>
      <c r="Q20" s="40">
        <v>-20.495480000000001</v>
      </c>
      <c r="R20" s="40">
        <v>-17.954784</v>
      </c>
      <c r="S20" s="40">
        <v>-29.023308</v>
      </c>
      <c r="T20" s="40">
        <v>-16.905152999999999</v>
      </c>
      <c r="U20" s="40">
        <v>-22.181452</v>
      </c>
      <c r="V20" s="155" t="e">
        <v>#N/A</v>
      </c>
      <c r="W20" s="24"/>
    </row>
    <row r="21" spans="1:23" x14ac:dyDescent="0.35">
      <c r="A21" s="2">
        <v>42430</v>
      </c>
      <c r="B21" s="40" t="e">
        <v>#N/A</v>
      </c>
      <c r="C21" s="40">
        <v>-16.012931999999999</v>
      </c>
      <c r="D21" s="40">
        <v>-14.758324999999999</v>
      </c>
      <c r="E21" s="40">
        <v>-19.369465000000002</v>
      </c>
      <c r="F21" s="40">
        <v>-23.471468000000002</v>
      </c>
      <c r="G21" s="40">
        <v>-24.369859999999999</v>
      </c>
      <c r="H21" s="40">
        <v>-17.426855</v>
      </c>
      <c r="I21" s="40">
        <v>-14.822787</v>
      </c>
      <c r="J21" s="40">
        <v>-15.298086</v>
      </c>
      <c r="K21" s="40">
        <v>-13.409179999999999</v>
      </c>
      <c r="L21" s="40">
        <v>-37.193783000000003</v>
      </c>
      <c r="M21" s="40">
        <v>-28.914034000000001</v>
      </c>
      <c r="N21" s="40">
        <v>-48.276299999999999</v>
      </c>
      <c r="O21" s="40">
        <v>-23.808748000000001</v>
      </c>
      <c r="P21" s="40">
        <v>-23.384253999999999</v>
      </c>
      <c r="Q21" s="40">
        <v>-19.411922000000001</v>
      </c>
      <c r="R21" s="40">
        <v>-15.126562</v>
      </c>
      <c r="S21" s="40">
        <v>-20.150417000000001</v>
      </c>
      <c r="T21" s="40">
        <v>-13.796150000000001</v>
      </c>
      <c r="U21" s="40">
        <v>-25.219470999999999</v>
      </c>
      <c r="V21" s="155" t="e">
        <v>#N/A</v>
      </c>
      <c r="W21" s="24"/>
    </row>
    <row r="22" spans="1:23" x14ac:dyDescent="0.35">
      <c r="A22" s="2">
        <v>42461</v>
      </c>
      <c r="B22" s="40" t="e">
        <v>#N/A</v>
      </c>
      <c r="C22" s="40">
        <v>-8.0828849999999992</v>
      </c>
      <c r="D22" s="40">
        <v>-13.122296</v>
      </c>
      <c r="E22" s="40">
        <v>-12.72437</v>
      </c>
      <c r="F22" s="40">
        <v>-12.644237499999999</v>
      </c>
      <c r="G22" s="40">
        <v>-8.9855850000000004</v>
      </c>
      <c r="H22" s="40">
        <v>-7.9589962999999999</v>
      </c>
      <c r="I22" s="40">
        <v>-9.6825899999999994</v>
      </c>
      <c r="J22" s="40">
        <v>-6.9184359999999998</v>
      </c>
      <c r="K22" s="40">
        <v>-7.1352539999999998</v>
      </c>
      <c r="L22" s="40">
        <v>-14.104295</v>
      </c>
      <c r="M22" s="40">
        <v>-20.669443000000001</v>
      </c>
      <c r="N22" s="40">
        <v>-29.30246</v>
      </c>
      <c r="O22" s="40">
        <v>-15.589487</v>
      </c>
      <c r="P22" s="40">
        <v>-21.650134999999999</v>
      </c>
      <c r="Q22" s="40">
        <v>-11.525339000000001</v>
      </c>
      <c r="R22" s="40">
        <v>-8.1844269999999995</v>
      </c>
      <c r="S22" s="40">
        <v>-3.6225676999999998</v>
      </c>
      <c r="T22" s="40">
        <v>-8.1981540000000006</v>
      </c>
      <c r="U22" s="40">
        <v>-14.026408999999999</v>
      </c>
      <c r="V22" s="155" t="e">
        <v>#N/A</v>
      </c>
      <c r="W22" s="24"/>
    </row>
    <row r="23" spans="1:23" x14ac:dyDescent="0.35">
      <c r="A23" s="2">
        <v>42489</v>
      </c>
      <c r="B23" s="40" t="e">
        <v>#N/A</v>
      </c>
      <c r="C23" s="40">
        <v>-8.700806</v>
      </c>
      <c r="D23" s="40">
        <v>-7.9395236999999996</v>
      </c>
      <c r="E23" s="40">
        <v>-14.941001</v>
      </c>
      <c r="F23" s="40">
        <v>-24.641413</v>
      </c>
      <c r="G23" s="40">
        <v>4.3080926000000002</v>
      </c>
      <c r="H23" s="40">
        <v>-15.8611</v>
      </c>
      <c r="I23" s="40">
        <v>-19.573402000000002</v>
      </c>
      <c r="J23" s="40">
        <v>-7.6881113000000001</v>
      </c>
      <c r="K23" s="40">
        <v>-13.670778</v>
      </c>
      <c r="L23" s="40">
        <v>-16.482365000000001</v>
      </c>
      <c r="M23" s="40">
        <v>-20.402372</v>
      </c>
      <c r="N23" s="40">
        <v>-31.201886999999999</v>
      </c>
      <c r="O23" s="40">
        <v>-8.1148570000000007</v>
      </c>
      <c r="P23" s="40">
        <v>-31.898440000000001</v>
      </c>
      <c r="Q23" s="40">
        <v>-16.071097999999999</v>
      </c>
      <c r="R23" s="40">
        <v>-7.7413679999999996</v>
      </c>
      <c r="S23" s="40">
        <v>-2.8442501999999998</v>
      </c>
      <c r="T23" s="40">
        <v>-16.660064999999999</v>
      </c>
      <c r="U23" s="40">
        <v>-17.837</v>
      </c>
      <c r="V23" s="155" t="e">
        <v>#N/A</v>
      </c>
      <c r="W23" s="24"/>
    </row>
    <row r="24" spans="1:23" x14ac:dyDescent="0.35">
      <c r="A24" s="2">
        <v>42522</v>
      </c>
      <c r="B24" s="40" t="e">
        <v>#N/A</v>
      </c>
      <c r="C24" s="40">
        <v>-12.145125999999999</v>
      </c>
      <c r="D24" s="40">
        <v>-10.307705</v>
      </c>
      <c r="E24" s="40">
        <v>-4.7149419999999997</v>
      </c>
      <c r="F24" s="40">
        <v>-28.136873000000001</v>
      </c>
      <c r="G24" s="40">
        <v>0.75129270000000004</v>
      </c>
      <c r="H24" s="40">
        <v>-14.557332000000001</v>
      </c>
      <c r="I24" s="40">
        <v>-14.357889</v>
      </c>
      <c r="J24" s="40">
        <v>-12.518364</v>
      </c>
      <c r="K24" s="40">
        <v>-10.683477</v>
      </c>
      <c r="L24" s="40">
        <v>-17.972951999999999</v>
      </c>
      <c r="M24" s="40">
        <v>-18.473589</v>
      </c>
      <c r="N24" s="40">
        <v>-29.124647</v>
      </c>
      <c r="O24" s="40">
        <v>-7.9228696999999997</v>
      </c>
      <c r="P24" s="40">
        <v>-29.261654</v>
      </c>
      <c r="Q24" s="40">
        <v>-21.87227</v>
      </c>
      <c r="R24" s="40">
        <v>-5.3668019999999999</v>
      </c>
      <c r="S24" s="40">
        <v>-11.026585000000001</v>
      </c>
      <c r="T24" s="40">
        <v>-14.201248</v>
      </c>
      <c r="U24" s="40">
        <v>-15.135497000000001</v>
      </c>
      <c r="V24" s="155" t="e">
        <v>#N/A</v>
      </c>
      <c r="W24" s="24"/>
    </row>
    <row r="25" spans="1:23" x14ac:dyDescent="0.35">
      <c r="A25" s="2">
        <v>42552</v>
      </c>
      <c r="B25" s="40" t="e">
        <v>#N/A</v>
      </c>
      <c r="C25" s="40">
        <v>1.0055780000000001</v>
      </c>
      <c r="D25" s="40">
        <v>6.4536689999999997</v>
      </c>
      <c r="E25" s="40">
        <v>2.3720859999999999</v>
      </c>
      <c r="F25" s="40">
        <v>-24.68676</v>
      </c>
      <c r="G25" s="40">
        <v>7.6282740000000002</v>
      </c>
      <c r="H25" s="40">
        <v>-6.9267750000000001</v>
      </c>
      <c r="I25" s="40">
        <v>-8.5013500000000004</v>
      </c>
      <c r="J25" s="40">
        <v>-8.6239159999999995</v>
      </c>
      <c r="K25" s="40">
        <v>-2.9198586999999998</v>
      </c>
      <c r="L25" s="40">
        <v>-3.5873889999999999</v>
      </c>
      <c r="M25" s="40">
        <v>-14.453136000000001</v>
      </c>
      <c r="N25" s="40">
        <v>-32.915835999999999</v>
      </c>
      <c r="O25" s="40">
        <v>-6.3635349999999997</v>
      </c>
      <c r="P25" s="40">
        <v>-21.617429999999999</v>
      </c>
      <c r="Q25" s="40">
        <v>-15.562647999999999</v>
      </c>
      <c r="R25" s="40">
        <v>-3.9586603999999999</v>
      </c>
      <c r="S25" s="40">
        <v>-9.2133160000000007</v>
      </c>
      <c r="T25" s="40">
        <v>-12.657988</v>
      </c>
      <c r="U25" s="40">
        <v>-19.015592999999999</v>
      </c>
      <c r="V25" s="155" t="e">
        <v>#N/A</v>
      </c>
      <c r="W25" s="24"/>
    </row>
    <row r="26" spans="1:23" x14ac:dyDescent="0.35">
      <c r="A26" s="2">
        <v>42583</v>
      </c>
      <c r="B26" s="40" t="e">
        <v>#N/A</v>
      </c>
      <c r="C26" s="40">
        <v>8.7260609999999996</v>
      </c>
      <c r="D26" s="40">
        <v>18.345928000000001</v>
      </c>
      <c r="E26" s="40">
        <v>2.7991294999999998</v>
      </c>
      <c r="F26" s="40">
        <v>-20.761960999999999</v>
      </c>
      <c r="G26" s="40">
        <v>29.407906000000001</v>
      </c>
      <c r="H26" s="40">
        <v>-6.7639469999999999</v>
      </c>
      <c r="I26" s="40">
        <v>6.5228700000000002</v>
      </c>
      <c r="J26" s="40">
        <v>-9.7265189999999997</v>
      </c>
      <c r="K26" s="40">
        <v>12.133587</v>
      </c>
      <c r="L26" s="40">
        <v>15.582418000000001</v>
      </c>
      <c r="M26" s="40">
        <v>-3.4341037000000001</v>
      </c>
      <c r="N26" s="40">
        <v>-23.85791</v>
      </c>
      <c r="O26" s="40">
        <v>-3.9332807000000001</v>
      </c>
      <c r="P26" s="40">
        <v>-10.110550999999999</v>
      </c>
      <c r="Q26" s="40">
        <v>-7.8939380000000003</v>
      </c>
      <c r="R26" s="40">
        <v>5.0343036999999997</v>
      </c>
      <c r="S26" s="40">
        <v>-9.4590429999999994</v>
      </c>
      <c r="T26" s="40">
        <v>-13.284511</v>
      </c>
      <c r="U26" s="40">
        <v>-15.964812</v>
      </c>
      <c r="V26" s="155" t="e">
        <v>#N/A</v>
      </c>
      <c r="W26" s="24"/>
    </row>
    <row r="27" spans="1:23" x14ac:dyDescent="0.35">
      <c r="A27" s="2">
        <v>42614</v>
      </c>
      <c r="B27" s="40" t="e">
        <v>#N/A</v>
      </c>
      <c r="C27" s="40">
        <v>8.3578349999999997</v>
      </c>
      <c r="D27" s="40">
        <v>32.582520000000002</v>
      </c>
      <c r="E27" s="40">
        <v>13.111782</v>
      </c>
      <c r="F27" s="40">
        <v>-13.650589999999999</v>
      </c>
      <c r="G27" s="40">
        <v>48.033107999999999</v>
      </c>
      <c r="H27" s="40">
        <v>13.005506499999999</v>
      </c>
      <c r="I27" s="40">
        <v>19.859732000000001</v>
      </c>
      <c r="J27" s="40">
        <v>1.6029716000000001</v>
      </c>
      <c r="K27" s="40">
        <v>23.725498000000002</v>
      </c>
      <c r="L27" s="40">
        <v>44.377827000000003</v>
      </c>
      <c r="M27" s="40">
        <v>2.9536723999999999</v>
      </c>
      <c r="N27" s="40">
        <v>-15.819889</v>
      </c>
      <c r="O27" s="40">
        <v>11.108732</v>
      </c>
      <c r="P27" s="40">
        <v>14.347612</v>
      </c>
      <c r="Q27" s="40">
        <v>-3.5232127000000002</v>
      </c>
      <c r="R27" s="40">
        <v>13.015354</v>
      </c>
      <c r="S27" s="40">
        <v>6.1649203000000004</v>
      </c>
      <c r="T27" s="40">
        <v>-1.9036949000000001</v>
      </c>
      <c r="U27" s="40">
        <v>-1.6595244</v>
      </c>
      <c r="V27" s="155" t="e">
        <v>#N/A</v>
      </c>
      <c r="W27" s="24"/>
    </row>
    <row r="28" spans="1:23" x14ac:dyDescent="0.35">
      <c r="A28" s="2">
        <v>42643</v>
      </c>
      <c r="B28" s="40" t="e">
        <v>#N/A</v>
      </c>
      <c r="C28" s="40">
        <v>14.418768999999999</v>
      </c>
      <c r="D28" s="40">
        <v>51.364863999999997</v>
      </c>
      <c r="E28" s="40">
        <v>9.1281180000000006</v>
      </c>
      <c r="F28" s="40">
        <v>-11.17413</v>
      </c>
      <c r="G28" s="40">
        <v>51.998339999999999</v>
      </c>
      <c r="H28" s="40">
        <v>13.055968</v>
      </c>
      <c r="I28" s="40">
        <v>22.986008000000002</v>
      </c>
      <c r="J28" s="40">
        <v>-3.4681259999999998</v>
      </c>
      <c r="K28" s="40">
        <v>21.99484</v>
      </c>
      <c r="L28" s="40">
        <v>56.550013999999997</v>
      </c>
      <c r="M28" s="40">
        <v>9.5360279999999999</v>
      </c>
      <c r="N28" s="40">
        <v>-24.174285999999999</v>
      </c>
      <c r="O28" s="40">
        <v>4.3310880000000003</v>
      </c>
      <c r="P28" s="40">
        <v>13.069940000000001</v>
      </c>
      <c r="Q28" s="40">
        <v>-4.5041739999999999</v>
      </c>
      <c r="R28" s="40">
        <v>9.9488500000000002</v>
      </c>
      <c r="S28" s="40">
        <v>5.9665800000000004</v>
      </c>
      <c r="T28" s="40">
        <v>0.65790415000000002</v>
      </c>
      <c r="U28" s="40">
        <v>1.266408</v>
      </c>
      <c r="V28" s="155">
        <v>-16.333120000000001</v>
      </c>
      <c r="W28" s="24"/>
    </row>
    <row r="29" spans="1:23" x14ac:dyDescent="0.35">
      <c r="A29" s="2">
        <v>42675</v>
      </c>
      <c r="B29" s="40" t="e">
        <v>#N/A</v>
      </c>
      <c r="C29" s="40">
        <v>16.645240000000001</v>
      </c>
      <c r="D29" s="40">
        <v>30.171574</v>
      </c>
      <c r="E29" s="40">
        <v>0.72238444999999996</v>
      </c>
      <c r="F29" s="40">
        <v>-7.4520407000000004</v>
      </c>
      <c r="G29" s="40">
        <v>44.941032</v>
      </c>
      <c r="H29" s="40">
        <v>7.0013522999999998</v>
      </c>
      <c r="I29" s="40">
        <v>15.622747</v>
      </c>
      <c r="J29" s="40">
        <v>-7.3353824999999997</v>
      </c>
      <c r="K29" s="40">
        <v>3.3513307999999999</v>
      </c>
      <c r="L29" s="40">
        <v>62.457929999999998</v>
      </c>
      <c r="M29" s="40">
        <v>0.52211284999999996</v>
      </c>
      <c r="N29" s="40">
        <v>-30.698086</v>
      </c>
      <c r="O29" s="40">
        <v>3.2373069999999999</v>
      </c>
      <c r="P29" s="40">
        <v>1.6393304</v>
      </c>
      <c r="Q29" s="40">
        <v>-9.5700920000000007</v>
      </c>
      <c r="R29" s="40">
        <v>7.8555465</v>
      </c>
      <c r="S29" s="40">
        <v>-7.5588883999999998</v>
      </c>
      <c r="T29" s="40">
        <v>-1.0609508000000001</v>
      </c>
      <c r="U29" s="40">
        <v>-13.201981999999999</v>
      </c>
      <c r="V29" s="155">
        <v>-10.259855</v>
      </c>
      <c r="W29" s="24"/>
    </row>
    <row r="30" spans="1:23" x14ac:dyDescent="0.35">
      <c r="A30" s="2">
        <v>42705</v>
      </c>
      <c r="B30" s="40" t="e">
        <v>#N/A</v>
      </c>
      <c r="C30" s="40">
        <v>18.379248</v>
      </c>
      <c r="D30" s="40">
        <v>12.954056</v>
      </c>
      <c r="E30" s="40">
        <v>-7.3503436999999998</v>
      </c>
      <c r="F30" s="40">
        <v>-6.6938043</v>
      </c>
      <c r="G30" s="40">
        <v>50.474094000000001</v>
      </c>
      <c r="H30" s="40">
        <v>-6.1281920000000003</v>
      </c>
      <c r="I30" s="40">
        <v>13.5023</v>
      </c>
      <c r="J30" s="40">
        <v>-18.340063000000001</v>
      </c>
      <c r="K30" s="40">
        <v>1.8390179</v>
      </c>
      <c r="L30" s="40">
        <v>42.030655000000003</v>
      </c>
      <c r="M30" s="40">
        <v>-0.9171009</v>
      </c>
      <c r="N30" s="40">
        <v>-9.2372890000000005</v>
      </c>
      <c r="O30" s="40">
        <v>-1.4784037999999999</v>
      </c>
      <c r="P30" s="40">
        <v>0.54790974000000003</v>
      </c>
      <c r="Q30" s="40">
        <v>-2.0395875000000001</v>
      </c>
      <c r="R30" s="40">
        <v>11.449432</v>
      </c>
      <c r="S30" s="40">
        <v>-20.310223000000001</v>
      </c>
      <c r="T30" s="40">
        <v>6.2457203999999997</v>
      </c>
      <c r="U30" s="40">
        <v>-11.377584000000001</v>
      </c>
      <c r="V30" s="155">
        <v>2.0924806999999999</v>
      </c>
      <c r="W30" s="24"/>
    </row>
    <row r="31" spans="1:23" x14ac:dyDescent="0.35">
      <c r="A31" s="2">
        <v>42734</v>
      </c>
      <c r="B31" s="40" t="e">
        <v>#N/A</v>
      </c>
      <c r="C31" s="40">
        <v>18.685686</v>
      </c>
      <c r="D31" s="40">
        <v>16.274584000000001</v>
      </c>
      <c r="E31" s="40">
        <v>-3.8053870000000001</v>
      </c>
      <c r="F31" s="40">
        <v>1.1822462</v>
      </c>
      <c r="G31" s="40">
        <v>63.849196999999997</v>
      </c>
      <c r="H31" s="40">
        <v>-3.9110065000000001</v>
      </c>
      <c r="I31" s="40">
        <v>17.90868</v>
      </c>
      <c r="J31" s="40">
        <v>-10.177249</v>
      </c>
      <c r="K31" s="40">
        <v>7.5555680000000001</v>
      </c>
      <c r="L31" s="40">
        <v>63.60248</v>
      </c>
      <c r="M31" s="40">
        <v>16.252481</v>
      </c>
      <c r="N31" s="40">
        <v>-0.32963753000000001</v>
      </c>
      <c r="O31" s="40">
        <v>-1.025641</v>
      </c>
      <c r="P31" s="40">
        <v>-0.63447355999999999</v>
      </c>
      <c r="Q31" s="40">
        <v>2.5188088</v>
      </c>
      <c r="R31" s="40">
        <v>19.791615</v>
      </c>
      <c r="S31" s="40">
        <v>-10.230523</v>
      </c>
      <c r="T31" s="40">
        <v>12.494159</v>
      </c>
      <c r="U31" s="40">
        <v>-9.5382394999999995</v>
      </c>
      <c r="V31" s="155">
        <v>8.8979959999999991</v>
      </c>
      <c r="W31" s="24"/>
    </row>
    <row r="32" spans="1:23" x14ac:dyDescent="0.35">
      <c r="A32" s="2">
        <v>42767</v>
      </c>
      <c r="B32" s="40" t="e">
        <v>#N/A</v>
      </c>
      <c r="C32" s="40">
        <v>20.941174</v>
      </c>
      <c r="D32" s="40">
        <v>14.572155</v>
      </c>
      <c r="E32" s="40">
        <v>7.6502800000000004</v>
      </c>
      <c r="F32" s="40">
        <v>23.052288000000001</v>
      </c>
      <c r="G32" s="40">
        <v>81.309359999999998</v>
      </c>
      <c r="H32" s="40">
        <v>-3.5486639000000002</v>
      </c>
      <c r="I32" s="40">
        <v>30.933453</v>
      </c>
      <c r="J32" s="40">
        <v>-5.1493349999999998</v>
      </c>
      <c r="K32" s="40">
        <v>23.084318</v>
      </c>
      <c r="L32" s="40">
        <v>90.694469999999995</v>
      </c>
      <c r="M32" s="40">
        <v>27.008545000000002</v>
      </c>
      <c r="N32" s="40">
        <v>8.2051280000000002</v>
      </c>
      <c r="O32" s="40">
        <v>11.692977000000001</v>
      </c>
      <c r="P32" s="40">
        <v>23.795318999999999</v>
      </c>
      <c r="Q32" s="40">
        <v>14.536917000000001</v>
      </c>
      <c r="R32" s="40">
        <v>21.503997999999999</v>
      </c>
      <c r="S32" s="40">
        <v>-6.5078139999999998</v>
      </c>
      <c r="T32" s="40">
        <v>21.059359000000001</v>
      </c>
      <c r="U32" s="40">
        <v>2.5379420000000001</v>
      </c>
      <c r="V32" s="155">
        <v>24.053180000000001</v>
      </c>
      <c r="W32" s="24"/>
    </row>
    <row r="33" spans="1:23" x14ac:dyDescent="0.35">
      <c r="A33" s="2">
        <v>42795</v>
      </c>
      <c r="B33" s="40" t="e">
        <v>#N/A</v>
      </c>
      <c r="C33" s="40">
        <v>22.097324</v>
      </c>
      <c r="D33" s="40">
        <v>7.3965072999999997</v>
      </c>
      <c r="E33" s="40">
        <v>1.3696193999999999</v>
      </c>
      <c r="F33" s="40">
        <v>25.926387999999999</v>
      </c>
      <c r="G33" s="40">
        <v>56.351599999999998</v>
      </c>
      <c r="H33" s="40">
        <v>-2.9644490000000001</v>
      </c>
      <c r="I33" s="40">
        <v>26.068020000000001</v>
      </c>
      <c r="J33" s="40">
        <v>-3.7058532</v>
      </c>
      <c r="K33" s="40">
        <v>24.557708999999999</v>
      </c>
      <c r="L33" s="40">
        <v>84.361599999999996</v>
      </c>
      <c r="M33" s="40">
        <v>23.37445</v>
      </c>
      <c r="N33" s="40">
        <v>22.133244000000001</v>
      </c>
      <c r="O33" s="40">
        <v>20.584582999999999</v>
      </c>
      <c r="P33" s="40">
        <v>26.286580000000001</v>
      </c>
      <c r="Q33" s="40">
        <v>10.317933999999999</v>
      </c>
      <c r="R33" s="40">
        <v>16.351019999999998</v>
      </c>
      <c r="S33" s="40">
        <v>-4.9312649999999998</v>
      </c>
      <c r="T33" s="40">
        <v>8.8081949999999996</v>
      </c>
      <c r="U33" s="40">
        <v>-1.4498115</v>
      </c>
      <c r="V33" s="155">
        <v>16.070865999999999</v>
      </c>
      <c r="W33" s="24"/>
    </row>
    <row r="34" spans="1:23" x14ac:dyDescent="0.35">
      <c r="A34" s="2">
        <v>42825</v>
      </c>
      <c r="B34" s="40" t="e">
        <v>#N/A</v>
      </c>
      <c r="C34" s="40">
        <v>20.300339999999998</v>
      </c>
      <c r="D34" s="40">
        <v>10.770178</v>
      </c>
      <c r="E34" s="40">
        <v>-6.1925230000000004</v>
      </c>
      <c r="F34" s="40">
        <v>9.0383530000000007</v>
      </c>
      <c r="G34" s="40">
        <v>30.509112999999999</v>
      </c>
      <c r="H34" s="40">
        <v>-9.4792839999999998</v>
      </c>
      <c r="I34" s="40">
        <v>22.721063999999998</v>
      </c>
      <c r="J34" s="40">
        <v>-3.1579196</v>
      </c>
      <c r="K34" s="40">
        <v>18.550694</v>
      </c>
      <c r="L34" s="40">
        <v>45.308433999999998</v>
      </c>
      <c r="M34" s="40">
        <v>8.4352859999999996</v>
      </c>
      <c r="N34" s="40">
        <v>7.7965856000000002</v>
      </c>
      <c r="O34" s="40">
        <v>17.133057000000001</v>
      </c>
      <c r="P34" s="40">
        <v>19.458437</v>
      </c>
      <c r="Q34" s="40">
        <v>0.91195106999999997</v>
      </c>
      <c r="R34" s="40">
        <v>11.89245</v>
      </c>
      <c r="S34" s="40">
        <v>-16.376214999999998</v>
      </c>
      <c r="T34" s="40">
        <v>5.6591269999999998</v>
      </c>
      <c r="U34" s="40">
        <v>2.6095866999999999</v>
      </c>
      <c r="V34" s="155">
        <v>17.226673000000002</v>
      </c>
      <c r="W34" s="24"/>
    </row>
    <row r="35" spans="1:23" x14ac:dyDescent="0.35">
      <c r="A35" s="2">
        <v>42856</v>
      </c>
      <c r="B35" s="40" t="e">
        <v>#N/A</v>
      </c>
      <c r="C35" s="40">
        <v>14.816093</v>
      </c>
      <c r="D35" s="40">
        <v>15.566777999999999</v>
      </c>
      <c r="E35" s="40">
        <v>3.5184383000000001</v>
      </c>
      <c r="F35" s="40">
        <v>28.791988</v>
      </c>
      <c r="G35" s="40">
        <v>7.3528169999999999</v>
      </c>
      <c r="H35" s="40">
        <v>-1.5516818000000001</v>
      </c>
      <c r="I35" s="40">
        <v>32.785975999999998</v>
      </c>
      <c r="J35" s="40">
        <v>-2.0746410000000002</v>
      </c>
      <c r="K35" s="40">
        <v>20.967435999999999</v>
      </c>
      <c r="L35" s="40">
        <v>29.536829999999998</v>
      </c>
      <c r="M35" s="40">
        <v>9.4251389999999997</v>
      </c>
      <c r="N35" s="40">
        <v>12.75531</v>
      </c>
      <c r="O35" s="40">
        <v>19.760394999999999</v>
      </c>
      <c r="P35" s="40">
        <v>23.577414999999998</v>
      </c>
      <c r="Q35" s="40">
        <v>1.6238332</v>
      </c>
      <c r="R35" s="40">
        <v>11.887180000000001</v>
      </c>
      <c r="S35" s="40">
        <v>-11.677569</v>
      </c>
      <c r="T35" s="40">
        <v>2.266276</v>
      </c>
      <c r="U35" s="40">
        <v>0.26046037999999999</v>
      </c>
      <c r="V35" s="155">
        <v>7.5899004999999997</v>
      </c>
      <c r="W35" s="24"/>
    </row>
    <row r="36" spans="1:23" x14ac:dyDescent="0.35">
      <c r="A36" s="2">
        <v>42887</v>
      </c>
      <c r="B36" s="40" t="e">
        <v>#N/A</v>
      </c>
      <c r="C36" s="40">
        <v>25.955438999999998</v>
      </c>
      <c r="D36" s="40">
        <v>21.575201</v>
      </c>
      <c r="E36" s="40">
        <v>-0.45272708</v>
      </c>
      <c r="F36" s="40">
        <v>44.384514000000003</v>
      </c>
      <c r="G36" s="40">
        <v>18.109953000000001</v>
      </c>
      <c r="H36" s="40">
        <v>8.1680299999999999</v>
      </c>
      <c r="I36" s="40">
        <v>32.208550000000002</v>
      </c>
      <c r="J36" s="40">
        <v>6.3648224000000004</v>
      </c>
      <c r="K36" s="40">
        <v>37.283695000000002</v>
      </c>
      <c r="L36" s="40">
        <v>37.58887</v>
      </c>
      <c r="M36" s="40">
        <v>23.715115000000001</v>
      </c>
      <c r="N36" s="40">
        <v>14.181471</v>
      </c>
      <c r="O36" s="40">
        <v>19.731961999999999</v>
      </c>
      <c r="P36" s="40">
        <v>32.500109999999999</v>
      </c>
      <c r="Q36" s="40">
        <v>5.9904219999999997</v>
      </c>
      <c r="R36" s="40">
        <v>10.407840999999999</v>
      </c>
      <c r="S36" s="40">
        <v>7.4076414000000002</v>
      </c>
      <c r="T36" s="40">
        <v>9.729635</v>
      </c>
      <c r="U36" s="40">
        <v>3.7422179999999998</v>
      </c>
      <c r="V36" s="155">
        <v>9.1902369999999998</v>
      </c>
      <c r="W36" s="24"/>
    </row>
    <row r="37" spans="1:23" x14ac:dyDescent="0.35">
      <c r="A37" s="2">
        <v>42916</v>
      </c>
      <c r="B37" s="40">
        <v>14.579117</v>
      </c>
      <c r="C37" s="40">
        <v>15.146971000000001</v>
      </c>
      <c r="D37" s="40">
        <v>12.728892999999999</v>
      </c>
      <c r="E37" s="40">
        <v>-7.9730930000000004</v>
      </c>
      <c r="F37" s="40">
        <v>46.445250000000001</v>
      </c>
      <c r="G37" s="40">
        <v>11.96438</v>
      </c>
      <c r="H37" s="40">
        <v>1.0202526999999999</v>
      </c>
      <c r="I37" s="40">
        <v>30.278624000000001</v>
      </c>
      <c r="J37" s="40">
        <v>8.7646250000000006</v>
      </c>
      <c r="K37" s="40">
        <v>31.803978000000001</v>
      </c>
      <c r="L37" s="40">
        <v>15.535342999999999</v>
      </c>
      <c r="M37" s="40">
        <v>9.3041660000000004</v>
      </c>
      <c r="N37" s="40">
        <v>42.593502000000001</v>
      </c>
      <c r="O37" s="40">
        <v>15.736794</v>
      </c>
      <c r="P37" s="40">
        <v>30.728876</v>
      </c>
      <c r="Q37" s="40">
        <v>-5.5467367000000003</v>
      </c>
      <c r="R37" s="40">
        <v>8.9792970000000008</v>
      </c>
      <c r="S37" s="40">
        <v>7.5055480000000001</v>
      </c>
      <c r="T37" s="40">
        <v>5.9953570000000003</v>
      </c>
      <c r="U37" s="40">
        <v>4.6415449999999998</v>
      </c>
      <c r="V37" s="155">
        <v>19.662237000000001</v>
      </c>
      <c r="W37" s="24"/>
    </row>
    <row r="38" spans="1:23" x14ac:dyDescent="0.35">
      <c r="A38" s="2">
        <v>42948</v>
      </c>
      <c r="B38" s="40">
        <v>17.216158</v>
      </c>
      <c r="C38" s="40">
        <v>21.684979999999999</v>
      </c>
      <c r="D38" s="40">
        <v>3.1825304000000001</v>
      </c>
      <c r="E38" s="40">
        <v>-8.2102120000000003</v>
      </c>
      <c r="F38" s="40">
        <v>51.655926000000001</v>
      </c>
      <c r="G38" s="40">
        <v>6.7508340000000002</v>
      </c>
      <c r="H38" s="40">
        <v>2.1612167000000002</v>
      </c>
      <c r="I38" s="40">
        <v>23.755848</v>
      </c>
      <c r="J38" s="40">
        <v>15.302313</v>
      </c>
      <c r="K38" s="40">
        <v>26.828120999999999</v>
      </c>
      <c r="L38" s="40">
        <v>19.591557999999999</v>
      </c>
      <c r="M38" s="40">
        <v>6.7219139999999999</v>
      </c>
      <c r="N38" s="40">
        <v>45.378160000000001</v>
      </c>
      <c r="O38" s="40">
        <v>18.645465999999999</v>
      </c>
      <c r="P38" s="40">
        <v>37.611103</v>
      </c>
      <c r="Q38" s="40">
        <v>-6.3934445000000002</v>
      </c>
      <c r="R38" s="40">
        <v>4.21983</v>
      </c>
      <c r="S38" s="40">
        <v>17.828524000000002</v>
      </c>
      <c r="T38" s="40">
        <v>8.3218340000000008</v>
      </c>
      <c r="U38" s="40">
        <v>1.8430591000000001</v>
      </c>
      <c r="V38" s="155">
        <v>16.874779</v>
      </c>
      <c r="W38" s="24"/>
    </row>
    <row r="39" spans="1:23" x14ac:dyDescent="0.35">
      <c r="A39" s="2">
        <v>42979</v>
      </c>
      <c r="B39" s="40">
        <v>18.900085000000001</v>
      </c>
      <c r="C39" s="40">
        <v>34.669376</v>
      </c>
      <c r="D39" s="40">
        <v>8.5512280000000001</v>
      </c>
      <c r="E39" s="40">
        <v>-6.645626</v>
      </c>
      <c r="F39" s="40">
        <v>56.205759999999998</v>
      </c>
      <c r="G39" s="40">
        <v>17.57189</v>
      </c>
      <c r="H39" s="40">
        <v>3.7670016</v>
      </c>
      <c r="I39" s="40">
        <v>27.897358000000001</v>
      </c>
      <c r="J39" s="40">
        <v>13.661087</v>
      </c>
      <c r="K39" s="40">
        <v>22.753250000000001</v>
      </c>
      <c r="L39" s="40">
        <v>23.311828999999999</v>
      </c>
      <c r="M39" s="40">
        <v>20.884598</v>
      </c>
      <c r="N39" s="40">
        <v>39.141272999999998</v>
      </c>
      <c r="O39" s="40">
        <v>16.957913999999999</v>
      </c>
      <c r="P39" s="40">
        <v>33.640335</v>
      </c>
      <c r="Q39" s="40">
        <v>-14.604139</v>
      </c>
      <c r="R39" s="40">
        <v>5.1120042999999997</v>
      </c>
      <c r="S39" s="40">
        <v>26.733291999999999</v>
      </c>
      <c r="T39" s="40">
        <v>9.520721</v>
      </c>
      <c r="U39" s="40">
        <v>0.67645310000000003</v>
      </c>
      <c r="V39" s="155">
        <v>24.208714000000001</v>
      </c>
      <c r="W39" s="24"/>
    </row>
    <row r="40" spans="1:23" x14ac:dyDescent="0.35">
      <c r="A40" s="2">
        <v>43007</v>
      </c>
      <c r="B40" s="40">
        <v>19.384134</v>
      </c>
      <c r="C40" s="40">
        <v>33.734153999999997</v>
      </c>
      <c r="D40" s="40">
        <v>1.7552376000000001</v>
      </c>
      <c r="E40" s="40">
        <v>0.33407209999999998</v>
      </c>
      <c r="F40" s="40">
        <v>50.630271999999998</v>
      </c>
      <c r="G40" s="40">
        <v>18.94828</v>
      </c>
      <c r="H40" s="40">
        <v>5.4767729999999997</v>
      </c>
      <c r="I40" s="40">
        <v>18.222511000000001</v>
      </c>
      <c r="J40" s="40">
        <v>14.008701</v>
      </c>
      <c r="K40" s="40">
        <v>20.905457999999999</v>
      </c>
      <c r="L40" s="40">
        <v>26.779724000000002</v>
      </c>
      <c r="M40" s="40">
        <v>8.3605175000000003</v>
      </c>
      <c r="N40" s="40">
        <v>37.809775999999999</v>
      </c>
      <c r="O40" s="40">
        <v>14.583182000000001</v>
      </c>
      <c r="P40" s="40">
        <v>32.054268</v>
      </c>
      <c r="Q40" s="40">
        <v>-16.360313000000001</v>
      </c>
      <c r="R40" s="40">
        <v>12.184953999999999</v>
      </c>
      <c r="S40" s="40">
        <v>13.702393000000001</v>
      </c>
      <c r="T40" s="40">
        <v>5.2347419999999998</v>
      </c>
      <c r="U40" s="40">
        <v>1.6451359000000001</v>
      </c>
      <c r="V40" s="155">
        <v>29.308868</v>
      </c>
      <c r="W40" s="24"/>
    </row>
    <row r="41" spans="1:23" x14ac:dyDescent="0.35">
      <c r="A41" s="2">
        <v>43040</v>
      </c>
      <c r="B41" s="40">
        <v>22.562386</v>
      </c>
      <c r="C41" s="40">
        <v>31.001138999999998</v>
      </c>
      <c r="D41" s="40">
        <v>4.9745679999999997</v>
      </c>
      <c r="E41" s="40">
        <v>6.0057400000000003</v>
      </c>
      <c r="F41" s="40">
        <v>48.852012999999999</v>
      </c>
      <c r="G41" s="40">
        <v>30.790949000000001</v>
      </c>
      <c r="H41" s="40">
        <v>6.2360644000000001</v>
      </c>
      <c r="I41" s="40">
        <v>24.862539999999999</v>
      </c>
      <c r="J41" s="40">
        <v>2.9850124999999998</v>
      </c>
      <c r="K41" s="40">
        <v>40.532220000000002</v>
      </c>
      <c r="L41" s="40">
        <v>11.721240999999999</v>
      </c>
      <c r="M41" s="40">
        <v>11.910450000000001</v>
      </c>
      <c r="N41" s="40">
        <v>33.97343</v>
      </c>
      <c r="O41" s="40">
        <v>23.568021999999999</v>
      </c>
      <c r="P41" s="40">
        <v>41.5398</v>
      </c>
      <c r="Q41" s="40">
        <v>-16.404651999999999</v>
      </c>
      <c r="R41" s="40">
        <v>13.959932</v>
      </c>
      <c r="S41" s="40">
        <v>19.873678000000002</v>
      </c>
      <c r="T41" s="40">
        <v>13.994740999999999</v>
      </c>
      <c r="U41" s="40">
        <v>18.215668000000001</v>
      </c>
      <c r="V41" s="155">
        <v>16.197754</v>
      </c>
      <c r="W41" s="24"/>
    </row>
    <row r="42" spans="1:23" x14ac:dyDescent="0.35">
      <c r="A42" s="2">
        <v>43070</v>
      </c>
      <c r="B42" s="40">
        <v>16.438448000000001</v>
      </c>
      <c r="C42" s="40">
        <v>23.030615000000001</v>
      </c>
      <c r="D42" s="40">
        <v>15.150452</v>
      </c>
      <c r="E42" s="40">
        <v>13.364409999999999</v>
      </c>
      <c r="F42" s="40">
        <v>58.830486000000001</v>
      </c>
      <c r="G42" s="40">
        <v>30.285847</v>
      </c>
      <c r="H42" s="40">
        <v>17.573619999999998</v>
      </c>
      <c r="I42" s="40">
        <v>24.556754999999999</v>
      </c>
      <c r="J42" s="40">
        <v>18.442905</v>
      </c>
      <c r="K42" s="40">
        <v>42.121516999999997</v>
      </c>
      <c r="L42" s="40">
        <v>26.608371999999999</v>
      </c>
      <c r="M42" s="40">
        <v>29.390991</v>
      </c>
      <c r="N42" s="40">
        <v>21.668386000000002</v>
      </c>
      <c r="O42" s="40">
        <v>28.563845000000001</v>
      </c>
      <c r="P42" s="40">
        <v>43.178142999999999</v>
      </c>
      <c r="Q42" s="40">
        <v>-20.263725000000001</v>
      </c>
      <c r="R42" s="40">
        <v>12.382471000000001</v>
      </c>
      <c r="S42" s="40">
        <v>28.192484</v>
      </c>
      <c r="T42" s="40">
        <v>7.1155666999999996</v>
      </c>
      <c r="U42" s="40">
        <v>29.196095</v>
      </c>
      <c r="V42" s="155">
        <v>0.90092419999999995</v>
      </c>
      <c r="W42" s="24"/>
    </row>
    <row r="43" spans="1:23" x14ac:dyDescent="0.35">
      <c r="A43" s="2">
        <v>43098</v>
      </c>
      <c r="B43" s="40">
        <v>30.987013000000001</v>
      </c>
      <c r="C43" s="40">
        <v>40.957282999999997</v>
      </c>
      <c r="D43" s="40">
        <v>17.829989999999999</v>
      </c>
      <c r="E43" s="40">
        <v>19.283401000000001</v>
      </c>
      <c r="F43" s="40">
        <v>52.345120000000001</v>
      </c>
      <c r="G43" s="40">
        <v>29.609525999999999</v>
      </c>
      <c r="H43" s="40">
        <v>23.437702000000002</v>
      </c>
      <c r="I43" s="40">
        <v>26.033401000000001</v>
      </c>
      <c r="J43" s="40">
        <v>13.880527499999999</v>
      </c>
      <c r="K43" s="40">
        <v>44.132187000000002</v>
      </c>
      <c r="L43" s="40">
        <v>22.479868</v>
      </c>
      <c r="M43" s="40">
        <v>32.451214</v>
      </c>
      <c r="N43" s="40">
        <v>36.362423</v>
      </c>
      <c r="O43" s="40">
        <v>36.792408000000002</v>
      </c>
      <c r="P43" s="40">
        <v>54.293488000000004</v>
      </c>
      <c r="Q43" s="40">
        <v>-12.122512</v>
      </c>
      <c r="R43" s="40">
        <v>14.039433000000001</v>
      </c>
      <c r="S43" s="40">
        <v>36.444507999999999</v>
      </c>
      <c r="T43" s="40">
        <v>3.9148450000000001</v>
      </c>
      <c r="U43" s="40">
        <v>38.126489999999997</v>
      </c>
      <c r="V43" s="155">
        <v>5.7556510000000003</v>
      </c>
      <c r="W43" s="24"/>
    </row>
    <row r="44" spans="1:23" x14ac:dyDescent="0.35">
      <c r="A44" s="2">
        <v>43132</v>
      </c>
      <c r="B44" s="40">
        <v>33.664859999999997</v>
      </c>
      <c r="C44" s="40">
        <v>46.727623000000001</v>
      </c>
      <c r="D44" s="40">
        <v>22.189117</v>
      </c>
      <c r="E44" s="40">
        <v>10.052692</v>
      </c>
      <c r="F44" s="40">
        <v>45.417439999999999</v>
      </c>
      <c r="G44" s="40">
        <v>28.516245000000001</v>
      </c>
      <c r="H44" s="40">
        <v>29.071068</v>
      </c>
      <c r="I44" s="40">
        <v>25.722075</v>
      </c>
      <c r="J44" s="40">
        <v>22.954428</v>
      </c>
      <c r="K44" s="40">
        <v>37.227440000000001</v>
      </c>
      <c r="L44" s="40">
        <v>28.140808</v>
      </c>
      <c r="M44" s="40">
        <v>32.461559999999999</v>
      </c>
      <c r="N44" s="40">
        <v>53.476109999999998</v>
      </c>
      <c r="O44" s="40">
        <v>29.350995999999999</v>
      </c>
      <c r="P44" s="40">
        <v>58.062733000000001</v>
      </c>
      <c r="Q44" s="40">
        <v>-10.132866999999999</v>
      </c>
      <c r="R44" s="40">
        <v>16.321563999999999</v>
      </c>
      <c r="S44" s="40">
        <v>39.102290000000004</v>
      </c>
      <c r="T44" s="40">
        <v>6.9326759999999998</v>
      </c>
      <c r="U44" s="40">
        <v>43.540669999999999</v>
      </c>
      <c r="V44" s="155">
        <v>12.022519000000001</v>
      </c>
      <c r="W44" s="24"/>
    </row>
    <row r="45" spans="1:23" x14ac:dyDescent="0.35">
      <c r="A45" s="2">
        <v>43160</v>
      </c>
      <c r="B45" s="40">
        <v>23.090506000000001</v>
      </c>
      <c r="C45" s="40">
        <v>32.054699999999997</v>
      </c>
      <c r="D45" s="40">
        <v>17.577850000000002</v>
      </c>
      <c r="E45" s="40">
        <v>7.5885534000000003</v>
      </c>
      <c r="F45" s="40">
        <v>22.207509999999999</v>
      </c>
      <c r="G45" s="40">
        <v>26.814926</v>
      </c>
      <c r="H45" s="40">
        <v>23.955894000000001</v>
      </c>
      <c r="I45" s="40">
        <v>16.285323999999999</v>
      </c>
      <c r="J45" s="40">
        <v>8.3871479999999998</v>
      </c>
      <c r="K45" s="40">
        <v>25.296831000000001</v>
      </c>
      <c r="L45" s="40">
        <v>18.889486000000002</v>
      </c>
      <c r="M45" s="40">
        <v>29.067135</v>
      </c>
      <c r="N45" s="40">
        <v>33.733974000000003</v>
      </c>
      <c r="O45" s="40">
        <v>15.074897</v>
      </c>
      <c r="P45" s="40">
        <v>42.323279999999997</v>
      </c>
      <c r="Q45" s="40">
        <v>-18.808598</v>
      </c>
      <c r="R45" s="40">
        <v>17.349125000000001</v>
      </c>
      <c r="S45" s="40">
        <v>26.477194000000001</v>
      </c>
      <c r="T45" s="40">
        <v>2.5004029999999999</v>
      </c>
      <c r="U45" s="40">
        <v>36.114310000000003</v>
      </c>
      <c r="V45" s="155">
        <v>10.754478000000001</v>
      </c>
      <c r="W45" s="24"/>
    </row>
    <row r="46" spans="1:23" x14ac:dyDescent="0.35">
      <c r="A46" s="2">
        <v>43188</v>
      </c>
      <c r="B46" s="40">
        <v>22.665130000000001</v>
      </c>
      <c r="C46" s="40">
        <v>22.575400999999999</v>
      </c>
      <c r="D46" s="40">
        <v>5.2786710000000001</v>
      </c>
      <c r="E46" s="40">
        <v>1.9322991</v>
      </c>
      <c r="F46" s="40">
        <v>16.007363999999999</v>
      </c>
      <c r="G46" s="40">
        <v>29.470516</v>
      </c>
      <c r="H46" s="40">
        <v>24.030483</v>
      </c>
      <c r="I46" s="40">
        <v>17.12284</v>
      </c>
      <c r="J46" s="40">
        <v>1.5914798000000001</v>
      </c>
      <c r="K46" s="40">
        <v>24.306356000000001</v>
      </c>
      <c r="L46" s="40">
        <v>20.499991999999999</v>
      </c>
      <c r="M46" s="40">
        <v>20.384585999999999</v>
      </c>
      <c r="N46" s="40">
        <v>22.163975000000001</v>
      </c>
      <c r="O46" s="40">
        <v>9.2416289999999996</v>
      </c>
      <c r="P46" s="40">
        <v>37.867663999999998</v>
      </c>
      <c r="Q46" s="40">
        <v>-10.994762</v>
      </c>
      <c r="R46" s="40">
        <v>12.430059</v>
      </c>
      <c r="S46" s="40">
        <v>21.561443000000001</v>
      </c>
      <c r="T46" s="40">
        <v>2.5009274000000001</v>
      </c>
      <c r="U46" s="40">
        <v>41.986443000000001</v>
      </c>
      <c r="V46" s="155">
        <v>20.505355999999999</v>
      </c>
      <c r="W46" s="24"/>
    </row>
    <row r="47" spans="1:23" x14ac:dyDescent="0.35">
      <c r="A47" s="2">
        <v>43221</v>
      </c>
      <c r="B47" s="40">
        <v>18.149328000000001</v>
      </c>
      <c r="C47" s="40">
        <v>25.855505000000001</v>
      </c>
      <c r="D47" s="40">
        <v>-3.5841644000000001</v>
      </c>
      <c r="E47" s="40">
        <v>-6.3285885000000004</v>
      </c>
      <c r="F47" s="40">
        <v>4.0927410000000002</v>
      </c>
      <c r="G47" s="40">
        <v>35.057223999999998</v>
      </c>
      <c r="H47" s="40">
        <v>15.556870999999999</v>
      </c>
      <c r="I47" s="40">
        <v>9.7808119999999992</v>
      </c>
      <c r="J47" s="40">
        <v>-0.13192892000000001</v>
      </c>
      <c r="K47" s="40">
        <v>24.01352</v>
      </c>
      <c r="L47" s="40">
        <v>13.616419</v>
      </c>
      <c r="M47" s="40">
        <v>13.061989000000001</v>
      </c>
      <c r="N47" s="40">
        <v>25.438177</v>
      </c>
      <c r="O47" s="40">
        <v>9.7088219999999996</v>
      </c>
      <c r="P47" s="40">
        <v>32.592889999999997</v>
      </c>
      <c r="Q47" s="40">
        <v>-7.1963970000000002</v>
      </c>
      <c r="R47" s="40">
        <v>13.649189</v>
      </c>
      <c r="S47" s="40">
        <v>-3.6905288999999999</v>
      </c>
      <c r="T47" s="40">
        <v>1.2163401</v>
      </c>
      <c r="U47" s="40">
        <v>26.826142999999998</v>
      </c>
      <c r="V47" s="155">
        <v>23.552883000000001</v>
      </c>
      <c r="W47" s="24"/>
    </row>
    <row r="48" spans="1:23" x14ac:dyDescent="0.35">
      <c r="A48" s="2">
        <v>43252</v>
      </c>
      <c r="B48" s="40">
        <v>16.102875000000001</v>
      </c>
      <c r="C48" s="40">
        <v>17.117393</v>
      </c>
      <c r="D48" s="40">
        <v>-3.0728578999999998</v>
      </c>
      <c r="E48" s="40">
        <v>-11.010968999999999</v>
      </c>
      <c r="F48" s="40">
        <v>-2.3906052</v>
      </c>
      <c r="G48" s="40">
        <v>28.888369000000001</v>
      </c>
      <c r="H48" s="40">
        <v>8.6412069999999996</v>
      </c>
      <c r="I48" s="40">
        <v>10.409784</v>
      </c>
      <c r="J48" s="40">
        <v>-11.849201000000001</v>
      </c>
      <c r="K48" s="40">
        <v>11.713993</v>
      </c>
      <c r="L48" s="40">
        <v>4.6077013000000004</v>
      </c>
      <c r="M48" s="40">
        <v>7.5767040000000003</v>
      </c>
      <c r="N48" s="40">
        <v>0.21200179999999999</v>
      </c>
      <c r="O48" s="40">
        <v>4.0678380000000001</v>
      </c>
      <c r="P48" s="40">
        <v>30.493164</v>
      </c>
      <c r="Q48" s="40">
        <v>-3.7409067</v>
      </c>
      <c r="R48" s="40">
        <v>10.025525</v>
      </c>
      <c r="S48" s="40">
        <v>-21.476585</v>
      </c>
      <c r="T48" s="40">
        <v>-2.2337794</v>
      </c>
      <c r="U48" s="40">
        <v>19.593668000000001</v>
      </c>
      <c r="V48" s="155">
        <v>28.928637999999999</v>
      </c>
      <c r="W48" s="24"/>
    </row>
    <row r="49" spans="1:23" x14ac:dyDescent="0.35">
      <c r="A49" s="2">
        <v>43280</v>
      </c>
      <c r="B49" s="40">
        <v>-5.0634145999999998E-2</v>
      </c>
      <c r="C49" s="40">
        <v>12.972068999999999</v>
      </c>
      <c r="D49" s="40">
        <v>-13.68432</v>
      </c>
      <c r="E49" s="40">
        <v>-13.875686999999999</v>
      </c>
      <c r="F49" s="40">
        <v>-9.0004919999999995</v>
      </c>
      <c r="G49" s="40">
        <v>19.962607999999999</v>
      </c>
      <c r="H49" s="40">
        <v>5.5328846</v>
      </c>
      <c r="I49" s="40">
        <v>4.0140630000000002</v>
      </c>
      <c r="J49" s="40">
        <v>-9.9998050000000003</v>
      </c>
      <c r="K49" s="40">
        <v>3.5531519999999999</v>
      </c>
      <c r="L49" s="40">
        <v>-2.6672720000000001</v>
      </c>
      <c r="M49" s="40">
        <v>4.6560525999999998</v>
      </c>
      <c r="N49" s="40">
        <v>-7.2108865</v>
      </c>
      <c r="O49" s="40">
        <v>5.6879400000000002</v>
      </c>
      <c r="P49" s="40">
        <v>20.452500000000001</v>
      </c>
      <c r="Q49" s="40">
        <v>4.9826980000000001</v>
      </c>
      <c r="R49" s="40">
        <v>1.1063814000000001</v>
      </c>
      <c r="S49" s="40">
        <v>-24.104922999999999</v>
      </c>
      <c r="T49" s="40">
        <v>-3.4154057999999998</v>
      </c>
      <c r="U49" s="40">
        <v>9.6261980000000005</v>
      </c>
      <c r="V49" s="155">
        <v>18.321822999999998</v>
      </c>
      <c r="W49" s="24"/>
    </row>
    <row r="50" spans="1:23" x14ac:dyDescent="0.35">
      <c r="A50" s="2">
        <v>43313</v>
      </c>
      <c r="B50" s="40">
        <v>-8.8765199999999993</v>
      </c>
      <c r="C50" s="40">
        <v>6.4944625</v>
      </c>
      <c r="D50" s="40">
        <v>-7.9012155999999996</v>
      </c>
      <c r="E50" s="40">
        <v>-7.9056144000000002</v>
      </c>
      <c r="F50" s="40">
        <v>-4.5083226999999999</v>
      </c>
      <c r="G50" s="40">
        <v>15.287971499999999</v>
      </c>
      <c r="H50" s="40">
        <v>10.252689999999999</v>
      </c>
      <c r="I50" s="40">
        <v>5.8548926999999997</v>
      </c>
      <c r="J50" s="40">
        <v>-5.8908462999999998</v>
      </c>
      <c r="K50" s="40">
        <v>-2.0411253</v>
      </c>
      <c r="L50" s="40">
        <v>-3.0308842999999999</v>
      </c>
      <c r="M50" s="40">
        <v>2.8678894000000001</v>
      </c>
      <c r="N50" s="40">
        <v>-9.6874710000000004</v>
      </c>
      <c r="O50" s="40">
        <v>3.5682797000000002</v>
      </c>
      <c r="P50" s="40">
        <v>6.6527367000000002</v>
      </c>
      <c r="Q50" s="40">
        <v>9.2765570000000004</v>
      </c>
      <c r="R50" s="40">
        <v>9.2334029999999991</v>
      </c>
      <c r="S50" s="40">
        <v>-35.214526999999997</v>
      </c>
      <c r="T50" s="40">
        <v>-6.7071557000000004</v>
      </c>
      <c r="U50" s="40">
        <v>11.779081</v>
      </c>
      <c r="V50" s="155">
        <v>25.744534000000002</v>
      </c>
      <c r="W50" s="24"/>
    </row>
    <row r="51" spans="1:23" x14ac:dyDescent="0.35">
      <c r="A51" s="2">
        <v>43343</v>
      </c>
      <c r="B51" s="40">
        <v>-14.792930999999999</v>
      </c>
      <c r="C51" s="40">
        <v>-8.1640189999999997</v>
      </c>
      <c r="D51" s="40">
        <v>-11.331773</v>
      </c>
      <c r="E51" s="40">
        <v>-7.5685500000000001</v>
      </c>
      <c r="F51" s="40">
        <v>-10.30584</v>
      </c>
      <c r="G51" s="40">
        <v>1.5887141</v>
      </c>
      <c r="H51" s="40">
        <v>8.6908820000000002</v>
      </c>
      <c r="I51" s="40">
        <v>4.1225553000000001</v>
      </c>
      <c r="J51" s="40">
        <v>-8.7749600000000001</v>
      </c>
      <c r="K51" s="40">
        <v>1.2575506999999999</v>
      </c>
      <c r="L51" s="40">
        <v>-16.678094999999999</v>
      </c>
      <c r="M51" s="40">
        <v>-10.04867</v>
      </c>
      <c r="N51" s="40">
        <v>-13.276201</v>
      </c>
      <c r="O51" s="40">
        <v>5.5379509999999996</v>
      </c>
      <c r="P51" s="40">
        <v>-0.29889345</v>
      </c>
      <c r="Q51" s="40">
        <v>14.906764000000001</v>
      </c>
      <c r="R51" s="40">
        <v>6.5228580000000003</v>
      </c>
      <c r="S51" s="40">
        <v>-54.765459999999997</v>
      </c>
      <c r="T51" s="40">
        <v>-8.0960570000000001</v>
      </c>
      <c r="U51" s="40">
        <v>13.986003999999999</v>
      </c>
      <c r="V51" s="155">
        <v>15.572666999999999</v>
      </c>
      <c r="W51" s="24"/>
    </row>
    <row r="52" spans="1:23" x14ac:dyDescent="0.35">
      <c r="A52" s="2">
        <v>43374</v>
      </c>
      <c r="B52" s="40">
        <v>-12.12768</v>
      </c>
      <c r="C52" s="40">
        <v>-4.9177590000000002</v>
      </c>
      <c r="D52" s="40">
        <v>-12.420082000000001</v>
      </c>
      <c r="E52" s="40">
        <v>-19.346125000000001</v>
      </c>
      <c r="F52" s="40">
        <v>-8.9265460000000001</v>
      </c>
      <c r="G52" s="40">
        <v>-1.5754461</v>
      </c>
      <c r="H52" s="40">
        <v>6.3895939999999998</v>
      </c>
      <c r="I52" s="40">
        <v>7.8178644000000004</v>
      </c>
      <c r="J52" s="40">
        <v>-3.2880067999999998</v>
      </c>
      <c r="K52" s="40">
        <v>1.3319730999999999</v>
      </c>
      <c r="L52" s="40">
        <v>-16.951597</v>
      </c>
      <c r="M52" s="40">
        <v>-6.6316129999999998</v>
      </c>
      <c r="N52" s="40">
        <v>-10.709208500000001</v>
      </c>
      <c r="O52" s="40">
        <v>-0.42663813</v>
      </c>
      <c r="P52" s="40">
        <v>-3.3764124</v>
      </c>
      <c r="Q52" s="40">
        <v>19.046379999999999</v>
      </c>
      <c r="R52" s="40">
        <v>5.2182674000000002</v>
      </c>
      <c r="S52" s="40">
        <v>-40.912723999999997</v>
      </c>
      <c r="T52" s="40">
        <v>-6.7388477</v>
      </c>
      <c r="U52" s="40">
        <v>12.363206999999999</v>
      </c>
      <c r="V52" s="155">
        <v>18.687546000000001</v>
      </c>
      <c r="W52" s="24"/>
    </row>
    <row r="53" spans="1:23" x14ac:dyDescent="0.35">
      <c r="A53" s="2">
        <v>43405</v>
      </c>
      <c r="B53" s="40">
        <v>-19.696193999999998</v>
      </c>
      <c r="C53" s="40">
        <v>-13.887280000000001</v>
      </c>
      <c r="D53" s="40">
        <v>-13.219177</v>
      </c>
      <c r="E53" s="40">
        <v>-16.62293</v>
      </c>
      <c r="F53" s="40">
        <v>-17.006260000000001</v>
      </c>
      <c r="G53" s="40">
        <v>-12.779002999999999</v>
      </c>
      <c r="H53" s="40">
        <v>2.3552417999999999</v>
      </c>
      <c r="I53" s="40">
        <v>-8.3132029999999997</v>
      </c>
      <c r="J53" s="40">
        <v>-10.417151</v>
      </c>
      <c r="K53" s="40">
        <v>-19.601559000000002</v>
      </c>
      <c r="L53" s="40">
        <v>5.6682943999999997</v>
      </c>
      <c r="M53" s="40">
        <v>-11.936902999999999</v>
      </c>
      <c r="N53" s="40">
        <v>-17.811596000000002</v>
      </c>
      <c r="O53" s="40">
        <v>-12.025833</v>
      </c>
      <c r="P53" s="40">
        <v>-13.352907</v>
      </c>
      <c r="Q53" s="40">
        <v>28.016842</v>
      </c>
      <c r="R53" s="40">
        <v>-2.7412415000000001</v>
      </c>
      <c r="S53" s="40">
        <v>-40.797029999999999</v>
      </c>
      <c r="T53" s="40">
        <v>-9.8518729999999994</v>
      </c>
      <c r="U53" s="40">
        <v>-5.6249323000000002</v>
      </c>
      <c r="V53" s="155">
        <v>21.716154</v>
      </c>
      <c r="W53" s="24"/>
    </row>
    <row r="54" spans="1:23" x14ac:dyDescent="0.35">
      <c r="A54" s="2">
        <v>43434</v>
      </c>
      <c r="B54" s="40">
        <v>-21.709543</v>
      </c>
      <c r="C54" s="40">
        <v>-2.2418916000000002</v>
      </c>
      <c r="D54" s="40">
        <v>-5.5066642999999997</v>
      </c>
      <c r="E54" s="40">
        <v>-12.433510999999999</v>
      </c>
      <c r="F54" s="40">
        <v>-11.397028000000001</v>
      </c>
      <c r="G54" s="40">
        <v>-11.531663</v>
      </c>
      <c r="H54" s="40">
        <v>-2.0157634999999998</v>
      </c>
      <c r="I54" s="40">
        <v>-7.6510670000000003</v>
      </c>
      <c r="J54" s="40">
        <v>-17.770111</v>
      </c>
      <c r="K54" s="40">
        <v>-16.924965</v>
      </c>
      <c r="L54" s="40">
        <v>5.6273819999999999</v>
      </c>
      <c r="M54" s="40">
        <v>-15.40615</v>
      </c>
      <c r="N54" s="40">
        <v>-15.891980999999999</v>
      </c>
      <c r="O54" s="40">
        <v>-3.2542705999999999</v>
      </c>
      <c r="P54" s="40">
        <v>-11.689311</v>
      </c>
      <c r="Q54" s="40">
        <v>45.804276000000002</v>
      </c>
      <c r="R54" s="40">
        <v>-3.2750249999999999</v>
      </c>
      <c r="S54" s="40">
        <v>-28.271478999999999</v>
      </c>
      <c r="T54" s="40">
        <v>-8.8358399999999993</v>
      </c>
      <c r="U54" s="40">
        <v>-6.3509345000000001</v>
      </c>
      <c r="V54" s="155">
        <v>15.528392999999999</v>
      </c>
      <c r="W54" s="24"/>
    </row>
    <row r="55" spans="1:23" x14ac:dyDescent="0.35">
      <c r="A55" s="2">
        <v>43465</v>
      </c>
      <c r="B55" s="40">
        <v>-26.554382</v>
      </c>
      <c r="C55" s="40">
        <v>-18.957806000000001</v>
      </c>
      <c r="D55" s="40">
        <v>-10.8912525</v>
      </c>
      <c r="E55" s="40">
        <v>-17.49727</v>
      </c>
      <c r="F55" s="40">
        <v>-13.781321</v>
      </c>
      <c r="G55" s="40">
        <v>-12.157291000000001</v>
      </c>
      <c r="H55" s="40">
        <v>-6.2693833999999997</v>
      </c>
      <c r="I55" s="40">
        <v>-9.9243109999999994</v>
      </c>
      <c r="J55" s="40">
        <v>-14.586944000000001</v>
      </c>
      <c r="K55" s="40">
        <v>-20.384364999999999</v>
      </c>
      <c r="L55" s="40">
        <v>-2.5662183999999999</v>
      </c>
      <c r="M55" s="40">
        <v>-25.225860000000001</v>
      </c>
      <c r="N55" s="40">
        <v>-31.234401999999999</v>
      </c>
      <c r="O55" s="40">
        <v>-6.6922959999999998</v>
      </c>
      <c r="P55" s="40">
        <v>-19.774460000000001</v>
      </c>
      <c r="Q55" s="40">
        <v>20.066011</v>
      </c>
      <c r="R55" s="40">
        <v>-10.291463</v>
      </c>
      <c r="S55" s="40">
        <v>-41.475166000000002</v>
      </c>
      <c r="T55" s="40">
        <v>-14.421939999999999</v>
      </c>
      <c r="U55" s="40">
        <v>-16.832388000000002</v>
      </c>
      <c r="V55" s="155">
        <v>13.066589</v>
      </c>
      <c r="W55" s="24"/>
    </row>
    <row r="56" spans="1:23" x14ac:dyDescent="0.35">
      <c r="A56" s="2">
        <v>43497</v>
      </c>
      <c r="B56" s="40">
        <v>-24.376750000000001</v>
      </c>
      <c r="C56" s="40">
        <v>-14.966077</v>
      </c>
      <c r="D56" s="40">
        <v>-5.0855217000000001</v>
      </c>
      <c r="E56" s="40">
        <v>-6.7302464999999998</v>
      </c>
      <c r="F56" s="40">
        <v>-15.896998999999999</v>
      </c>
      <c r="G56" s="40">
        <v>-11.627530999999999</v>
      </c>
      <c r="H56" s="40">
        <v>-10.819274</v>
      </c>
      <c r="I56" s="40">
        <v>-11.622935</v>
      </c>
      <c r="J56" s="40">
        <v>-15.182948</v>
      </c>
      <c r="K56" s="40">
        <v>-15.870321000000001</v>
      </c>
      <c r="L56" s="40">
        <v>0.25770663999999999</v>
      </c>
      <c r="M56" s="40">
        <v>-17.779910999999998</v>
      </c>
      <c r="N56" s="40">
        <v>-34.763480000000001</v>
      </c>
      <c r="O56" s="40">
        <v>-10.513282</v>
      </c>
      <c r="P56" s="40">
        <v>-18.200313999999999</v>
      </c>
      <c r="Q56" s="40">
        <v>20.725286000000001</v>
      </c>
      <c r="R56" s="40">
        <v>-9.9367319999999992</v>
      </c>
      <c r="S56" s="40">
        <v>-35.69068</v>
      </c>
      <c r="T56" s="40">
        <v>-15.629852</v>
      </c>
      <c r="U56" s="40">
        <v>-19.357502</v>
      </c>
      <c r="V56" s="155">
        <v>19.233512999999999</v>
      </c>
      <c r="W56" s="24"/>
    </row>
    <row r="57" spans="1:23" x14ac:dyDescent="0.35">
      <c r="A57" s="2">
        <v>43525</v>
      </c>
      <c r="B57" s="40">
        <v>-7.3514699999999999</v>
      </c>
      <c r="C57" s="40">
        <v>-13.641816</v>
      </c>
      <c r="D57" s="40">
        <v>-7.4146390000000002</v>
      </c>
      <c r="E57" s="40">
        <v>-8.0485710000000008</v>
      </c>
      <c r="F57" s="40">
        <v>-8.9925470000000001</v>
      </c>
      <c r="G57" s="40">
        <v>-7.7741623000000004</v>
      </c>
      <c r="H57" s="40">
        <v>-9.2183700000000002</v>
      </c>
      <c r="I57" s="40">
        <v>-6.5192459999999999</v>
      </c>
      <c r="J57" s="40">
        <v>-11.785436000000001</v>
      </c>
      <c r="K57" s="40">
        <v>-10.899806</v>
      </c>
      <c r="L57" s="40">
        <v>-3.9066792000000001</v>
      </c>
      <c r="M57" s="40">
        <v>-22.846746</v>
      </c>
      <c r="N57" s="40">
        <v>-20.810997</v>
      </c>
      <c r="O57" s="40">
        <v>-4.116994</v>
      </c>
      <c r="P57" s="40">
        <v>-9.9790150000000004</v>
      </c>
      <c r="Q57" s="40">
        <v>22.037769999999998</v>
      </c>
      <c r="R57" s="40">
        <v>-10.310203</v>
      </c>
      <c r="S57" s="40">
        <v>-35.721879999999999</v>
      </c>
      <c r="T57" s="40">
        <v>-7.9166116999999998</v>
      </c>
      <c r="U57" s="40">
        <v>-7.8787745999999999</v>
      </c>
      <c r="V57" s="155">
        <v>22.508763999999999</v>
      </c>
      <c r="W57" s="24"/>
    </row>
    <row r="58" spans="1:23" x14ac:dyDescent="0.35">
      <c r="A58" s="2">
        <v>43556</v>
      </c>
      <c r="B58" s="40">
        <v>-2.6411175999999998</v>
      </c>
      <c r="C58" s="40">
        <v>-14.996945999999999</v>
      </c>
      <c r="D58" s="40">
        <v>-1.9058883</v>
      </c>
      <c r="E58" s="40">
        <v>-1.348573</v>
      </c>
      <c r="F58" s="40">
        <v>-6.0567320000000002</v>
      </c>
      <c r="G58" s="40">
        <v>-6.0530780000000002</v>
      </c>
      <c r="H58" s="40">
        <v>-14.691973000000001</v>
      </c>
      <c r="I58" s="40">
        <v>-6.1308090000000002</v>
      </c>
      <c r="J58" s="40">
        <v>-11.537141</v>
      </c>
      <c r="K58" s="40">
        <v>-16.513597000000001</v>
      </c>
      <c r="L58" s="40">
        <v>-3.9077937999999999</v>
      </c>
      <c r="M58" s="40">
        <v>-17.842310000000001</v>
      </c>
      <c r="N58" s="40">
        <v>-12.019068000000001</v>
      </c>
      <c r="O58" s="40">
        <v>5.3255439999999998</v>
      </c>
      <c r="P58" s="40">
        <v>-6.2746525000000002</v>
      </c>
      <c r="Q58" s="40">
        <v>17.37914</v>
      </c>
      <c r="R58" s="40">
        <v>-7.4099482999999999</v>
      </c>
      <c r="S58" s="40">
        <v>-39.454639999999998</v>
      </c>
      <c r="T58" s="40">
        <v>-7.1403622999999996</v>
      </c>
      <c r="U58" s="40">
        <v>-12.327135</v>
      </c>
      <c r="V58" s="155">
        <v>17.432510000000001</v>
      </c>
      <c r="W58" s="24"/>
    </row>
    <row r="59" spans="1:23" x14ac:dyDescent="0.35">
      <c r="A59" s="2">
        <v>43586</v>
      </c>
      <c r="B59" s="40">
        <v>-0.52474739999999997</v>
      </c>
      <c r="C59" s="40">
        <v>-18.973219</v>
      </c>
      <c r="D59" s="40">
        <v>5.2831770000000002</v>
      </c>
      <c r="E59" s="40">
        <v>3.6004423999999999</v>
      </c>
      <c r="F59" s="40">
        <v>-4.1998385999999996</v>
      </c>
      <c r="G59" s="40">
        <v>-12.167608</v>
      </c>
      <c r="H59" s="40">
        <v>-11.736685</v>
      </c>
      <c r="I59" s="40">
        <v>1.9242048</v>
      </c>
      <c r="J59" s="40">
        <v>-8.2481500000000008</v>
      </c>
      <c r="K59" s="40">
        <v>-17.785990000000002</v>
      </c>
      <c r="L59" s="40">
        <v>0.52976610000000002</v>
      </c>
      <c r="M59" s="40">
        <v>-11.280144</v>
      </c>
      <c r="N59" s="40">
        <v>-19.077324000000001</v>
      </c>
      <c r="O59" s="40">
        <v>2.570665</v>
      </c>
      <c r="P59" s="40">
        <v>-3.9732218000000001</v>
      </c>
      <c r="Q59" s="40">
        <v>16.698647000000001</v>
      </c>
      <c r="R59" s="40">
        <v>-5.9878289999999996</v>
      </c>
      <c r="S59" s="40">
        <v>-35.624040000000001</v>
      </c>
      <c r="T59" s="40">
        <v>-3.5595536000000001</v>
      </c>
      <c r="U59" s="40">
        <v>-6.0719966999999997</v>
      </c>
      <c r="V59" s="155">
        <v>18.982029000000001</v>
      </c>
      <c r="W59" s="24"/>
    </row>
    <row r="60" spans="1:23" x14ac:dyDescent="0.35">
      <c r="A60" s="2">
        <v>43616</v>
      </c>
      <c r="B60" s="40">
        <v>-11.1279545</v>
      </c>
      <c r="C60" s="40">
        <v>-21.215229999999998</v>
      </c>
      <c r="D60" s="40">
        <v>1.2294411999999999</v>
      </c>
      <c r="E60" s="40">
        <v>8.6777800000000003</v>
      </c>
      <c r="F60" s="40">
        <v>-0.14677644000000001</v>
      </c>
      <c r="G60" s="40">
        <v>-15.754473000000001</v>
      </c>
      <c r="H60" s="40">
        <v>-5.8564780000000001</v>
      </c>
      <c r="I60" s="40">
        <v>-6.8457184</v>
      </c>
      <c r="J60" s="40">
        <v>-1.7928123</v>
      </c>
      <c r="K60" s="40">
        <v>-21.927499999999998</v>
      </c>
      <c r="L60" s="40">
        <v>20.638477000000002</v>
      </c>
      <c r="M60" s="40">
        <v>-11.884242</v>
      </c>
      <c r="N60" s="40">
        <v>2.4507759999999998</v>
      </c>
      <c r="O60" s="40">
        <v>7.937932</v>
      </c>
      <c r="P60" s="40">
        <v>-18.449337</v>
      </c>
      <c r="Q60" s="40">
        <v>10.067595000000001</v>
      </c>
      <c r="R60" s="40">
        <v>-6.1813473999999999</v>
      </c>
      <c r="S60" s="40">
        <v>-28.196686</v>
      </c>
      <c r="T60" s="40">
        <v>-9.2685220000000008</v>
      </c>
      <c r="U60" s="40">
        <v>-2.2041976000000001</v>
      </c>
      <c r="V60" s="155">
        <v>6.4888953999999996</v>
      </c>
      <c r="W60" s="24"/>
    </row>
    <row r="61" spans="1:23" x14ac:dyDescent="0.35">
      <c r="A61" s="2">
        <v>43647</v>
      </c>
      <c r="B61" s="40">
        <v>9.2341789999999992</v>
      </c>
      <c r="C61" s="40">
        <v>-9.8172549999999994</v>
      </c>
      <c r="D61" s="40">
        <v>16.723120000000002</v>
      </c>
      <c r="E61" s="40">
        <v>20.408524</v>
      </c>
      <c r="F61" s="40">
        <v>10.090600999999999</v>
      </c>
      <c r="G61" s="40">
        <v>-3.3705413000000002</v>
      </c>
      <c r="H61" s="40">
        <v>0.1083374</v>
      </c>
      <c r="I61" s="40">
        <v>1.8904567000000001</v>
      </c>
      <c r="J61" s="40">
        <v>-4.1790010000000004</v>
      </c>
      <c r="K61" s="40">
        <v>-10.727292</v>
      </c>
      <c r="L61" s="40">
        <v>40.769432000000002</v>
      </c>
      <c r="M61" s="40">
        <v>-0.15655756000000001</v>
      </c>
      <c r="N61" s="40">
        <v>8.936966</v>
      </c>
      <c r="O61" s="40">
        <v>8.7885489999999997</v>
      </c>
      <c r="P61" s="40">
        <v>-4.6079993000000004</v>
      </c>
      <c r="Q61" s="40">
        <v>15.22181</v>
      </c>
      <c r="R61" s="40">
        <v>9.1082940000000008</v>
      </c>
      <c r="S61" s="40">
        <v>-13.989228000000001</v>
      </c>
      <c r="T61" s="40">
        <v>-6.6418290000000004</v>
      </c>
      <c r="U61" s="40">
        <v>2.7099133000000002</v>
      </c>
      <c r="V61" s="155">
        <v>8.3936100000000007</v>
      </c>
      <c r="W61" s="24"/>
    </row>
    <row r="62" spans="1:23" x14ac:dyDescent="0.35">
      <c r="A62" s="2">
        <v>43678</v>
      </c>
      <c r="B62" s="40">
        <v>6.1929344999999998</v>
      </c>
      <c r="C62" s="40">
        <v>-18.304789</v>
      </c>
      <c r="D62" s="40">
        <v>6.5772414000000001</v>
      </c>
      <c r="E62" s="40">
        <v>6.6600919999999997</v>
      </c>
      <c r="F62" s="40">
        <v>-9.4633939999999992</v>
      </c>
      <c r="G62" s="40">
        <v>-9.8576490000000003</v>
      </c>
      <c r="H62" s="40">
        <v>-9.3723720000000004</v>
      </c>
      <c r="I62" s="40">
        <v>-5.5516059999999996</v>
      </c>
      <c r="J62" s="40">
        <v>-18.857061000000002</v>
      </c>
      <c r="K62" s="40">
        <v>-17.046392000000001</v>
      </c>
      <c r="L62" s="40">
        <v>26.072931000000001</v>
      </c>
      <c r="M62" s="40">
        <v>-12.344485000000001</v>
      </c>
      <c r="N62" s="40">
        <v>6.4707039999999996</v>
      </c>
      <c r="O62" s="40">
        <v>-7.2642565000000001</v>
      </c>
      <c r="P62" s="40">
        <v>-8.1386385000000008</v>
      </c>
      <c r="Q62" s="40">
        <v>0.78877209999999998</v>
      </c>
      <c r="R62" s="40">
        <v>-1.2926757</v>
      </c>
      <c r="S62" s="40">
        <v>-3.2744347999999999</v>
      </c>
      <c r="T62" s="40">
        <v>-5.1684736999999998</v>
      </c>
      <c r="U62" s="40">
        <v>-1.588738</v>
      </c>
      <c r="V62" s="155">
        <v>5.9710144999999999</v>
      </c>
      <c r="W62" s="24"/>
    </row>
    <row r="63" spans="1:23" x14ac:dyDescent="0.35">
      <c r="A63" s="2">
        <v>43707</v>
      </c>
      <c r="B63" s="40">
        <v>12.337744000000001</v>
      </c>
      <c r="C63" s="40">
        <v>-16.105293</v>
      </c>
      <c r="D63" s="40">
        <v>9.9409100000000006</v>
      </c>
      <c r="E63" s="40">
        <v>6.2495947000000003</v>
      </c>
      <c r="F63" s="40">
        <v>-13.994056</v>
      </c>
      <c r="G63" s="40">
        <v>-5.9258223000000001</v>
      </c>
      <c r="H63" s="40">
        <v>-10.755044</v>
      </c>
      <c r="I63" s="40">
        <v>-4.2814074</v>
      </c>
      <c r="J63" s="40">
        <v>-15.229380000000001</v>
      </c>
      <c r="K63" s="40">
        <v>-19.142807000000001</v>
      </c>
      <c r="L63" s="40">
        <v>33.244262999999997</v>
      </c>
      <c r="M63" s="40">
        <v>-7.6281366000000004</v>
      </c>
      <c r="N63" s="40">
        <v>6.2599897000000002</v>
      </c>
      <c r="O63" s="40">
        <v>-7.6282144000000001</v>
      </c>
      <c r="P63" s="40">
        <v>-5.403715</v>
      </c>
      <c r="Q63" s="40">
        <v>1.0151386</v>
      </c>
      <c r="R63" s="40">
        <v>-3.8077711999999999</v>
      </c>
      <c r="S63" s="40">
        <v>24.759018000000001</v>
      </c>
      <c r="T63" s="40">
        <v>-6.7777576000000002</v>
      </c>
      <c r="U63" s="40">
        <v>-4.1942000000000004</v>
      </c>
      <c r="V63" s="155">
        <v>5.1607130000000003</v>
      </c>
      <c r="W63" s="24"/>
    </row>
    <row r="64" spans="1:23" x14ac:dyDescent="0.35">
      <c r="A64" s="2">
        <v>43739</v>
      </c>
      <c r="B64" s="40">
        <v>7.5927733999999996</v>
      </c>
      <c r="C64" s="40">
        <v>-16.113240000000001</v>
      </c>
      <c r="D64" s="40">
        <v>7.5555443999999996</v>
      </c>
      <c r="E64" s="40">
        <v>12.232661</v>
      </c>
      <c r="F64" s="40">
        <v>-12.633388999999999</v>
      </c>
      <c r="G64" s="40">
        <v>-6.2794743000000004</v>
      </c>
      <c r="H64" s="40">
        <v>-10.624694999999999</v>
      </c>
      <c r="I64" s="40">
        <v>-0.66619514999999996</v>
      </c>
      <c r="J64" s="40">
        <v>-15.471393000000001</v>
      </c>
      <c r="K64" s="40">
        <v>-16.412264</v>
      </c>
      <c r="L64" s="40">
        <v>27.127265999999999</v>
      </c>
      <c r="M64" s="40">
        <v>-7.5712203999999996</v>
      </c>
      <c r="N64" s="40">
        <v>14.230323</v>
      </c>
      <c r="O64" s="40">
        <v>2.8591514</v>
      </c>
      <c r="P64" s="40">
        <v>-5.3682270000000001</v>
      </c>
      <c r="Q64" s="40">
        <v>2.7765274</v>
      </c>
      <c r="R64" s="40">
        <v>-7.7467975999999998</v>
      </c>
      <c r="S64" s="40">
        <v>12.816132</v>
      </c>
      <c r="T64" s="40">
        <v>-8.7890390000000007</v>
      </c>
      <c r="U64" s="40">
        <v>-1.6769886000000001</v>
      </c>
      <c r="V64" s="155">
        <v>1.7097712</v>
      </c>
      <c r="W64" s="24"/>
    </row>
    <row r="65" spans="1:23" x14ac:dyDescent="0.35">
      <c r="A65" s="2">
        <v>43770</v>
      </c>
      <c r="B65" s="40">
        <v>19.697261999999998</v>
      </c>
      <c r="C65" s="40">
        <v>-16.975467999999999</v>
      </c>
      <c r="D65" s="40">
        <v>12.619972000000001</v>
      </c>
      <c r="E65" s="40">
        <v>17.185794999999999</v>
      </c>
      <c r="F65" s="40">
        <v>2.3872852</v>
      </c>
      <c r="G65" s="40">
        <v>3.5603880000000001</v>
      </c>
      <c r="H65" s="40">
        <v>-4.2241629999999999</v>
      </c>
      <c r="I65" s="40">
        <v>19.556750000000001</v>
      </c>
      <c r="J65" s="40">
        <v>6.0407159999999998</v>
      </c>
      <c r="K65" s="40">
        <v>2.3401736999999998</v>
      </c>
      <c r="L65" s="40">
        <v>12.937153</v>
      </c>
      <c r="M65" s="40">
        <v>1.6882299999999999</v>
      </c>
      <c r="N65" s="40">
        <v>35.489474999999999</v>
      </c>
      <c r="O65" s="40">
        <v>14.867544000000001</v>
      </c>
      <c r="P65" s="40">
        <v>7.7753544000000003</v>
      </c>
      <c r="Q65" s="40">
        <v>0.70025919999999997</v>
      </c>
      <c r="R65" s="40">
        <v>-4.4994173000000002</v>
      </c>
      <c r="S65" s="40">
        <v>5.3974270000000004</v>
      </c>
      <c r="T65" s="40">
        <v>-3.9093553999999999</v>
      </c>
      <c r="U65" s="40">
        <v>9.6572639999999996</v>
      </c>
      <c r="V65" s="155">
        <v>0.83100795999999999</v>
      </c>
      <c r="W65" s="24"/>
    </row>
    <row r="66" spans="1:23" x14ac:dyDescent="0.35">
      <c r="A66" s="2">
        <v>43798</v>
      </c>
      <c r="B66" s="40">
        <v>21.105872999999999</v>
      </c>
      <c r="C66" s="40">
        <v>-29.714435999999999</v>
      </c>
      <c r="D66" s="40">
        <v>-2.6697516000000001</v>
      </c>
      <c r="E66" s="40">
        <v>7.3321223</v>
      </c>
      <c r="F66" s="40">
        <v>-9.9031690000000001</v>
      </c>
      <c r="G66" s="40">
        <v>-0.68121549999999997</v>
      </c>
      <c r="H66" s="40">
        <v>-6.0565709999999999</v>
      </c>
      <c r="I66" s="40">
        <v>21.799289999999999</v>
      </c>
      <c r="J66" s="40">
        <v>10.014391</v>
      </c>
      <c r="K66" s="40">
        <v>-3.2320023</v>
      </c>
      <c r="L66" s="40">
        <v>9.6606369999999995</v>
      </c>
      <c r="M66" s="40">
        <v>-5.4340242999999999</v>
      </c>
      <c r="N66" s="40">
        <v>38.512314000000003</v>
      </c>
      <c r="O66" s="40">
        <v>4.4576526000000003</v>
      </c>
      <c r="P66" s="40">
        <v>7.1533084000000002</v>
      </c>
      <c r="Q66" s="40">
        <v>-6.5342425999999998</v>
      </c>
      <c r="R66" s="40">
        <v>-2.804786</v>
      </c>
      <c r="S66" s="40">
        <v>2.9404043999999998</v>
      </c>
      <c r="T66" s="40">
        <v>-3.1809449999999999</v>
      </c>
      <c r="U66" s="40">
        <v>1.7093658</v>
      </c>
      <c r="V66" s="155">
        <v>5.7704089999999999</v>
      </c>
      <c r="W66" s="24"/>
    </row>
    <row r="67" spans="1:23" x14ac:dyDescent="0.35">
      <c r="A67" s="2">
        <v>43830</v>
      </c>
      <c r="B67" s="40">
        <v>35.925471999999999</v>
      </c>
      <c r="C67" s="40">
        <v>-17.790735000000002</v>
      </c>
      <c r="D67" s="40">
        <v>5.3035617000000004</v>
      </c>
      <c r="E67" s="40">
        <v>8.4974399999999992</v>
      </c>
      <c r="F67" s="40">
        <v>-6.1410723000000003</v>
      </c>
      <c r="G67" s="40">
        <v>7.3103666</v>
      </c>
      <c r="H67" s="40">
        <v>-1.4161229</v>
      </c>
      <c r="I67" s="40">
        <v>33.332540000000002</v>
      </c>
      <c r="J67" s="40">
        <v>12.637949000000001</v>
      </c>
      <c r="K67" s="40">
        <v>7.9483389999999998</v>
      </c>
      <c r="L67" s="40">
        <v>27.653265000000001</v>
      </c>
      <c r="M67" s="40">
        <v>9.6224784999999997</v>
      </c>
      <c r="N67" s="40">
        <v>50.196013999999998</v>
      </c>
      <c r="O67" s="40">
        <v>6.4916489999999998</v>
      </c>
      <c r="P67" s="40">
        <v>23.700274</v>
      </c>
      <c r="Q67" s="40">
        <v>-0.32946467000000002</v>
      </c>
      <c r="R67" s="40">
        <v>1.0205388</v>
      </c>
      <c r="S67" s="40">
        <v>14.413333</v>
      </c>
      <c r="T67" s="40">
        <v>1.5797376999999999</v>
      </c>
      <c r="U67" s="40">
        <v>9.2367170000000005</v>
      </c>
      <c r="V67" s="155">
        <v>9.2983130000000003</v>
      </c>
      <c r="W67" s="24"/>
    </row>
    <row r="68" spans="1:23" x14ac:dyDescent="0.35">
      <c r="A68" s="2">
        <v>43861</v>
      </c>
      <c r="B68" s="40">
        <v>10.743439</v>
      </c>
      <c r="C68" s="40">
        <v>-32.949565999999997</v>
      </c>
      <c r="D68" s="40">
        <v>-11.022878</v>
      </c>
      <c r="E68" s="40">
        <v>-9.8813479999999991</v>
      </c>
      <c r="F68" s="40">
        <v>-15.616154999999999</v>
      </c>
      <c r="G68" s="40">
        <v>-6.2194165999999997</v>
      </c>
      <c r="H68" s="40">
        <v>-10.211259</v>
      </c>
      <c r="I68" s="40">
        <v>16.883087</v>
      </c>
      <c r="J68" s="40">
        <v>4.9761652999999999</v>
      </c>
      <c r="K68" s="40">
        <v>-8.9926539999999999</v>
      </c>
      <c r="L68" s="40">
        <v>-0.87855459999999996</v>
      </c>
      <c r="M68" s="40">
        <v>-12.578541</v>
      </c>
      <c r="N68" s="40">
        <v>32.871270000000003</v>
      </c>
      <c r="O68" s="40">
        <v>6.2123774999999997</v>
      </c>
      <c r="P68" s="40">
        <v>2.9319047999999999</v>
      </c>
      <c r="Q68" s="40">
        <v>-4.1315374</v>
      </c>
      <c r="R68" s="40">
        <v>-7.7716770000000004</v>
      </c>
      <c r="S68" s="40">
        <v>-0.35904646000000001</v>
      </c>
      <c r="T68" s="40">
        <v>-3.818047</v>
      </c>
      <c r="U68" s="40">
        <v>-5.2778063</v>
      </c>
      <c r="V68" s="155">
        <v>-4.4660273000000004</v>
      </c>
      <c r="W68" s="24"/>
    </row>
    <row r="69" spans="1:23" x14ac:dyDescent="0.35">
      <c r="A69" s="2">
        <v>43889</v>
      </c>
      <c r="B69" s="40">
        <v>7.2213289999999999</v>
      </c>
      <c r="C69" s="40">
        <v>-38.970269999999999</v>
      </c>
      <c r="D69" s="40">
        <v>-14.413733000000001</v>
      </c>
      <c r="E69" s="40">
        <v>-12.197346</v>
      </c>
      <c r="F69" s="40">
        <v>-25.005120000000002</v>
      </c>
      <c r="G69" s="40">
        <v>-16.999286999999999</v>
      </c>
      <c r="H69" s="40">
        <v>-14.204777</v>
      </c>
      <c r="I69" s="40">
        <v>15.532708</v>
      </c>
      <c r="J69" s="40">
        <v>-1.5800059</v>
      </c>
      <c r="K69" s="40">
        <v>-10.827970499999999</v>
      </c>
      <c r="L69" s="40">
        <v>-8.3211309999999994</v>
      </c>
      <c r="M69" s="40">
        <v>-15.410227000000001</v>
      </c>
      <c r="N69" s="40">
        <v>-3.2773674000000002</v>
      </c>
      <c r="O69" s="40">
        <v>-0.53694249999999999</v>
      </c>
      <c r="P69" s="40">
        <v>3.9375186000000002</v>
      </c>
      <c r="Q69" s="40">
        <v>-10.4081335</v>
      </c>
      <c r="R69" s="40">
        <v>-18.927353</v>
      </c>
      <c r="S69" s="40">
        <v>-11.942387</v>
      </c>
      <c r="T69" s="40">
        <v>-14.490867</v>
      </c>
      <c r="U69" s="40">
        <v>-16.995262</v>
      </c>
      <c r="V69" s="155">
        <v>-13.131637</v>
      </c>
      <c r="W69" s="24"/>
    </row>
    <row r="70" spans="1:23" x14ac:dyDescent="0.35">
      <c r="A70" s="2">
        <v>43922</v>
      </c>
      <c r="B70" s="40">
        <v>-10.548454</v>
      </c>
      <c r="C70" s="40">
        <v>-51.278767000000002</v>
      </c>
      <c r="D70" s="40">
        <v>-46.418278000000001</v>
      </c>
      <c r="E70" s="40">
        <v>-34.818089999999998</v>
      </c>
      <c r="F70" s="40">
        <v>-41.606574999999999</v>
      </c>
      <c r="G70" s="40">
        <v>-41.851394999999997</v>
      </c>
      <c r="H70" s="40">
        <v>-23.470275999999998</v>
      </c>
      <c r="I70" s="40">
        <v>-5.4287140000000003</v>
      </c>
      <c r="J70" s="40">
        <v>-38.352584999999998</v>
      </c>
      <c r="K70" s="40">
        <v>-28.178156000000001</v>
      </c>
      <c r="L70" s="40">
        <v>-44.510044000000001</v>
      </c>
      <c r="M70" s="40">
        <v>-43.468899999999998</v>
      </c>
      <c r="N70" s="40">
        <v>-35.890324</v>
      </c>
      <c r="O70" s="40">
        <v>-36.660809999999998</v>
      </c>
      <c r="P70" s="40">
        <v>-11.487954999999999</v>
      </c>
      <c r="Q70" s="40">
        <v>-18.494206999999999</v>
      </c>
      <c r="R70" s="40">
        <v>-32.781036</v>
      </c>
      <c r="S70" s="40">
        <v>-24.755085000000001</v>
      </c>
      <c r="T70" s="40">
        <v>-36.6905</v>
      </c>
      <c r="U70" s="40">
        <v>-38.806086999999998</v>
      </c>
      <c r="V70" s="155">
        <v>-27.628988</v>
      </c>
      <c r="W70" s="24"/>
    </row>
    <row r="71" spans="1:23" x14ac:dyDescent="0.35">
      <c r="A71" s="2">
        <v>43952</v>
      </c>
      <c r="B71" s="40">
        <v>-5.4763555999999998</v>
      </c>
      <c r="C71" s="40">
        <v>-40.322186000000002</v>
      </c>
      <c r="D71" s="40">
        <v>-38.799594999999997</v>
      </c>
      <c r="E71" s="40">
        <v>-32.093777000000003</v>
      </c>
      <c r="F71" s="40">
        <v>-35.455089999999998</v>
      </c>
      <c r="G71" s="40">
        <v>-31.881779000000002</v>
      </c>
      <c r="H71" s="40">
        <v>-19.752890000000001</v>
      </c>
      <c r="I71" s="40">
        <v>3.3358335000000001</v>
      </c>
      <c r="J71" s="40">
        <v>-36.648876000000001</v>
      </c>
      <c r="K71" s="40">
        <v>-16.523569999999999</v>
      </c>
      <c r="L71" s="40">
        <v>-40.460045000000001</v>
      </c>
      <c r="M71" s="40">
        <v>-38.331496999999999</v>
      </c>
      <c r="N71" s="40">
        <v>-26.490794999999999</v>
      </c>
      <c r="O71" s="40">
        <v>-25.185601999999999</v>
      </c>
      <c r="P71" s="40">
        <v>-7.5995683999999999</v>
      </c>
      <c r="Q71" s="40">
        <v>-13.522614000000001</v>
      </c>
      <c r="R71" s="40">
        <v>-22.220230000000001</v>
      </c>
      <c r="S71" s="40">
        <v>-13.172775</v>
      </c>
      <c r="T71" s="40">
        <v>-29.714352000000002</v>
      </c>
      <c r="U71" s="40">
        <v>-27.204502000000002</v>
      </c>
      <c r="V71" s="155">
        <v>-27.018208000000001</v>
      </c>
      <c r="W71" s="24"/>
    </row>
    <row r="72" spans="1:23" x14ac:dyDescent="0.35">
      <c r="A72" s="2">
        <v>43983</v>
      </c>
      <c r="B72" s="40">
        <v>12.461925000000001</v>
      </c>
      <c r="C72" s="40">
        <v>-34.506027000000003</v>
      </c>
      <c r="D72" s="40">
        <v>-28.044574999999998</v>
      </c>
      <c r="E72" s="40">
        <v>-25.536299</v>
      </c>
      <c r="F72" s="40">
        <v>-23.220289999999999</v>
      </c>
      <c r="G72" s="40">
        <v>-18.409293999999999</v>
      </c>
      <c r="H72" s="40">
        <v>-9.7791010000000007</v>
      </c>
      <c r="I72" s="40">
        <v>17.191292000000001</v>
      </c>
      <c r="J72" s="40">
        <v>-21.232324999999999</v>
      </c>
      <c r="K72" s="40">
        <v>1.0098933999999999</v>
      </c>
      <c r="L72" s="40">
        <v>-32.145794000000002</v>
      </c>
      <c r="M72" s="40">
        <v>-27.157412999999998</v>
      </c>
      <c r="N72" s="40">
        <v>-25.575644</v>
      </c>
      <c r="O72" s="40">
        <v>-20.861149000000001</v>
      </c>
      <c r="P72" s="40">
        <v>13.933718000000001</v>
      </c>
      <c r="Q72" s="40">
        <v>-8.6915490000000002</v>
      </c>
      <c r="R72" s="40">
        <v>-16.531706</v>
      </c>
      <c r="S72" s="40">
        <v>0.99635123999999997</v>
      </c>
      <c r="T72" s="40">
        <v>-24.431640000000002</v>
      </c>
      <c r="U72" s="40">
        <v>-12.553649999999999</v>
      </c>
      <c r="V72" s="155">
        <v>-13.013786</v>
      </c>
      <c r="W72" s="24"/>
    </row>
    <row r="73" spans="1:23" x14ac:dyDescent="0.35">
      <c r="A73" s="2">
        <v>44013</v>
      </c>
      <c r="B73" s="40">
        <v>11.471081</v>
      </c>
      <c r="C73" s="40">
        <v>-35.023677999999997</v>
      </c>
      <c r="D73" s="40">
        <v>-29.883134999999999</v>
      </c>
      <c r="E73" s="40">
        <v>-23.707104000000001</v>
      </c>
      <c r="F73" s="40">
        <v>-26.663954</v>
      </c>
      <c r="G73" s="40">
        <v>-21.852488000000001</v>
      </c>
      <c r="H73" s="40">
        <v>-11.874687</v>
      </c>
      <c r="I73" s="40">
        <v>17.291142000000001</v>
      </c>
      <c r="J73" s="40">
        <v>-25.629394999999999</v>
      </c>
      <c r="K73" s="40">
        <v>-1.5663445</v>
      </c>
      <c r="L73" s="40">
        <v>-30.485105999999998</v>
      </c>
      <c r="M73" s="40">
        <v>-26.808035</v>
      </c>
      <c r="N73" s="40">
        <v>-30.509250000000002</v>
      </c>
      <c r="O73" s="40">
        <v>-16.354168000000001</v>
      </c>
      <c r="P73" s="40">
        <v>10.29998</v>
      </c>
      <c r="Q73" s="40">
        <v>-8.2004370000000009</v>
      </c>
      <c r="R73" s="40">
        <v>-22.486519000000001</v>
      </c>
      <c r="S73" s="40">
        <v>-6.3442173000000004</v>
      </c>
      <c r="T73" s="40">
        <v>-21.969694</v>
      </c>
      <c r="U73" s="40">
        <v>-14.779686999999999</v>
      </c>
      <c r="V73" s="155">
        <v>-17.402474999999999</v>
      </c>
      <c r="W73" s="24"/>
    </row>
    <row r="74" spans="1:23" x14ac:dyDescent="0.35">
      <c r="A74" s="2">
        <v>44043</v>
      </c>
      <c r="B74" s="40">
        <v>29.158449999999998</v>
      </c>
      <c r="C74" s="40">
        <v>-27.439862999999999</v>
      </c>
      <c r="D74" s="40">
        <v>-26.280546000000001</v>
      </c>
      <c r="E74" s="40">
        <v>-26.010376000000001</v>
      </c>
      <c r="F74" s="40">
        <v>-18.573592999999999</v>
      </c>
      <c r="G74" s="40">
        <v>-12.713117</v>
      </c>
      <c r="H74" s="40">
        <v>-2.372563</v>
      </c>
      <c r="I74" s="40">
        <v>29.619002999999999</v>
      </c>
      <c r="J74" s="40">
        <v>-20.127265999999999</v>
      </c>
      <c r="K74" s="40">
        <v>11.130941</v>
      </c>
      <c r="L74" s="40">
        <v>-24.899017000000001</v>
      </c>
      <c r="M74" s="40">
        <v>-18.671244000000002</v>
      </c>
      <c r="N74" s="40">
        <v>-30.402517</v>
      </c>
      <c r="O74" s="40">
        <v>-2.8600872000000002</v>
      </c>
      <c r="P74" s="40">
        <v>23.887347999999999</v>
      </c>
      <c r="Q74" s="40">
        <v>-1.874125</v>
      </c>
      <c r="R74" s="40">
        <v>-22.397583000000001</v>
      </c>
      <c r="S74" s="40">
        <v>-15.868931999999999</v>
      </c>
      <c r="T74" s="40">
        <v>-24.399132000000002</v>
      </c>
      <c r="U74" s="40">
        <v>-14.679337</v>
      </c>
      <c r="V74" s="155">
        <v>-15.062862000000001</v>
      </c>
      <c r="W74" s="24"/>
    </row>
    <row r="75" spans="1:23" x14ac:dyDescent="0.35">
      <c r="A75" s="2">
        <v>44075</v>
      </c>
      <c r="B75" s="40">
        <v>40.939680000000003</v>
      </c>
      <c r="C75" s="40">
        <v>-27.742577000000001</v>
      </c>
      <c r="D75" s="40">
        <v>-21.355564000000001</v>
      </c>
      <c r="E75" s="40">
        <v>-22.786902999999999</v>
      </c>
      <c r="F75" s="40">
        <v>-10.370528999999999</v>
      </c>
      <c r="G75" s="40">
        <v>-4.4689655000000004</v>
      </c>
      <c r="H75" s="40">
        <v>-1.8289924</v>
      </c>
      <c r="I75" s="40">
        <v>30.993175999999998</v>
      </c>
      <c r="J75" s="40">
        <v>-17.732900000000001</v>
      </c>
      <c r="K75" s="40">
        <v>22.73227</v>
      </c>
      <c r="L75" s="40">
        <v>-22.176355000000001</v>
      </c>
      <c r="M75" s="40">
        <v>-10.275179</v>
      </c>
      <c r="N75" s="40">
        <v>-22.380071999999998</v>
      </c>
      <c r="O75" s="40">
        <v>5.977595</v>
      </c>
      <c r="P75" s="40">
        <v>38.855922999999997</v>
      </c>
      <c r="Q75" s="40">
        <v>4.7863603000000001</v>
      </c>
      <c r="R75" s="40">
        <v>-21.109788999999999</v>
      </c>
      <c r="S75" s="40">
        <v>-14.991075</v>
      </c>
      <c r="T75" s="40">
        <v>-17.503039999999999</v>
      </c>
      <c r="U75" s="40">
        <v>-4.5683090000000002</v>
      </c>
      <c r="V75" s="155">
        <v>-2.6346384999999999</v>
      </c>
      <c r="W75" s="24"/>
    </row>
    <row r="76" spans="1:23" x14ac:dyDescent="0.35">
      <c r="A76" s="2">
        <v>44105</v>
      </c>
      <c r="B76" s="40">
        <v>37.054695000000002</v>
      </c>
      <c r="C76" s="40">
        <v>-34.097335999999999</v>
      </c>
      <c r="D76" s="40">
        <v>-25.998348</v>
      </c>
      <c r="E76" s="40">
        <v>-18.193297999999999</v>
      </c>
      <c r="F76" s="40">
        <v>-15.507502000000001</v>
      </c>
      <c r="G76" s="40">
        <v>-11.480755</v>
      </c>
      <c r="H76" s="40">
        <v>-2.9194534000000001</v>
      </c>
      <c r="I76" s="40">
        <v>28.220998999999999</v>
      </c>
      <c r="J76" s="40">
        <v>-20.818995999999999</v>
      </c>
      <c r="K76" s="40">
        <v>20.344792999999999</v>
      </c>
      <c r="L76" s="40">
        <v>-31.818045000000001</v>
      </c>
      <c r="M76" s="40">
        <v>-10.700202000000001</v>
      </c>
      <c r="N76" s="40">
        <v>-25.534773000000001</v>
      </c>
      <c r="O76" s="40">
        <v>5.2012679999999998</v>
      </c>
      <c r="P76" s="40">
        <v>35.927273</v>
      </c>
      <c r="Q76" s="40">
        <v>3.9879202999999999</v>
      </c>
      <c r="R76" s="40">
        <v>-23.182213000000001</v>
      </c>
      <c r="S76" s="40">
        <v>-22.560573999999999</v>
      </c>
      <c r="T76" s="40">
        <v>-16.791136000000002</v>
      </c>
      <c r="U76" s="40">
        <v>-6.8370160000000002</v>
      </c>
      <c r="V76" s="155">
        <v>0.98884106000000005</v>
      </c>
      <c r="W76" s="24"/>
    </row>
    <row r="77" spans="1:23" x14ac:dyDescent="0.35">
      <c r="A77" s="2">
        <v>44134</v>
      </c>
      <c r="B77" s="40">
        <v>33.2288</v>
      </c>
      <c r="C77" s="40">
        <v>-29.748148</v>
      </c>
      <c r="D77" s="40">
        <v>-27.921945999999998</v>
      </c>
      <c r="E77" s="40">
        <v>-20.153314999999999</v>
      </c>
      <c r="F77" s="40">
        <v>-35.287320000000001</v>
      </c>
      <c r="G77" s="40">
        <v>-14.420849</v>
      </c>
      <c r="H77" s="40">
        <v>-6.4618053</v>
      </c>
      <c r="I77" s="40">
        <v>18.390405999999999</v>
      </c>
      <c r="J77" s="40">
        <v>-22.871668</v>
      </c>
      <c r="K77" s="40">
        <v>11.646997000000001</v>
      </c>
      <c r="L77" s="40">
        <v>-39.076115000000001</v>
      </c>
      <c r="M77" s="40">
        <v>-16.969691999999998</v>
      </c>
      <c r="N77" s="40">
        <v>-38.29748</v>
      </c>
      <c r="O77" s="40">
        <v>-3.237158</v>
      </c>
      <c r="P77" s="40">
        <v>34.141148000000001</v>
      </c>
      <c r="Q77" s="40">
        <v>-1.3311565000000001</v>
      </c>
      <c r="R77" s="40">
        <v>-25.400948</v>
      </c>
      <c r="S77" s="40">
        <v>-27.791768999999999</v>
      </c>
      <c r="T77" s="40">
        <v>-21.262138</v>
      </c>
      <c r="U77" s="40">
        <v>-8.7102229999999992</v>
      </c>
      <c r="V77" s="155">
        <v>-0.64172149999999994</v>
      </c>
      <c r="W77" s="24"/>
    </row>
    <row r="78" spans="1:23" x14ac:dyDescent="0.35">
      <c r="A78" s="2">
        <v>44166</v>
      </c>
      <c r="B78" s="40">
        <v>47.194850000000002</v>
      </c>
      <c r="C78" s="40">
        <v>-3.9245784000000001</v>
      </c>
      <c r="D78" s="40">
        <v>-5.2646103000000002</v>
      </c>
      <c r="E78" s="40">
        <v>-5.0028505000000001</v>
      </c>
      <c r="F78" s="40">
        <v>-10.725307000000001</v>
      </c>
      <c r="G78" s="40">
        <v>1.5476108</v>
      </c>
      <c r="H78" s="40">
        <v>5.7131169999999996</v>
      </c>
      <c r="I78" s="40">
        <v>30.773354000000001</v>
      </c>
      <c r="J78" s="40">
        <v>-2.0902276</v>
      </c>
      <c r="K78" s="40">
        <v>36.136879999999998</v>
      </c>
      <c r="L78" s="40">
        <v>-15.626365</v>
      </c>
      <c r="M78" s="40">
        <v>-3.8516282999999998</v>
      </c>
      <c r="N78" s="40">
        <v>-15.102416</v>
      </c>
      <c r="O78" s="40">
        <v>9.5671180000000007</v>
      </c>
      <c r="P78" s="40">
        <v>36.578429999999997</v>
      </c>
      <c r="Q78" s="40">
        <v>6.9768429999999997</v>
      </c>
      <c r="R78" s="40">
        <v>-10.670251</v>
      </c>
      <c r="S78" s="40">
        <v>-11.89372</v>
      </c>
      <c r="T78" s="40">
        <v>-7.7113332999999997</v>
      </c>
      <c r="U78" s="40">
        <v>2.0931125000000002</v>
      </c>
      <c r="V78" s="155">
        <v>10.477376</v>
      </c>
      <c r="W78" s="24"/>
    </row>
    <row r="79" spans="1:23" x14ac:dyDescent="0.35">
      <c r="A79" s="2">
        <v>44196</v>
      </c>
      <c r="B79" s="40">
        <v>41.521442</v>
      </c>
      <c r="C79" s="40">
        <v>-7.1126040000000001</v>
      </c>
      <c r="D79" s="40">
        <v>-7.1370125</v>
      </c>
      <c r="E79" s="40">
        <v>-3.9407730000000001</v>
      </c>
      <c r="F79" s="40">
        <v>-8.3688549999999999</v>
      </c>
      <c r="G79" s="40">
        <v>-4.3082951999999999</v>
      </c>
      <c r="H79" s="40">
        <v>3.1663655999999998</v>
      </c>
      <c r="I79" s="40">
        <v>31.502247000000001</v>
      </c>
      <c r="J79" s="40">
        <v>-3.0542254</v>
      </c>
      <c r="K79" s="40">
        <v>39.438310000000001</v>
      </c>
      <c r="L79" s="40">
        <v>-20.327228999999999</v>
      </c>
      <c r="M79" s="40">
        <v>-5.1910695999999996</v>
      </c>
      <c r="N79" s="40">
        <v>-13.907951000000001</v>
      </c>
      <c r="O79" s="40">
        <v>14.827287999999999</v>
      </c>
      <c r="P79" s="40">
        <v>27.783823000000002</v>
      </c>
      <c r="Q79" s="40">
        <v>6.8546176000000001</v>
      </c>
      <c r="R79" s="40">
        <v>-8.2596959999999999</v>
      </c>
      <c r="S79" s="40">
        <v>-1.1966705</v>
      </c>
      <c r="T79" s="40">
        <v>-7.2608174999999999</v>
      </c>
      <c r="U79" s="40">
        <v>9.8358039999999995</v>
      </c>
      <c r="V79" s="155">
        <v>2.629006</v>
      </c>
      <c r="W79" s="24"/>
    </row>
    <row r="80" spans="1:23" x14ac:dyDescent="0.35">
      <c r="A80" s="2">
        <v>44228</v>
      </c>
      <c r="B80" s="40">
        <v>65.397964000000002</v>
      </c>
      <c r="C80" s="40">
        <v>1.9793391</v>
      </c>
      <c r="D80" s="40">
        <v>-0.82192419999999999</v>
      </c>
      <c r="E80" s="40">
        <v>-0.89559555000000002</v>
      </c>
      <c r="F80" s="40">
        <v>-2.9063165</v>
      </c>
      <c r="G80" s="40">
        <v>6.2681912999999998</v>
      </c>
      <c r="H80" s="40">
        <v>4.4875502999999997</v>
      </c>
      <c r="I80" s="40">
        <v>51.959525999999997</v>
      </c>
      <c r="J80" s="40">
        <v>-7.5102209999999996</v>
      </c>
      <c r="K80" s="40">
        <v>60.260710000000003</v>
      </c>
      <c r="L80" s="40">
        <v>-18.619478000000001</v>
      </c>
      <c r="M80" s="40">
        <v>6.5749170000000001</v>
      </c>
      <c r="N80" s="40">
        <v>-15.587825</v>
      </c>
      <c r="O80" s="40">
        <v>18.479431000000002</v>
      </c>
      <c r="P80" s="40">
        <v>51.590429999999998</v>
      </c>
      <c r="Q80" s="40">
        <v>4.0636539999999997</v>
      </c>
      <c r="R80" s="40">
        <v>-2.3835301000000002</v>
      </c>
      <c r="S80" s="40">
        <v>0.8939028</v>
      </c>
      <c r="T80" s="40">
        <v>5.6576490000000002</v>
      </c>
      <c r="U80" s="40">
        <v>14.982628999999999</v>
      </c>
      <c r="V80" s="155">
        <v>6.0317515999999998</v>
      </c>
      <c r="W80" s="24"/>
    </row>
    <row r="81" spans="1:23" x14ac:dyDescent="0.35">
      <c r="A81" s="2">
        <v>44256</v>
      </c>
      <c r="B81" s="40">
        <v>51.201880000000003</v>
      </c>
      <c r="C81" s="40">
        <v>23.311160999999998</v>
      </c>
      <c r="D81" s="40">
        <v>11.86285</v>
      </c>
      <c r="E81" s="40">
        <v>6.5456390000000004</v>
      </c>
      <c r="F81" s="40">
        <v>13.573133</v>
      </c>
      <c r="G81" s="40">
        <v>21.833134000000001</v>
      </c>
      <c r="H81" s="40">
        <v>9.3450430000000004</v>
      </c>
      <c r="I81" s="40">
        <v>62.512219999999999</v>
      </c>
      <c r="J81" s="40">
        <v>1.1801481</v>
      </c>
      <c r="K81" s="40">
        <v>65.610919999999993</v>
      </c>
      <c r="L81" s="40">
        <v>-15.351748000000001</v>
      </c>
      <c r="M81" s="40">
        <v>26.459194</v>
      </c>
      <c r="N81" s="40">
        <v>16.234470000000002</v>
      </c>
      <c r="O81" s="40">
        <v>31.059979999999999</v>
      </c>
      <c r="P81" s="40">
        <v>46.206020000000002</v>
      </c>
      <c r="Q81" s="40">
        <v>18.548690000000001</v>
      </c>
      <c r="R81" s="40">
        <v>11.965513</v>
      </c>
      <c r="S81" s="40">
        <v>19.708956000000001</v>
      </c>
      <c r="T81" s="40">
        <v>11.962472999999999</v>
      </c>
      <c r="U81" s="40">
        <v>31.914663000000001</v>
      </c>
      <c r="V81" s="155">
        <v>23.911010000000001</v>
      </c>
      <c r="W81" s="24"/>
    </row>
    <row r="82" spans="1:23" x14ac:dyDescent="0.35">
      <c r="A82" s="2">
        <v>44287</v>
      </c>
      <c r="B82" s="40">
        <v>57.189582999999999</v>
      </c>
      <c r="C82" s="40">
        <v>66.908010000000004</v>
      </c>
      <c r="D82" s="40">
        <v>63.702454000000003</v>
      </c>
      <c r="E82" s="40">
        <v>32.758235999999997</v>
      </c>
      <c r="F82" s="40">
        <v>42.438409999999998</v>
      </c>
      <c r="G82" s="40">
        <v>58.76943</v>
      </c>
      <c r="H82" s="40">
        <v>25.994289999999999</v>
      </c>
      <c r="I82" s="40">
        <v>90.910300000000007</v>
      </c>
      <c r="J82" s="40">
        <v>69.636830000000003</v>
      </c>
      <c r="K82" s="40">
        <v>109.18433</v>
      </c>
      <c r="L82" s="40">
        <v>47.392690000000002</v>
      </c>
      <c r="M82" s="40">
        <v>95.626490000000004</v>
      </c>
      <c r="N82" s="40">
        <v>76.783289999999994</v>
      </c>
      <c r="O82" s="40">
        <v>90.458595000000003</v>
      </c>
      <c r="P82" s="40">
        <v>51.909004000000003</v>
      </c>
      <c r="Q82" s="40">
        <v>34.924779999999998</v>
      </c>
      <c r="R82" s="40">
        <v>44.288159999999998</v>
      </c>
      <c r="S82" s="40">
        <v>33.510494000000001</v>
      </c>
      <c r="T82" s="40">
        <v>57.449924000000003</v>
      </c>
      <c r="U82" s="40">
        <v>80.320930000000004</v>
      </c>
      <c r="V82" s="155">
        <v>54.139539999999997</v>
      </c>
      <c r="W82" s="24"/>
    </row>
    <row r="83" spans="1:23" x14ac:dyDescent="0.35">
      <c r="A83" s="2">
        <v>44316</v>
      </c>
      <c r="B83" s="40">
        <v>50.430286000000002</v>
      </c>
      <c r="C83" s="40">
        <v>29.881976999999999</v>
      </c>
      <c r="D83" s="40">
        <v>35.160110000000003</v>
      </c>
      <c r="E83" s="40">
        <v>20.789549999999998</v>
      </c>
      <c r="F83" s="40">
        <v>35.49832</v>
      </c>
      <c r="G83" s="40">
        <v>28.314696999999999</v>
      </c>
      <c r="H83" s="40">
        <v>20.558202999999999</v>
      </c>
      <c r="I83" s="40">
        <v>77.597250000000003</v>
      </c>
      <c r="J83" s="40">
        <v>57.713923999999999</v>
      </c>
      <c r="K83" s="40">
        <v>76.795074</v>
      </c>
      <c r="L83" s="40">
        <v>46.999595999999997</v>
      </c>
      <c r="M83" s="40">
        <v>67.019990000000007</v>
      </c>
      <c r="N83" s="40">
        <v>57.23113</v>
      </c>
      <c r="O83" s="40">
        <v>52.179707000000001</v>
      </c>
      <c r="P83" s="40">
        <v>38.243090000000002</v>
      </c>
      <c r="Q83" s="40">
        <v>26.766072999999999</v>
      </c>
      <c r="R83" s="40">
        <v>21.623919999999998</v>
      </c>
      <c r="S83" s="40">
        <v>17.07518</v>
      </c>
      <c r="T83" s="40">
        <v>35.721240000000002</v>
      </c>
      <c r="U83" s="40">
        <v>52.035366000000003</v>
      </c>
      <c r="V83" s="155">
        <v>50.709567999999997</v>
      </c>
      <c r="W83" s="24"/>
    </row>
    <row r="84" spans="1:23" x14ac:dyDescent="0.35">
      <c r="A84" s="2">
        <v>44348</v>
      </c>
      <c r="B84" s="40">
        <v>55.452060000000003</v>
      </c>
      <c r="C84" s="40">
        <v>24.553287999999998</v>
      </c>
      <c r="D84" s="40">
        <v>25.360130000000002</v>
      </c>
      <c r="E84" s="40">
        <v>19.314361999999999</v>
      </c>
      <c r="F84" s="40">
        <v>37.99877</v>
      </c>
      <c r="G84" s="40">
        <v>21.730077999999999</v>
      </c>
      <c r="H84" s="40">
        <v>8.2252980000000004</v>
      </c>
      <c r="I84" s="40">
        <v>72.244026000000005</v>
      </c>
      <c r="J84" s="40">
        <v>50.586533000000003</v>
      </c>
      <c r="K84" s="40">
        <v>71.430819999999997</v>
      </c>
      <c r="L84" s="40">
        <v>49.561264000000001</v>
      </c>
      <c r="M84" s="40">
        <v>68.852080000000001</v>
      </c>
      <c r="N84" s="40">
        <v>49.228203000000001</v>
      </c>
      <c r="O84" s="40">
        <v>59.054671999999997</v>
      </c>
      <c r="P84" s="40">
        <v>37.010216</v>
      </c>
      <c r="Q84" s="40">
        <v>23.44699</v>
      </c>
      <c r="R84" s="40">
        <v>19.685435999999999</v>
      </c>
      <c r="S84" s="40">
        <v>5.1414609999999996</v>
      </c>
      <c r="T84" s="40">
        <v>53.04204</v>
      </c>
      <c r="U84" s="40">
        <v>40.796706999999998</v>
      </c>
      <c r="V84" s="155">
        <v>44.07302</v>
      </c>
      <c r="W84" s="24"/>
    </row>
    <row r="85" spans="1:23" x14ac:dyDescent="0.35">
      <c r="A85" s="2">
        <v>44378</v>
      </c>
      <c r="B85" s="40">
        <v>38.188789999999997</v>
      </c>
      <c r="C85" s="40">
        <v>13.884771000000001</v>
      </c>
      <c r="D85" s="40">
        <v>12.832986999999999</v>
      </c>
      <c r="E85" s="40">
        <v>14.685941</v>
      </c>
      <c r="F85" s="40">
        <v>31.601369999999999</v>
      </c>
      <c r="G85" s="40">
        <v>4.5397280000000002</v>
      </c>
      <c r="H85" s="40">
        <v>2.1467447000000002</v>
      </c>
      <c r="I85" s="40">
        <v>59.894739999999999</v>
      </c>
      <c r="J85" s="40">
        <v>51.93553</v>
      </c>
      <c r="K85" s="40">
        <v>62.404156</v>
      </c>
      <c r="L85" s="40">
        <v>36.717067999999998</v>
      </c>
      <c r="M85" s="40">
        <v>42.561484999999998</v>
      </c>
      <c r="N85" s="40">
        <v>45.709299999999999</v>
      </c>
      <c r="O85" s="40">
        <v>48.928238</v>
      </c>
      <c r="P85" s="40">
        <v>25.060452000000002</v>
      </c>
      <c r="Q85" s="40">
        <v>20.578384</v>
      </c>
      <c r="R85" s="40">
        <v>18.104552999999999</v>
      </c>
      <c r="S85" s="40">
        <v>-4.9162920000000003</v>
      </c>
      <c r="T85" s="40">
        <v>45.559322000000002</v>
      </c>
      <c r="U85" s="40">
        <v>52.302349999999997</v>
      </c>
      <c r="V85" s="155">
        <v>50.698303000000003</v>
      </c>
      <c r="W85" s="24"/>
    </row>
    <row r="86" spans="1:23" x14ac:dyDescent="0.35">
      <c r="A86" s="2">
        <v>44407</v>
      </c>
      <c r="B86" s="40">
        <v>17.687056999999999</v>
      </c>
      <c r="C86" s="40">
        <v>2.9427289999999999</v>
      </c>
      <c r="D86" s="40">
        <v>8.2244030000000006</v>
      </c>
      <c r="E86" s="40">
        <v>7.6753973999999996</v>
      </c>
      <c r="F86" s="40">
        <v>23.929358000000001</v>
      </c>
      <c r="G86" s="40">
        <v>-10.925167999999999</v>
      </c>
      <c r="H86" s="40">
        <v>-7.4575719999999999</v>
      </c>
      <c r="I86" s="40">
        <v>44.634459999999997</v>
      </c>
      <c r="J86" s="40">
        <v>51.818286999999998</v>
      </c>
      <c r="K86" s="40">
        <v>46.956299999999999</v>
      </c>
      <c r="L86" s="40">
        <v>14.591753000000001</v>
      </c>
      <c r="M86" s="40">
        <v>31.842686</v>
      </c>
      <c r="N86" s="40">
        <v>39.215266999999997</v>
      </c>
      <c r="O86" s="40">
        <v>39.009520000000002</v>
      </c>
      <c r="P86" s="40">
        <v>0.43780804000000001</v>
      </c>
      <c r="Q86" s="40">
        <v>14.401018000000001</v>
      </c>
      <c r="R86" s="40">
        <v>15.670275999999999</v>
      </c>
      <c r="S86" s="40">
        <v>6.532216</v>
      </c>
      <c r="T86" s="40">
        <v>39.880656999999999</v>
      </c>
      <c r="U86" s="40">
        <v>41.537939999999999</v>
      </c>
      <c r="V86" s="155">
        <v>49.247611999999997</v>
      </c>
      <c r="W86" s="24"/>
    </row>
    <row r="87" spans="1:23" x14ac:dyDescent="0.35">
      <c r="A87" s="2">
        <v>44440</v>
      </c>
      <c r="B87" s="40">
        <v>11.784516999999999</v>
      </c>
      <c r="C87" s="40">
        <v>15.755331</v>
      </c>
      <c r="D87" s="40">
        <v>10.444236</v>
      </c>
      <c r="E87" s="40">
        <v>15.303337000000001</v>
      </c>
      <c r="F87" s="40">
        <v>31.514513000000001</v>
      </c>
      <c r="G87" s="40">
        <v>-14.302073999999999</v>
      </c>
      <c r="H87" s="40">
        <v>2.838838</v>
      </c>
      <c r="I87" s="40">
        <v>48.801456000000002</v>
      </c>
      <c r="J87" s="40">
        <v>52.297879999999999</v>
      </c>
      <c r="K87" s="40">
        <v>38.104584000000003</v>
      </c>
      <c r="L87" s="40">
        <v>20.71762</v>
      </c>
      <c r="M87" s="40">
        <v>35.901344000000002</v>
      </c>
      <c r="N87" s="40">
        <v>41.740143000000003</v>
      </c>
      <c r="O87" s="40">
        <v>44.070971999999998</v>
      </c>
      <c r="P87" s="40">
        <v>-5.2018823999999997</v>
      </c>
      <c r="Q87" s="40">
        <v>14.207077</v>
      </c>
      <c r="R87" s="40">
        <v>25.192833</v>
      </c>
      <c r="S87" s="40">
        <v>22.896813999999999</v>
      </c>
      <c r="T87" s="40">
        <v>41.904415</v>
      </c>
      <c r="U87" s="40">
        <v>34.699333000000003</v>
      </c>
      <c r="V87" s="155">
        <v>46.753917999999999</v>
      </c>
      <c r="W87" s="24"/>
    </row>
    <row r="88" spans="1:23" x14ac:dyDescent="0.35">
      <c r="A88" s="2">
        <v>44470</v>
      </c>
      <c r="B88" s="40">
        <v>14.198708999999999</v>
      </c>
      <c r="C88" s="40">
        <v>11.931122</v>
      </c>
      <c r="D88" s="40">
        <v>25.268066000000001</v>
      </c>
      <c r="E88" s="40">
        <v>13.484287</v>
      </c>
      <c r="F88" s="40">
        <v>35.797713999999999</v>
      </c>
      <c r="G88" s="40">
        <v>-8.6706339999999997</v>
      </c>
      <c r="H88" s="40">
        <v>-0.43702721999999999</v>
      </c>
      <c r="I88" s="40">
        <v>38.344549999999998</v>
      </c>
      <c r="J88" s="40">
        <v>49.483370000000001</v>
      </c>
      <c r="K88" s="40">
        <v>22.880780999999999</v>
      </c>
      <c r="L88" s="40">
        <v>22.307884000000001</v>
      </c>
      <c r="M88" s="40">
        <v>31.644189999999998</v>
      </c>
      <c r="N88" s="40">
        <v>40.556502999999999</v>
      </c>
      <c r="O88" s="40">
        <v>43.293953000000002</v>
      </c>
      <c r="P88" s="40">
        <v>-9.7791610000000002</v>
      </c>
      <c r="Q88" s="40">
        <v>16.471147999999999</v>
      </c>
      <c r="R88" s="40">
        <v>28.661669</v>
      </c>
      <c r="S88" s="40">
        <v>10.994697</v>
      </c>
      <c r="T88" s="40">
        <v>43.882537999999997</v>
      </c>
      <c r="U88" s="40">
        <v>28.559244</v>
      </c>
      <c r="V88" s="155">
        <v>43.807279999999999</v>
      </c>
      <c r="W88" s="24"/>
    </row>
    <row r="89" spans="1:23" x14ac:dyDescent="0.35">
      <c r="A89" s="2">
        <v>44501</v>
      </c>
      <c r="B89" s="40">
        <v>16.192795</v>
      </c>
      <c r="C89" s="40">
        <v>7.2320460000000004</v>
      </c>
      <c r="D89" s="40">
        <v>31.054628000000001</v>
      </c>
      <c r="E89" s="40">
        <v>13.476526</v>
      </c>
      <c r="F89" s="40">
        <v>69.145330000000001</v>
      </c>
      <c r="G89" s="40">
        <v>5.0807595000000001</v>
      </c>
      <c r="H89" s="40">
        <v>4.4513344999999997</v>
      </c>
      <c r="I89" s="40">
        <v>43.075347999999998</v>
      </c>
      <c r="J89" s="40">
        <v>43.830036</v>
      </c>
      <c r="K89" s="40">
        <v>23.973143</v>
      </c>
      <c r="L89" s="40">
        <v>13.465178</v>
      </c>
      <c r="M89" s="40">
        <v>33.563934000000003</v>
      </c>
      <c r="N89" s="40">
        <v>61.869858000000001</v>
      </c>
      <c r="O89" s="40">
        <v>47.443604000000001</v>
      </c>
      <c r="P89" s="40">
        <v>-8.6279509999999995</v>
      </c>
      <c r="Q89" s="40">
        <v>24.971342</v>
      </c>
      <c r="R89" s="40">
        <v>35.05001</v>
      </c>
      <c r="S89" s="40">
        <v>26.838743000000001</v>
      </c>
      <c r="T89" s="40">
        <v>48.330855999999997</v>
      </c>
      <c r="U89" s="40">
        <v>38.770187</v>
      </c>
      <c r="V89" s="155">
        <v>54.522193999999999</v>
      </c>
      <c r="W89" s="24"/>
    </row>
    <row r="90" spans="1:23" x14ac:dyDescent="0.35">
      <c r="A90" s="2">
        <v>44531</v>
      </c>
      <c r="B90" s="40">
        <v>5.8817862999999999</v>
      </c>
      <c r="C90" s="40">
        <v>-9.9889700000000001</v>
      </c>
      <c r="D90" s="40">
        <v>3.8161277999999998</v>
      </c>
      <c r="E90" s="40">
        <v>-1.8713236</v>
      </c>
      <c r="F90" s="40">
        <v>14.587032000000001</v>
      </c>
      <c r="G90" s="40">
        <v>-17.90446</v>
      </c>
      <c r="H90" s="40">
        <v>-10.3522835</v>
      </c>
      <c r="I90" s="40">
        <v>32.366753000000003</v>
      </c>
      <c r="J90" s="40">
        <v>10.4659195</v>
      </c>
      <c r="K90" s="40">
        <v>2.4545193E-2</v>
      </c>
      <c r="L90" s="40">
        <v>-16.372972000000001</v>
      </c>
      <c r="M90" s="40">
        <v>10.488080999999999</v>
      </c>
      <c r="N90" s="40">
        <v>8.5369349999999997</v>
      </c>
      <c r="O90" s="40">
        <v>26.722716999999999</v>
      </c>
      <c r="P90" s="40">
        <v>-18.710405000000002</v>
      </c>
      <c r="Q90" s="40">
        <v>15.956056999999999</v>
      </c>
      <c r="R90" s="40">
        <v>11.960279</v>
      </c>
      <c r="S90" s="40">
        <v>-16.073656</v>
      </c>
      <c r="T90" s="40">
        <v>45.622050000000002</v>
      </c>
      <c r="U90" s="40">
        <v>29.328250000000001</v>
      </c>
      <c r="V90" s="155">
        <v>26.997684</v>
      </c>
      <c r="W90" s="24"/>
    </row>
    <row r="91" spans="1:23" x14ac:dyDescent="0.35">
      <c r="A91" s="2">
        <v>44561</v>
      </c>
      <c r="B91" s="40">
        <v>3.5320399999999998</v>
      </c>
      <c r="C91" s="40">
        <v>-19.714079999999999</v>
      </c>
      <c r="D91" s="40">
        <v>-0.60136913999999997</v>
      </c>
      <c r="E91" s="40">
        <v>-2.225393</v>
      </c>
      <c r="F91" s="40">
        <v>12.217712000000001</v>
      </c>
      <c r="G91" s="40">
        <v>-11.824953000000001</v>
      </c>
      <c r="H91" s="40">
        <v>-7.4061813000000001</v>
      </c>
      <c r="I91" s="40">
        <v>28.94454</v>
      </c>
      <c r="J91" s="40">
        <v>20.304382</v>
      </c>
      <c r="K91" s="40">
        <v>-7.5594720000000004</v>
      </c>
      <c r="L91" s="40">
        <v>-17.275683999999998</v>
      </c>
      <c r="M91" s="40">
        <v>7.9168915999999996</v>
      </c>
      <c r="N91" s="40">
        <v>6.1587214000000001</v>
      </c>
      <c r="O91" s="40">
        <v>21.493507000000001</v>
      </c>
      <c r="P91" s="40">
        <v>-21.732790000000001</v>
      </c>
      <c r="Q91" s="40">
        <v>13.58198</v>
      </c>
      <c r="R91" s="40">
        <v>14.369892999999999</v>
      </c>
      <c r="S91" s="40">
        <v>-27.47916</v>
      </c>
      <c r="T91" s="40">
        <v>44.096110000000003</v>
      </c>
      <c r="U91" s="40">
        <v>22.048615999999999</v>
      </c>
      <c r="V91" s="155">
        <v>33.618949999999998</v>
      </c>
      <c r="W91" s="24"/>
    </row>
    <row r="92" spans="1:23" x14ac:dyDescent="0.35">
      <c r="A92" s="2">
        <v>44593</v>
      </c>
      <c r="B92" s="40">
        <v>-8.9725680000000008</v>
      </c>
      <c r="C92" s="40">
        <v>-9.2405679999999997</v>
      </c>
      <c r="D92" s="40">
        <v>-0.28798580000000001</v>
      </c>
      <c r="E92" s="40">
        <v>6.4571740000000002</v>
      </c>
      <c r="F92" s="40">
        <v>10.132861</v>
      </c>
      <c r="G92" s="40">
        <v>-7.2587910000000004</v>
      </c>
      <c r="H92" s="40">
        <v>-4.6377660000000001</v>
      </c>
      <c r="I92" s="40">
        <v>18.235802</v>
      </c>
      <c r="J92" s="40">
        <v>20.343422</v>
      </c>
      <c r="K92" s="40">
        <v>-18.684673</v>
      </c>
      <c r="L92" s="40">
        <v>0.61323640000000001</v>
      </c>
      <c r="M92" s="40">
        <v>15.301883999999999</v>
      </c>
      <c r="N92" s="40">
        <v>25.357735000000002</v>
      </c>
      <c r="O92" s="40">
        <v>20.132565</v>
      </c>
      <c r="P92" s="40">
        <v>-29.409390999999999</v>
      </c>
      <c r="Q92" s="40">
        <v>25.476109999999998</v>
      </c>
      <c r="R92" s="40">
        <v>12.428534000000001</v>
      </c>
      <c r="S92" s="40">
        <v>-23.879797</v>
      </c>
      <c r="T92" s="40">
        <v>32.659385999999998</v>
      </c>
      <c r="U92" s="40">
        <v>16.887080999999998</v>
      </c>
      <c r="V92" s="155">
        <v>47.955703999999997</v>
      </c>
      <c r="W92" s="24"/>
    </row>
    <row r="93" spans="1:23" x14ac:dyDescent="0.35">
      <c r="A93" s="2">
        <v>44621</v>
      </c>
      <c r="B93" s="40">
        <v>-7.5996519999999999</v>
      </c>
      <c r="C93" s="40">
        <v>-18.530327</v>
      </c>
      <c r="D93" s="40">
        <v>3.9467216000000001</v>
      </c>
      <c r="E93" s="40">
        <v>6.5477967000000001</v>
      </c>
      <c r="F93" s="40">
        <v>-8.7924480000000003</v>
      </c>
      <c r="G93" s="40">
        <v>-3.3893882999999998</v>
      </c>
      <c r="H93" s="40">
        <v>-0.49213767000000003</v>
      </c>
      <c r="I93" s="40">
        <v>9.5366</v>
      </c>
      <c r="J93" s="40">
        <v>22.569597000000002</v>
      </c>
      <c r="K93" s="40">
        <v>-19.145441000000002</v>
      </c>
      <c r="L93" s="40">
        <v>12.884987000000001</v>
      </c>
      <c r="M93" s="40">
        <v>11.963785</v>
      </c>
      <c r="N93" s="40">
        <v>4.0042400000000002</v>
      </c>
      <c r="O93" s="40">
        <v>8.0436820000000004</v>
      </c>
      <c r="P93" s="40">
        <v>-34.135604999999998</v>
      </c>
      <c r="Q93" s="40">
        <v>32.955350000000003</v>
      </c>
      <c r="R93" s="40">
        <v>12.882769</v>
      </c>
      <c r="S93" s="40">
        <v>-29.444997999999998</v>
      </c>
      <c r="T93" s="40">
        <v>47.729669999999999</v>
      </c>
      <c r="U93" s="40">
        <v>8.1841830000000009</v>
      </c>
      <c r="V93" s="155">
        <v>44.632210000000001</v>
      </c>
      <c r="W93" s="24"/>
    </row>
    <row r="94" spans="1:23" x14ac:dyDescent="0.35">
      <c r="A94" s="2">
        <v>44652</v>
      </c>
      <c r="B94" s="40">
        <v>-8.7652090000000005</v>
      </c>
      <c r="C94" s="40">
        <v>-9.5039730000000002</v>
      </c>
      <c r="D94" s="40">
        <v>14.609158000000001</v>
      </c>
      <c r="E94" s="40">
        <v>7.7592610000000004</v>
      </c>
      <c r="F94" s="40">
        <v>5.8228609999999996</v>
      </c>
      <c r="G94" s="40">
        <v>12.059760000000001</v>
      </c>
      <c r="H94" s="40">
        <v>1.4557241999999999</v>
      </c>
      <c r="I94" s="40">
        <v>4.7634005999999998</v>
      </c>
      <c r="J94" s="40">
        <v>26.955582</v>
      </c>
      <c r="K94" s="40">
        <v>-20.004719000000001</v>
      </c>
      <c r="L94" s="40">
        <v>31.084144999999999</v>
      </c>
      <c r="M94" s="40">
        <v>14.467537</v>
      </c>
      <c r="N94" s="40">
        <v>2.8680325</v>
      </c>
      <c r="O94" s="40">
        <v>14.219713</v>
      </c>
      <c r="P94" s="40">
        <v>-33.338239999999999</v>
      </c>
      <c r="Q94" s="40">
        <v>29.283214999999998</v>
      </c>
      <c r="R94" s="40">
        <v>6.6571829999999999</v>
      </c>
      <c r="S94" s="40">
        <v>-8.875489</v>
      </c>
      <c r="T94" s="40">
        <v>48.306941999999999</v>
      </c>
      <c r="U94" s="40">
        <v>3.9678931</v>
      </c>
      <c r="V94" s="155">
        <v>35.254714999999997</v>
      </c>
      <c r="W94" s="24"/>
    </row>
    <row r="95" spans="1:23" x14ac:dyDescent="0.35">
      <c r="A95" s="2">
        <v>44680</v>
      </c>
      <c r="B95" s="40">
        <v>-21.751259999999998</v>
      </c>
      <c r="C95" s="40">
        <v>-17.069786000000001</v>
      </c>
      <c r="D95" s="40">
        <v>16.869879000000001</v>
      </c>
      <c r="E95" s="40">
        <v>-0.74008702999999998</v>
      </c>
      <c r="F95" s="40">
        <v>-21.334702</v>
      </c>
      <c r="G95" s="40">
        <v>3.2380342</v>
      </c>
      <c r="H95" s="40">
        <v>-5.3272542999999999</v>
      </c>
      <c r="I95" s="40">
        <v>-12.076532</v>
      </c>
      <c r="J95" s="40">
        <v>8.2094190000000005</v>
      </c>
      <c r="K95" s="40">
        <v>-26.565795999999999</v>
      </c>
      <c r="L95" s="40">
        <v>-2.0236670000000001</v>
      </c>
      <c r="M95" s="40">
        <v>-4.3237629999999996</v>
      </c>
      <c r="N95" s="40">
        <v>-7.1269093000000003</v>
      </c>
      <c r="O95" s="40">
        <v>11.584377</v>
      </c>
      <c r="P95" s="40">
        <v>-38.841884999999998</v>
      </c>
      <c r="Q95" s="40">
        <v>26.118946000000001</v>
      </c>
      <c r="R95" s="40">
        <v>4.8401116999999996</v>
      </c>
      <c r="S95" s="40">
        <v>-1.808244</v>
      </c>
      <c r="T95" s="40">
        <v>45.390309999999999</v>
      </c>
      <c r="U95" s="40">
        <v>-10.338831000000001</v>
      </c>
      <c r="V95" s="155">
        <v>35.164580000000001</v>
      </c>
      <c r="W95" s="24"/>
    </row>
    <row r="96" spans="1:23" x14ac:dyDescent="0.35">
      <c r="A96" s="2">
        <v>44713</v>
      </c>
      <c r="B96" s="40">
        <v>-23.924118</v>
      </c>
      <c r="C96" s="40">
        <v>4.3429494000000002</v>
      </c>
      <c r="D96" s="40">
        <v>14.364958</v>
      </c>
      <c r="E96" s="40">
        <v>-5.3208169999999999</v>
      </c>
      <c r="F96" s="40">
        <v>-27.691680000000002</v>
      </c>
      <c r="G96" s="40">
        <v>-3.9087355000000001</v>
      </c>
      <c r="H96" s="40">
        <v>-6.9757819999999997</v>
      </c>
      <c r="I96" s="40">
        <v>-9.0926170000000006</v>
      </c>
      <c r="J96" s="40">
        <v>8.4694269999999996</v>
      </c>
      <c r="K96" s="40">
        <v>-26.102744999999999</v>
      </c>
      <c r="L96" s="40">
        <v>-4.9193439999999997</v>
      </c>
      <c r="M96" s="40">
        <v>-10.754376000000001</v>
      </c>
      <c r="N96" s="40">
        <v>-5.8223066000000001</v>
      </c>
      <c r="O96" s="40">
        <v>-1.1316955</v>
      </c>
      <c r="P96" s="40">
        <v>-38.412599999999998</v>
      </c>
      <c r="Q96" s="40">
        <v>19.255721999999999</v>
      </c>
      <c r="R96" s="40">
        <v>2.5590180999999999</v>
      </c>
      <c r="S96" s="40">
        <v>-4.0820417000000004</v>
      </c>
      <c r="T96" s="40">
        <v>20.945084000000001</v>
      </c>
      <c r="U96" s="40">
        <v>-18.074249999999999</v>
      </c>
      <c r="V96" s="155">
        <v>20.315372</v>
      </c>
      <c r="W96" s="24"/>
    </row>
    <row r="97" spans="1:23" x14ac:dyDescent="0.35">
      <c r="A97" s="2">
        <v>44743</v>
      </c>
      <c r="B97" s="40">
        <v>-12.8353</v>
      </c>
      <c r="C97" s="40">
        <v>-10.536236000000001</v>
      </c>
      <c r="D97" s="40">
        <v>11.132346999999999</v>
      </c>
      <c r="E97" s="40">
        <v>-16.482365000000001</v>
      </c>
      <c r="F97" s="40">
        <v>-32.097189999999998</v>
      </c>
      <c r="G97" s="40">
        <v>-5.4119289999999998</v>
      </c>
      <c r="H97" s="40">
        <v>-8.8006379999999993</v>
      </c>
      <c r="I97" s="40">
        <v>-21.016186000000001</v>
      </c>
      <c r="J97" s="40">
        <v>-0.26921033999999999</v>
      </c>
      <c r="K97" s="40">
        <v>-36.679535000000001</v>
      </c>
      <c r="L97" s="40">
        <v>-23.117811</v>
      </c>
      <c r="M97" s="40">
        <v>-10.001939999999999</v>
      </c>
      <c r="N97" s="40">
        <v>-15.121299</v>
      </c>
      <c r="O97" s="40">
        <v>-4.6787080000000003</v>
      </c>
      <c r="P97" s="40">
        <v>-30.814028</v>
      </c>
      <c r="Q97" s="40">
        <v>14.027691000000001</v>
      </c>
      <c r="R97" s="40">
        <v>-1.3226628</v>
      </c>
      <c r="S97" s="40">
        <v>-6.9938539999999998</v>
      </c>
      <c r="T97" s="40">
        <v>13.558757999999999</v>
      </c>
      <c r="U97" s="40">
        <v>-30.270873999999999</v>
      </c>
      <c r="V97" s="155">
        <v>6.1870694000000004</v>
      </c>
      <c r="W97" s="24"/>
    </row>
    <row r="98" spans="1:23" x14ac:dyDescent="0.35">
      <c r="A98" s="2">
        <v>44774</v>
      </c>
      <c r="B98" s="40">
        <v>-15.314829</v>
      </c>
      <c r="C98" s="40">
        <v>3.8565754999999999</v>
      </c>
      <c r="D98" s="40">
        <v>18.089162999999999</v>
      </c>
      <c r="E98" s="40">
        <v>-6.9096146000000003</v>
      </c>
      <c r="F98" s="40">
        <v>-31.972716999999999</v>
      </c>
      <c r="G98" s="40">
        <v>1.3679266000000001</v>
      </c>
      <c r="H98" s="40">
        <v>-3.2670438000000002</v>
      </c>
      <c r="I98" s="40">
        <v>-18.641096000000001</v>
      </c>
      <c r="J98" s="40">
        <v>-3.2666743</v>
      </c>
      <c r="K98" s="40">
        <v>-31.101227000000002</v>
      </c>
      <c r="L98" s="40">
        <v>-13.58788</v>
      </c>
      <c r="M98" s="40">
        <v>-9.7209570000000003</v>
      </c>
      <c r="N98" s="40">
        <v>-9.6477149999999998</v>
      </c>
      <c r="O98" s="40">
        <v>2.4488210000000001</v>
      </c>
      <c r="P98" s="40">
        <v>-30.175543000000001</v>
      </c>
      <c r="Q98" s="40">
        <v>23.199843999999999</v>
      </c>
      <c r="R98" s="40">
        <v>4.6861769999999998</v>
      </c>
      <c r="S98" s="40">
        <v>-8.4029729999999994</v>
      </c>
      <c r="T98" s="40">
        <v>21.231842</v>
      </c>
      <c r="U98" s="40">
        <v>-22.735422</v>
      </c>
      <c r="V98" s="155">
        <v>13.094783</v>
      </c>
      <c r="W98" s="24"/>
    </row>
    <row r="99" spans="1:23" x14ac:dyDescent="0.35">
      <c r="A99" s="2">
        <v>44805</v>
      </c>
      <c r="B99" s="40">
        <v>-20.239819000000001</v>
      </c>
      <c r="C99" s="40">
        <v>3.1458496999999999</v>
      </c>
      <c r="D99" s="40">
        <v>14.767253999999999</v>
      </c>
      <c r="E99" s="40">
        <v>-12.515038499999999</v>
      </c>
      <c r="F99" s="40">
        <v>-46.795177000000002</v>
      </c>
      <c r="G99" s="40">
        <v>-2.3356735999999998</v>
      </c>
      <c r="H99" s="40">
        <v>-11.689662999999999</v>
      </c>
      <c r="I99" s="40">
        <v>-21.984715000000001</v>
      </c>
      <c r="J99" s="40">
        <v>-8.6055639999999993</v>
      </c>
      <c r="K99" s="40">
        <v>-33.965266999999997</v>
      </c>
      <c r="L99" s="40">
        <v>-6.3140510000000001</v>
      </c>
      <c r="M99" s="40">
        <v>-17.3474</v>
      </c>
      <c r="N99" s="40">
        <v>-17.809802999999999</v>
      </c>
      <c r="O99" s="40">
        <v>-5.6383729999999996</v>
      </c>
      <c r="P99" s="40">
        <v>-31.301165000000001</v>
      </c>
      <c r="Q99" s="40">
        <v>17.438590999999999</v>
      </c>
      <c r="R99" s="40">
        <v>-0.76660514000000002</v>
      </c>
      <c r="S99" s="40">
        <v>-3.6409736000000001</v>
      </c>
      <c r="T99" s="40">
        <v>10.852838</v>
      </c>
      <c r="U99" s="40">
        <v>-23.111073999999999</v>
      </c>
      <c r="V99" s="155">
        <v>7.6813099999999999</v>
      </c>
      <c r="W99" s="24"/>
    </row>
    <row r="100" spans="1:23" x14ac:dyDescent="0.35">
      <c r="A100" s="2">
        <v>44834</v>
      </c>
      <c r="B100" s="40">
        <v>-27.214962</v>
      </c>
      <c r="C100" s="40">
        <v>-0.83286165999999995</v>
      </c>
      <c r="D100" s="40">
        <v>9.8018879999999999</v>
      </c>
      <c r="E100" s="40">
        <v>-24.631231</v>
      </c>
      <c r="F100" s="40">
        <v>-49.887009999999997</v>
      </c>
      <c r="G100" s="40">
        <v>-1.1943280999999999</v>
      </c>
      <c r="H100" s="40">
        <v>-16.022026</v>
      </c>
      <c r="I100" s="40">
        <v>-28.581624999999999</v>
      </c>
      <c r="J100" s="40">
        <v>-5.6266365</v>
      </c>
      <c r="K100" s="40">
        <v>-40.021366</v>
      </c>
      <c r="L100" s="40">
        <v>3.9535879999999999</v>
      </c>
      <c r="M100" s="40">
        <v>-20.843094000000001</v>
      </c>
      <c r="N100" s="40">
        <v>-19.582467999999999</v>
      </c>
      <c r="O100" s="40">
        <v>-10.801553999999999</v>
      </c>
      <c r="P100" s="40">
        <v>-36.137009999999997</v>
      </c>
      <c r="Q100" s="40">
        <v>7.9629063999999996</v>
      </c>
      <c r="R100" s="40">
        <v>-1.0070503</v>
      </c>
      <c r="S100" s="40">
        <v>7.2813990000000004</v>
      </c>
      <c r="T100" s="40">
        <v>6.406784</v>
      </c>
      <c r="U100" s="40">
        <v>-30.635368</v>
      </c>
      <c r="V100" s="155">
        <v>-0.48826336999999997</v>
      </c>
      <c r="W100" s="24"/>
    </row>
    <row r="101" spans="1:23" x14ac:dyDescent="0.35">
      <c r="A101" s="2">
        <v>44866</v>
      </c>
      <c r="B101" s="40">
        <v>-33.268706999999999</v>
      </c>
      <c r="C101" s="40">
        <v>6.016934</v>
      </c>
      <c r="D101" s="40">
        <v>2.0406246000000001</v>
      </c>
      <c r="E101" s="40">
        <v>-22.245871999999999</v>
      </c>
      <c r="F101" s="40">
        <v>-44.855063999999999</v>
      </c>
      <c r="G101" s="40">
        <v>-4.4425249999999998</v>
      </c>
      <c r="H101" s="40">
        <v>-14.753384</v>
      </c>
      <c r="I101" s="40">
        <v>-31.778896</v>
      </c>
      <c r="J101" s="40">
        <v>10.237265000000001</v>
      </c>
      <c r="K101" s="40">
        <v>-32.560302999999998</v>
      </c>
      <c r="L101" s="40">
        <v>25.438713</v>
      </c>
      <c r="M101" s="40">
        <v>-15.757351999999999</v>
      </c>
      <c r="N101" s="40">
        <v>-13.298171999999999</v>
      </c>
      <c r="O101" s="40">
        <v>-8.6219249999999992</v>
      </c>
      <c r="P101" s="40">
        <v>-46.509889999999999</v>
      </c>
      <c r="Q101" s="40">
        <v>5.5534124</v>
      </c>
      <c r="R101" s="40">
        <v>0.74049233999999997</v>
      </c>
      <c r="S101" s="40">
        <v>30.425761999999999</v>
      </c>
      <c r="T101" s="40">
        <v>7.3441150000000004</v>
      </c>
      <c r="U101" s="40">
        <v>-43.064529999999998</v>
      </c>
      <c r="V101" s="155">
        <v>-1.0817409</v>
      </c>
      <c r="W101" s="24"/>
    </row>
    <row r="102" spans="1:23" x14ac:dyDescent="0.35">
      <c r="A102" s="2">
        <v>44896</v>
      </c>
      <c r="B102" s="40">
        <v>-25.158327</v>
      </c>
      <c r="C102" s="40">
        <v>17.166065</v>
      </c>
      <c r="D102" s="40">
        <v>6.2936899999999998</v>
      </c>
      <c r="E102" s="40">
        <v>-13.3111</v>
      </c>
      <c r="F102" s="40">
        <v>-24.395614999999999</v>
      </c>
      <c r="G102" s="40">
        <v>14.984787000000001</v>
      </c>
      <c r="H102" s="40">
        <v>-1.2262702000000001</v>
      </c>
      <c r="I102" s="40">
        <v>-20.239920000000001</v>
      </c>
      <c r="J102" s="40">
        <v>22.544992000000001</v>
      </c>
      <c r="K102" s="40">
        <v>-20.331901999999999</v>
      </c>
      <c r="L102" s="40">
        <v>23.396242000000001</v>
      </c>
      <c r="M102" s="40">
        <v>-2.1112502000000002</v>
      </c>
      <c r="N102" s="40">
        <v>5.2223085999999999</v>
      </c>
      <c r="O102" s="40">
        <v>-1.0191739</v>
      </c>
      <c r="P102" s="40">
        <v>-27.041340000000002</v>
      </c>
      <c r="Q102" s="40">
        <v>2.7993917000000001</v>
      </c>
      <c r="R102" s="40">
        <v>3.6226750000000001</v>
      </c>
      <c r="S102" s="40">
        <v>89.599630000000005</v>
      </c>
      <c r="T102" s="40">
        <v>-1.5196145000000001</v>
      </c>
      <c r="U102" s="40">
        <v>-40.13456</v>
      </c>
      <c r="V102" s="155">
        <v>0.40062666000000002</v>
      </c>
      <c r="W102" s="24"/>
    </row>
    <row r="103" spans="1:23" x14ac:dyDescent="0.35">
      <c r="A103" s="2">
        <v>44925</v>
      </c>
      <c r="B103" s="40">
        <v>-26.256810999999999</v>
      </c>
      <c r="C103" s="40">
        <v>25.496555000000001</v>
      </c>
      <c r="D103" s="40">
        <v>-0.32576323000000001</v>
      </c>
      <c r="E103" s="40">
        <v>-17.732745999999999</v>
      </c>
      <c r="F103" s="40">
        <v>-24.533439999999999</v>
      </c>
      <c r="G103" s="40">
        <v>1.7513274999999999</v>
      </c>
      <c r="H103" s="40">
        <v>-5.5673360000000001</v>
      </c>
      <c r="I103" s="40">
        <v>-28.982813</v>
      </c>
      <c r="J103" s="40">
        <v>1.098752</v>
      </c>
      <c r="K103" s="40">
        <v>-26.863443</v>
      </c>
      <c r="L103" s="40">
        <v>12.7949</v>
      </c>
      <c r="M103" s="40">
        <v>-6.3359139999999998</v>
      </c>
      <c r="N103" s="40">
        <v>4.6273947</v>
      </c>
      <c r="O103" s="40">
        <v>-8.8248069999999998</v>
      </c>
      <c r="P103" s="40">
        <v>-23.221117</v>
      </c>
      <c r="Q103" s="40">
        <v>-7.2336140000000002</v>
      </c>
      <c r="R103" s="40">
        <v>0.66602229999999996</v>
      </c>
      <c r="S103" s="40">
        <v>101.36852</v>
      </c>
      <c r="T103" s="40">
        <v>-5.892849</v>
      </c>
      <c r="U103" s="40">
        <v>-43.785477</v>
      </c>
      <c r="V103" s="155">
        <v>-6.6679000000000004</v>
      </c>
      <c r="W103" s="24"/>
    </row>
    <row r="104" spans="1:23" x14ac:dyDescent="0.35">
      <c r="A104" s="2">
        <v>44958</v>
      </c>
      <c r="B104" s="40">
        <v>-10.651206999999999</v>
      </c>
      <c r="C104" s="40">
        <v>18.137955000000002</v>
      </c>
      <c r="D104" s="40">
        <v>4.2453526999999998</v>
      </c>
      <c r="E104" s="40">
        <v>-7.8271509999999997</v>
      </c>
      <c r="F104" s="40">
        <v>-17.253702000000001</v>
      </c>
      <c r="G104" s="40">
        <v>3.1182884999999998</v>
      </c>
      <c r="H104" s="40">
        <v>0.390625</v>
      </c>
      <c r="I104" s="40">
        <v>-17.128647000000001</v>
      </c>
      <c r="J104" s="40">
        <v>24.176003000000001</v>
      </c>
      <c r="K104" s="40">
        <v>-9.7156105000000004</v>
      </c>
      <c r="L104" s="40">
        <v>5.1464559999999997</v>
      </c>
      <c r="M104" s="40">
        <v>-5.2409410000000003</v>
      </c>
      <c r="N104" s="40">
        <v>10.11529</v>
      </c>
      <c r="O104" s="40">
        <v>-12.464594999999999</v>
      </c>
      <c r="P104" s="40">
        <v>-11.164009</v>
      </c>
      <c r="Q104" s="40">
        <v>-12.402672000000001</v>
      </c>
      <c r="R104" s="40">
        <v>1.4442562999999999</v>
      </c>
      <c r="S104" s="40">
        <v>62.169933</v>
      </c>
      <c r="T104" s="40">
        <v>-11.343002</v>
      </c>
      <c r="U104" s="40">
        <v>-35.405000000000001</v>
      </c>
      <c r="V104" s="155">
        <v>-12.127805</v>
      </c>
      <c r="W104" s="24"/>
    </row>
    <row r="105" spans="1:23" x14ac:dyDescent="0.35">
      <c r="A105" s="2">
        <v>44986</v>
      </c>
      <c r="B105" s="40">
        <v>-15.935487</v>
      </c>
      <c r="C105" s="40">
        <v>22.335326999999999</v>
      </c>
      <c r="D105" s="40">
        <v>-4.2041659999999998</v>
      </c>
      <c r="E105" s="40">
        <v>-16.614706000000002</v>
      </c>
      <c r="F105" s="40">
        <v>-4.1928409999999996</v>
      </c>
      <c r="G105" s="40">
        <v>-9.2355250000000009</v>
      </c>
      <c r="H105" s="40">
        <v>-11.9753895</v>
      </c>
      <c r="I105" s="40">
        <v>-17.986977</v>
      </c>
      <c r="J105" s="40">
        <v>23.136006999999999</v>
      </c>
      <c r="K105" s="40">
        <v>-15.605235</v>
      </c>
      <c r="L105" s="40">
        <v>-5.7865260000000003</v>
      </c>
      <c r="M105" s="40">
        <v>-16.789686</v>
      </c>
      <c r="N105" s="40">
        <v>30.963660000000001</v>
      </c>
      <c r="O105" s="40">
        <v>-7.9793510000000003</v>
      </c>
      <c r="P105" s="40">
        <v>-13.395225999999999</v>
      </c>
      <c r="Q105" s="40">
        <v>-19.539187999999999</v>
      </c>
      <c r="R105" s="40">
        <v>-4.3853464000000004</v>
      </c>
      <c r="S105" s="40">
        <v>95.566956000000005</v>
      </c>
      <c r="T105" s="40">
        <v>-16.945446</v>
      </c>
      <c r="U105" s="40">
        <v>-39.789720000000003</v>
      </c>
      <c r="V105" s="155">
        <v>-19.895064999999999</v>
      </c>
      <c r="W105" s="24"/>
    </row>
    <row r="106" spans="1:23" x14ac:dyDescent="0.35">
      <c r="A106" s="2">
        <v>45016</v>
      </c>
      <c r="B106" s="40">
        <v>-9.1339699999999997</v>
      </c>
      <c r="C106" s="40">
        <v>5.6239724000000004</v>
      </c>
      <c r="D106" s="40">
        <v>-2.6149749999999998</v>
      </c>
      <c r="E106" s="40">
        <v>-11.883050000000001</v>
      </c>
      <c r="F106" s="40">
        <v>-16.386503000000001</v>
      </c>
      <c r="G106" s="40">
        <v>-13.547152499999999</v>
      </c>
      <c r="H106" s="40">
        <v>-10.807109000000001</v>
      </c>
      <c r="I106" s="40">
        <v>-12.939762999999999</v>
      </c>
      <c r="J106" s="40">
        <v>12.208629</v>
      </c>
      <c r="K106" s="40">
        <v>-13.024050000000001</v>
      </c>
      <c r="L106" s="40">
        <v>-18.349112000000002</v>
      </c>
      <c r="M106" s="40">
        <v>-21.078878</v>
      </c>
      <c r="N106" s="40">
        <v>17.443811</v>
      </c>
      <c r="O106" s="40">
        <v>-11.689477999999999</v>
      </c>
      <c r="P106" s="40">
        <v>-3.7143647999999998</v>
      </c>
      <c r="Q106" s="40">
        <v>-21.231031000000002</v>
      </c>
      <c r="R106" s="40">
        <v>-5.077153</v>
      </c>
      <c r="S106" s="40">
        <v>62.865245999999999</v>
      </c>
      <c r="T106" s="40">
        <v>-23.616446</v>
      </c>
      <c r="U106" s="40">
        <v>-34.846848000000001</v>
      </c>
      <c r="V106" s="155">
        <v>-16.909963999999999</v>
      </c>
      <c r="W106" s="24"/>
    </row>
    <row r="107" spans="1:23" x14ac:dyDescent="0.35">
      <c r="A107" s="2">
        <v>45047</v>
      </c>
      <c r="B107" s="40">
        <v>-0.80960989999999999</v>
      </c>
      <c r="C107" s="40">
        <v>18.285751000000001</v>
      </c>
      <c r="D107" s="40">
        <v>0.24102926</v>
      </c>
      <c r="E107" s="40">
        <v>-5.2622556999999999</v>
      </c>
      <c r="F107" s="40">
        <v>14.132726999999999</v>
      </c>
      <c r="G107" s="40">
        <v>2.2769094000000001</v>
      </c>
      <c r="H107" s="40">
        <v>-9.5922169999999998</v>
      </c>
      <c r="I107" s="40">
        <v>-7.7539205999999998</v>
      </c>
      <c r="J107" s="40">
        <v>28.033756</v>
      </c>
      <c r="K107" s="40">
        <v>-8.4759890000000002</v>
      </c>
      <c r="L107" s="40">
        <v>-3.5203457</v>
      </c>
      <c r="M107" s="40">
        <v>-7.6311530000000003</v>
      </c>
      <c r="N107" s="40">
        <v>23.723351999999998</v>
      </c>
      <c r="O107" s="40">
        <v>-5.7745220000000002</v>
      </c>
      <c r="P107" s="40">
        <v>-3.8515925000000002</v>
      </c>
      <c r="Q107" s="40">
        <v>-19.758731999999998</v>
      </c>
      <c r="R107" s="40">
        <v>-8.3118499999999997</v>
      </c>
      <c r="S107" s="40">
        <v>43.040787000000002</v>
      </c>
      <c r="T107" s="40">
        <v>-17.223448000000001</v>
      </c>
      <c r="U107" s="40">
        <v>-28.619844000000001</v>
      </c>
      <c r="V107" s="155">
        <v>-17.652533999999999</v>
      </c>
      <c r="W107" s="24"/>
    </row>
    <row r="108" spans="1:23" x14ac:dyDescent="0.35">
      <c r="A108" s="2">
        <v>45078</v>
      </c>
      <c r="B108" s="40">
        <v>-10.625208000000001</v>
      </c>
      <c r="C108" s="40">
        <v>3.5398722</v>
      </c>
      <c r="D108" s="40">
        <v>-3.2106995999999999</v>
      </c>
      <c r="E108" s="40">
        <v>-9.6694890000000004</v>
      </c>
      <c r="F108" s="40">
        <v>11.611902000000001</v>
      </c>
      <c r="G108" s="40">
        <v>3.0398011</v>
      </c>
      <c r="H108" s="40">
        <v>-11.380058</v>
      </c>
      <c r="I108" s="40">
        <v>-2.7001857999999999</v>
      </c>
      <c r="J108" s="40">
        <v>20.685078000000001</v>
      </c>
      <c r="K108" s="40">
        <v>-4.5653343</v>
      </c>
      <c r="L108" s="40">
        <v>-4.5280275000000003</v>
      </c>
      <c r="M108" s="40">
        <v>-16.924071999999999</v>
      </c>
      <c r="N108" s="40">
        <v>33.199489999999997</v>
      </c>
      <c r="O108" s="40">
        <v>1.6529917999999999</v>
      </c>
      <c r="P108" s="40">
        <v>-11.75614</v>
      </c>
      <c r="Q108" s="40">
        <v>-13.067323</v>
      </c>
      <c r="R108" s="40">
        <v>-8.3499490000000005</v>
      </c>
      <c r="S108" s="40">
        <v>48.952736000000002</v>
      </c>
      <c r="T108" s="40">
        <v>-12.449854999999999</v>
      </c>
      <c r="U108" s="40">
        <v>-19.482427999999999</v>
      </c>
      <c r="V108" s="155">
        <v>-10.176587</v>
      </c>
      <c r="W108" s="24"/>
    </row>
    <row r="109" spans="1:23" x14ac:dyDescent="0.35">
      <c r="A109" s="2">
        <v>45107</v>
      </c>
      <c r="B109" s="40">
        <v>-21.278213999999998</v>
      </c>
      <c r="C109" s="40">
        <v>29.306792999999999</v>
      </c>
      <c r="D109" s="40">
        <v>6.1905621999999996</v>
      </c>
      <c r="E109" s="40">
        <v>4.3238162999999998</v>
      </c>
      <c r="F109" s="40">
        <v>33.400536000000002</v>
      </c>
      <c r="G109" s="40">
        <v>25.127124999999999</v>
      </c>
      <c r="H109" s="40">
        <v>-6.2907400000000004</v>
      </c>
      <c r="I109" s="40">
        <v>10.061598</v>
      </c>
      <c r="J109" s="40">
        <v>37.203682000000001</v>
      </c>
      <c r="K109" s="40">
        <v>10.223139</v>
      </c>
      <c r="L109" s="40">
        <v>30.56166</v>
      </c>
      <c r="M109" s="40">
        <v>-3.2981574999999999</v>
      </c>
      <c r="N109" s="40">
        <v>61.612976000000003</v>
      </c>
      <c r="O109" s="40">
        <v>11.208189000000001</v>
      </c>
      <c r="P109" s="40">
        <v>-17.871777999999999</v>
      </c>
      <c r="Q109" s="40">
        <v>-10.467022999999999</v>
      </c>
      <c r="R109" s="40">
        <v>-4.1592000000000002</v>
      </c>
      <c r="S109" s="40">
        <v>54.719700000000003</v>
      </c>
      <c r="T109" s="40">
        <v>-2.8876840000000001</v>
      </c>
      <c r="U109" s="40">
        <v>-6.7713919999999996</v>
      </c>
      <c r="V109" s="155">
        <v>2.1255136000000001</v>
      </c>
      <c r="W109" s="24"/>
    </row>
    <row r="110" spans="1:23" x14ac:dyDescent="0.35">
      <c r="A110" s="2">
        <v>45139</v>
      </c>
      <c r="B110" s="40">
        <v>-9.9385980000000007</v>
      </c>
      <c r="C110" s="40">
        <v>24.735523000000001</v>
      </c>
      <c r="D110" s="40">
        <v>3.1038999999999999</v>
      </c>
      <c r="E110" s="40">
        <v>6.3591480000000002</v>
      </c>
      <c r="F110" s="40">
        <v>45.003543999999998</v>
      </c>
      <c r="G110" s="40">
        <v>36.325229999999998</v>
      </c>
      <c r="H110" s="40">
        <v>-1.9686878000000001</v>
      </c>
      <c r="I110" s="40">
        <v>11.855399999999999</v>
      </c>
      <c r="J110" s="40">
        <v>42.071938000000003</v>
      </c>
      <c r="K110" s="40">
        <v>14.214634999999999</v>
      </c>
      <c r="L110" s="40">
        <v>27.771114000000001</v>
      </c>
      <c r="M110" s="40">
        <v>5.2914620000000001</v>
      </c>
      <c r="N110" s="40">
        <v>62.679516</v>
      </c>
      <c r="O110" s="40">
        <v>3.6616325000000001</v>
      </c>
      <c r="P110" s="40">
        <v>1.6147137</v>
      </c>
      <c r="Q110" s="40">
        <v>-10.565853000000001</v>
      </c>
      <c r="R110" s="40">
        <v>-1.2909055</v>
      </c>
      <c r="S110" s="40">
        <v>76.649474999999995</v>
      </c>
      <c r="T110" s="40">
        <v>-3.9839506</v>
      </c>
      <c r="U110" s="40">
        <v>-0.6053984</v>
      </c>
      <c r="V110" s="155">
        <v>-3.9826990000000002</v>
      </c>
      <c r="W110" s="24"/>
    </row>
    <row r="111" spans="1:23" x14ac:dyDescent="0.35">
      <c r="A111" s="2">
        <v>45170</v>
      </c>
      <c r="B111" s="40">
        <v>-11.682093</v>
      </c>
      <c r="C111" s="40">
        <v>10.627449</v>
      </c>
      <c r="D111" s="40">
        <v>-0.12212992</v>
      </c>
      <c r="E111" s="40">
        <v>-4.1864815000000002</v>
      </c>
      <c r="F111" s="40">
        <v>61.11815</v>
      </c>
      <c r="G111" s="40">
        <v>36.999405000000003</v>
      </c>
      <c r="H111" s="40">
        <v>-1.5639304999999999</v>
      </c>
      <c r="I111" s="40">
        <v>9.2133409999999998</v>
      </c>
      <c r="J111" s="40">
        <v>41.412280000000003</v>
      </c>
      <c r="K111" s="40">
        <v>12.856030000000001</v>
      </c>
      <c r="L111" s="40">
        <v>13.818645500000001</v>
      </c>
      <c r="M111" s="40">
        <v>2.5607943999999998</v>
      </c>
      <c r="N111" s="40">
        <v>64.499756000000005</v>
      </c>
      <c r="O111" s="40">
        <v>2.3641706</v>
      </c>
      <c r="P111" s="40">
        <v>-4.4820665999999996</v>
      </c>
      <c r="Q111" s="40">
        <v>-15.548170000000001</v>
      </c>
      <c r="R111" s="40">
        <v>-3.726375</v>
      </c>
      <c r="S111" s="40">
        <v>77.543304000000006</v>
      </c>
      <c r="T111" s="40">
        <v>-2.1660149999999998</v>
      </c>
      <c r="U111" s="40">
        <v>0.21067858</v>
      </c>
      <c r="V111" s="155">
        <v>-4.9867686999999998</v>
      </c>
      <c r="W111" s="24"/>
    </row>
    <row r="112" spans="1:23" x14ac:dyDescent="0.35">
      <c r="A112" s="2">
        <v>45198</v>
      </c>
      <c r="B112" s="40">
        <v>-6.8051995999999999</v>
      </c>
      <c r="C112" s="40">
        <v>16.201889000000001</v>
      </c>
      <c r="D112" s="40">
        <v>-2.084273</v>
      </c>
      <c r="E112" s="40">
        <v>10.894942</v>
      </c>
      <c r="F112" s="40">
        <v>59.142432999999997</v>
      </c>
      <c r="G112" s="40">
        <v>29.128468000000002</v>
      </c>
      <c r="H112" s="40">
        <v>4.2116759999999998</v>
      </c>
      <c r="I112" s="40">
        <v>21.007942</v>
      </c>
      <c r="J112" s="40">
        <v>33.502364999999998</v>
      </c>
      <c r="K112" s="40">
        <v>23.617982999999999</v>
      </c>
      <c r="L112" s="40">
        <v>16.741705</v>
      </c>
      <c r="M112" s="40">
        <v>6.5466404000000002</v>
      </c>
      <c r="N112" s="40">
        <v>60.701050000000002</v>
      </c>
      <c r="O112" s="40">
        <v>9.49986</v>
      </c>
      <c r="P112" s="40">
        <v>3.4287453000000001</v>
      </c>
      <c r="Q112" s="40">
        <v>-14.485334999999999</v>
      </c>
      <c r="R112" s="40">
        <v>-7.5949669999999996</v>
      </c>
      <c r="S112" s="40">
        <v>81.493549999999999</v>
      </c>
      <c r="T112" s="40">
        <v>3.7600280000000001</v>
      </c>
      <c r="U112" s="40">
        <v>4.4890999999999996</v>
      </c>
      <c r="V112" s="155">
        <v>-3.5988807999999999</v>
      </c>
      <c r="W112" s="24"/>
    </row>
    <row r="113" spans="1:23" x14ac:dyDescent="0.35">
      <c r="A113" s="2">
        <v>45231</v>
      </c>
      <c r="B113" s="40">
        <v>-2.7231394999999998</v>
      </c>
      <c r="C113" s="40">
        <v>5.3691982999999999</v>
      </c>
      <c r="D113" s="40">
        <v>-12.136787</v>
      </c>
      <c r="E113" s="40">
        <v>-0.92750790000000005</v>
      </c>
      <c r="F113" s="40">
        <v>60.567355999999997</v>
      </c>
      <c r="G113" s="40">
        <v>11.350882</v>
      </c>
      <c r="H113" s="40">
        <v>2.0026565000000001</v>
      </c>
      <c r="I113" s="40">
        <v>23.458565</v>
      </c>
      <c r="J113" s="40">
        <v>12.587631</v>
      </c>
      <c r="K113" s="40">
        <v>7.9936743000000003</v>
      </c>
      <c r="L113" s="40">
        <v>1.9880652000000001</v>
      </c>
      <c r="M113" s="40">
        <v>1.8363714</v>
      </c>
      <c r="N113" s="40">
        <v>44.893658000000002</v>
      </c>
      <c r="O113" s="40">
        <v>2.5037766000000001</v>
      </c>
      <c r="P113" s="40">
        <v>15.36572</v>
      </c>
      <c r="Q113" s="40">
        <v>-18.268561999999999</v>
      </c>
      <c r="R113" s="40">
        <v>-15.117520000000001</v>
      </c>
      <c r="S113" s="40">
        <v>28.647089000000001</v>
      </c>
      <c r="T113" s="40">
        <v>-6.1416683000000001</v>
      </c>
      <c r="U113" s="40">
        <v>3.4758330000000002</v>
      </c>
      <c r="V113" s="155">
        <v>-6.317812</v>
      </c>
      <c r="W113" s="24"/>
    </row>
    <row r="114" spans="1:23" x14ac:dyDescent="0.35">
      <c r="A114" s="2">
        <v>45261</v>
      </c>
      <c r="B114" s="40">
        <v>-12.275142000000001</v>
      </c>
      <c r="C114" s="40">
        <v>9.1046569999999996</v>
      </c>
      <c r="D114" s="40">
        <v>-5.4522633999999996</v>
      </c>
      <c r="E114" s="40">
        <v>-3.2514215000000002</v>
      </c>
      <c r="F114" s="40">
        <v>50.266002999999998</v>
      </c>
      <c r="G114" s="40">
        <v>10.055661000000001</v>
      </c>
      <c r="H114" s="40">
        <v>-4.3688592999999996</v>
      </c>
      <c r="I114" s="40">
        <v>13.996959</v>
      </c>
      <c r="J114" s="40">
        <v>20.967555999999998</v>
      </c>
      <c r="K114" s="40">
        <v>6.2479139999999997</v>
      </c>
      <c r="L114" s="40">
        <v>21.573447999999999</v>
      </c>
      <c r="M114" s="40">
        <v>-0.53771734000000004</v>
      </c>
      <c r="N114" s="40">
        <v>43.660330000000002</v>
      </c>
      <c r="O114" s="40">
        <v>5.1046132999999996</v>
      </c>
      <c r="P114" s="40">
        <v>-7.022214</v>
      </c>
      <c r="Q114" s="40">
        <v>-11.135596</v>
      </c>
      <c r="R114" s="40">
        <v>-16.265673</v>
      </c>
      <c r="S114" s="40">
        <v>8.4609989999999993</v>
      </c>
      <c r="T114" s="40">
        <v>-2.7771651999999998</v>
      </c>
      <c r="U114" s="40">
        <v>8.4343319999999995</v>
      </c>
      <c r="V114" s="155">
        <v>3.7647127999999999</v>
      </c>
      <c r="W114" s="24"/>
    </row>
    <row r="115" spans="1:23" x14ac:dyDescent="0.35">
      <c r="A115" s="2">
        <v>45289</v>
      </c>
      <c r="B115" s="40">
        <v>-13.588654999999999</v>
      </c>
      <c r="C115" s="40">
        <v>11.282873</v>
      </c>
      <c r="D115" s="40">
        <v>2.4395823000000001</v>
      </c>
      <c r="E115" s="40">
        <v>3.8599967999999998E-2</v>
      </c>
      <c r="F115" s="40">
        <v>49.724471999999999</v>
      </c>
      <c r="G115" s="40">
        <v>25.130165000000002</v>
      </c>
      <c r="H115" s="40">
        <v>-3.8147747999999999</v>
      </c>
      <c r="I115" s="40">
        <v>27.645385999999998</v>
      </c>
      <c r="J115" s="40">
        <v>37.521563999999998</v>
      </c>
      <c r="K115" s="40">
        <v>17.703569999999999</v>
      </c>
      <c r="L115" s="40">
        <v>31.792318000000002</v>
      </c>
      <c r="M115" s="40">
        <v>-1.3390063999999999</v>
      </c>
      <c r="N115" s="40">
        <v>43.157898000000003</v>
      </c>
      <c r="O115" s="40">
        <v>15.799975</v>
      </c>
      <c r="P115" s="40">
        <v>-12.855345</v>
      </c>
      <c r="Q115" s="40">
        <v>1.3006329999999999</v>
      </c>
      <c r="R115" s="40">
        <v>-14.049226000000001</v>
      </c>
      <c r="S115" s="40">
        <v>-9.1026249999999997</v>
      </c>
      <c r="T115" s="40">
        <v>1.1196017</v>
      </c>
      <c r="U115" s="40">
        <v>14.574075000000001</v>
      </c>
      <c r="V115" s="155">
        <v>13.79447</v>
      </c>
      <c r="W115" s="24"/>
    </row>
    <row r="116" spans="1:23" x14ac:dyDescent="0.35">
      <c r="A116" s="2">
        <v>45323</v>
      </c>
      <c r="B116" s="40">
        <v>-29.486238</v>
      </c>
      <c r="C116" s="40">
        <v>-8.1754499999999997</v>
      </c>
      <c r="D116" s="40">
        <v>-3.9468230000000002</v>
      </c>
      <c r="E116" s="40">
        <v>-7.6132536000000002</v>
      </c>
      <c r="F116" s="40">
        <v>38.028762999999998</v>
      </c>
      <c r="G116" s="40">
        <v>13.576078000000001</v>
      </c>
      <c r="H116" s="40">
        <v>-7.9468784000000001</v>
      </c>
      <c r="I116" s="40">
        <v>10.803843000000001</v>
      </c>
      <c r="J116" s="40">
        <v>17.394494999999999</v>
      </c>
      <c r="K116" s="40">
        <v>-3.3890188000000001</v>
      </c>
      <c r="L116" s="40">
        <v>17.838895999999998</v>
      </c>
      <c r="M116" s="40">
        <v>-11.182648</v>
      </c>
      <c r="N116" s="40">
        <v>31.704367000000001</v>
      </c>
      <c r="O116" s="40">
        <v>25.280106</v>
      </c>
      <c r="P116" s="40">
        <v>-30.723804000000001</v>
      </c>
      <c r="Q116" s="40">
        <v>-4.2030810000000001</v>
      </c>
      <c r="R116" s="40">
        <v>-18.851555000000001</v>
      </c>
      <c r="S116" s="40">
        <v>19.380783000000001</v>
      </c>
      <c r="T116" s="40">
        <v>6.1170460000000002</v>
      </c>
      <c r="U116" s="40">
        <v>7.1018695999999997</v>
      </c>
      <c r="V116" s="155">
        <v>10.91708</v>
      </c>
      <c r="W116" s="24"/>
    </row>
    <row r="117" spans="1:23" x14ac:dyDescent="0.35">
      <c r="A117" s="2">
        <v>45352</v>
      </c>
      <c r="B117" s="40">
        <v>-18.203133000000001</v>
      </c>
      <c r="C117" s="40">
        <v>-3.9417445999999998</v>
      </c>
      <c r="D117" s="40">
        <v>1.4543533</v>
      </c>
      <c r="E117" s="40">
        <v>5.6312202999999998</v>
      </c>
      <c r="F117" s="40">
        <v>50.949703</v>
      </c>
      <c r="G117" s="40">
        <v>23.686398000000001</v>
      </c>
      <c r="H117" s="40">
        <v>3.0370830999999998</v>
      </c>
      <c r="I117" s="40">
        <v>19.4831</v>
      </c>
      <c r="J117" s="40">
        <v>13.614917</v>
      </c>
      <c r="K117" s="40">
        <v>11.755049</v>
      </c>
      <c r="L117" s="40">
        <v>28.207874</v>
      </c>
      <c r="M117" s="40">
        <v>-7.278448</v>
      </c>
      <c r="N117" s="40">
        <v>26.99747</v>
      </c>
      <c r="O117" s="40">
        <v>32.665680000000002</v>
      </c>
      <c r="P117" s="40">
        <v>-17.480677</v>
      </c>
      <c r="Q117" s="40">
        <v>2.9045223999999998</v>
      </c>
      <c r="R117" s="40">
        <v>-15.590310000000001</v>
      </c>
      <c r="S117" s="40">
        <v>7.1549772999999997</v>
      </c>
      <c r="T117" s="40">
        <v>3.3924221999999999</v>
      </c>
      <c r="U117" s="40">
        <v>23.72607</v>
      </c>
      <c r="V117" s="155">
        <v>24.943494999999999</v>
      </c>
      <c r="W117" s="24"/>
    </row>
    <row r="118" spans="1:23" x14ac:dyDescent="0.35">
      <c r="A118" s="2">
        <v>45383</v>
      </c>
      <c r="B118" s="40">
        <v>-15.458368999999999</v>
      </c>
      <c r="C118" s="40">
        <v>-3.8899243000000001</v>
      </c>
      <c r="D118" s="40">
        <v>-3.9234578999999998</v>
      </c>
      <c r="E118" s="40">
        <v>4.8409459999999997</v>
      </c>
      <c r="F118" s="40">
        <v>56.379413999999997</v>
      </c>
      <c r="G118" s="40">
        <v>34.058593999999999</v>
      </c>
      <c r="H118" s="40">
        <v>2.2064447</v>
      </c>
      <c r="I118" s="40">
        <v>21.40504</v>
      </c>
      <c r="J118" s="40">
        <v>18.430530000000001</v>
      </c>
      <c r="K118" s="40">
        <v>11.633528</v>
      </c>
      <c r="L118" s="40">
        <v>23.411190000000001</v>
      </c>
      <c r="M118" s="40">
        <v>-4.7777120000000002</v>
      </c>
      <c r="N118" s="40">
        <v>34.839596</v>
      </c>
      <c r="O118" s="40">
        <v>31.065548</v>
      </c>
      <c r="P118" s="40">
        <v>-16.222345000000001</v>
      </c>
      <c r="Q118" s="40">
        <v>-0.81799029999999995</v>
      </c>
      <c r="R118" s="40">
        <v>-14.273823</v>
      </c>
      <c r="S118" s="40">
        <v>17.180420000000002</v>
      </c>
      <c r="T118" s="40">
        <v>7.9924939999999998</v>
      </c>
      <c r="U118" s="40">
        <v>18.165588</v>
      </c>
      <c r="V118" s="155">
        <v>14.999473999999999</v>
      </c>
      <c r="W118" s="24"/>
    </row>
    <row r="119" spans="1:23" x14ac:dyDescent="0.35">
      <c r="A119" s="2">
        <v>45413</v>
      </c>
      <c r="B119" s="40">
        <v>-13.247913</v>
      </c>
      <c r="C119" s="40">
        <v>-1.2184858000000001</v>
      </c>
      <c r="D119" s="40">
        <v>-13.153295999999999</v>
      </c>
      <c r="E119" s="40">
        <v>-2.2131205</v>
      </c>
      <c r="F119" s="40">
        <v>38.365364</v>
      </c>
      <c r="G119" s="40">
        <v>36.999319999999997</v>
      </c>
      <c r="H119" s="40">
        <v>5.3217650000000001</v>
      </c>
      <c r="I119" s="40">
        <v>21.006499999999999</v>
      </c>
      <c r="J119" s="40">
        <v>10.417593</v>
      </c>
      <c r="K119" s="40">
        <v>7.4170230000000004</v>
      </c>
      <c r="L119" s="40">
        <v>17.931915</v>
      </c>
      <c r="M119" s="40">
        <v>-2.1862984000000001</v>
      </c>
      <c r="N119" s="40">
        <v>31.653176999999999</v>
      </c>
      <c r="O119" s="40">
        <v>27.697313000000001</v>
      </c>
      <c r="P119" s="40">
        <v>-8.1643880000000006</v>
      </c>
      <c r="Q119" s="40">
        <v>-3.3849776</v>
      </c>
      <c r="R119" s="40">
        <v>-10.5400505</v>
      </c>
      <c r="S119" s="40">
        <v>36.256610000000002</v>
      </c>
      <c r="T119" s="40">
        <v>-2.0492911</v>
      </c>
      <c r="U119" s="40">
        <v>6.5776110000000001</v>
      </c>
      <c r="V119" s="155">
        <v>7.5095295999999996</v>
      </c>
      <c r="W119" s="24"/>
    </row>
    <row r="120" spans="1:23" x14ac:dyDescent="0.35">
      <c r="A120" s="2">
        <v>45443</v>
      </c>
      <c r="B120" s="40">
        <v>-7.152361</v>
      </c>
      <c r="C120" s="40">
        <v>4.5445203999999997</v>
      </c>
      <c r="D120" s="40">
        <v>-13.033557</v>
      </c>
      <c r="E120" s="40">
        <v>-2.1149874</v>
      </c>
      <c r="F120" s="40">
        <v>52.626956999999997</v>
      </c>
      <c r="G120" s="40">
        <v>55.747055000000003</v>
      </c>
      <c r="H120" s="40">
        <v>15.978861</v>
      </c>
      <c r="I120" s="40">
        <v>22.778797000000001</v>
      </c>
      <c r="J120" s="40">
        <v>10.926378</v>
      </c>
      <c r="K120" s="40">
        <v>1.6349792000000001</v>
      </c>
      <c r="L120" s="40">
        <v>9.0307709999999997</v>
      </c>
      <c r="M120" s="40">
        <v>12.877236999999999</v>
      </c>
      <c r="N120" s="40">
        <v>24.267375999999999</v>
      </c>
      <c r="O120" s="40">
        <v>27.362763999999999</v>
      </c>
      <c r="P120" s="40">
        <v>4.8967479999999997</v>
      </c>
      <c r="Q120" s="40">
        <v>-6.1106863000000002</v>
      </c>
      <c r="R120" s="40">
        <v>-12.251395</v>
      </c>
      <c r="S120" s="40">
        <v>45.849013999999997</v>
      </c>
      <c r="T120" s="40">
        <v>-1.7807484</v>
      </c>
      <c r="U120" s="40">
        <v>6.9669603999999996</v>
      </c>
      <c r="V120" s="155">
        <v>2.8382778000000002</v>
      </c>
      <c r="W120" s="24"/>
    </row>
    <row r="121" spans="1:23" x14ac:dyDescent="0.35">
      <c r="A121" s="2">
        <v>45474</v>
      </c>
      <c r="B121" s="40">
        <v>-8.6989640000000001</v>
      </c>
      <c r="C121" s="40">
        <v>-9.4857030000000009</v>
      </c>
      <c r="D121" s="40">
        <v>-11.990446</v>
      </c>
      <c r="E121" s="40">
        <v>-5.1622570000000003</v>
      </c>
      <c r="F121" s="40">
        <v>34.321890000000003</v>
      </c>
      <c r="G121" s="40">
        <v>36.857379999999999</v>
      </c>
      <c r="H121" s="40">
        <v>16.315770000000001</v>
      </c>
      <c r="I121" s="40">
        <v>29.579937000000001</v>
      </c>
      <c r="J121" s="40">
        <v>-6.1340389999999996</v>
      </c>
      <c r="K121" s="40">
        <v>7.0518970000000003</v>
      </c>
      <c r="L121" s="40">
        <v>-10.440248499999999</v>
      </c>
      <c r="M121" s="40">
        <v>11.627173000000001</v>
      </c>
      <c r="N121" s="40">
        <v>10.939956</v>
      </c>
      <c r="O121" s="40">
        <v>28.558350000000001</v>
      </c>
      <c r="P121" s="40">
        <v>-2.4501502999999998</v>
      </c>
      <c r="Q121" s="40">
        <v>-0.27239920000000001</v>
      </c>
      <c r="R121" s="40">
        <v>-13.555318</v>
      </c>
      <c r="S121" s="40">
        <v>48.233020000000003</v>
      </c>
      <c r="T121" s="40">
        <v>-1.5253425</v>
      </c>
      <c r="U121" s="40">
        <v>-2.4877489000000002</v>
      </c>
      <c r="V121" s="155">
        <v>0.63163040000000004</v>
      </c>
      <c r="W121" s="24"/>
    </row>
    <row r="122" spans="1:23" x14ac:dyDescent="0.35">
      <c r="A122" s="2">
        <v>45505</v>
      </c>
      <c r="B122">
        <v>-14.679360000000001</v>
      </c>
      <c r="C122">
        <v>-15.681314</v>
      </c>
      <c r="D122">
        <v>-9.3032780000000006</v>
      </c>
      <c r="E122">
        <v>-3.8754523000000001</v>
      </c>
      <c r="F122">
        <v>17.40551</v>
      </c>
      <c r="G122">
        <v>25.152397000000001</v>
      </c>
      <c r="H122">
        <v>13.301873000000001</v>
      </c>
      <c r="I122">
        <v>22.222376000000001</v>
      </c>
      <c r="J122">
        <v>-11.231928999999999</v>
      </c>
      <c r="K122">
        <v>-0.78660845999999995</v>
      </c>
      <c r="L122">
        <v>-11.829126</v>
      </c>
      <c r="M122">
        <v>6.1042069999999997</v>
      </c>
      <c r="N122">
        <v>12.093437</v>
      </c>
      <c r="O122">
        <v>27.675364999999999</v>
      </c>
      <c r="P122">
        <v>-13.40288</v>
      </c>
      <c r="Q122">
        <v>-6.4911365999999999</v>
      </c>
      <c r="R122">
        <v>-14.993644</v>
      </c>
      <c r="S122">
        <v>28.793823</v>
      </c>
      <c r="T122">
        <v>-1.3018608</v>
      </c>
      <c r="U122">
        <v>-16.574096999999998</v>
      </c>
      <c r="V122" s="1">
        <v>2.3270369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-33.268706999999999</v>
      </c>
      <c r="C126" s="40" cm="1">
        <f t="array" ref="C126">MIN(_xlfn._xlws.FILTER(C2:C122, ISNUMBER(C2:C122)))</f>
        <v>-51.278767000000002</v>
      </c>
      <c r="D126" s="40" cm="1">
        <f t="array" ref="D126">MIN(_xlfn._xlws.FILTER(D2:D122, ISNUMBER(D2:D122)))</f>
        <v>-46.418278000000001</v>
      </c>
      <c r="E126" s="40" cm="1">
        <f t="array" ref="E126">MIN(_xlfn._xlws.FILTER(E2:E122, ISNUMBER(E2:E122)))</f>
        <v>-34.818089999999998</v>
      </c>
      <c r="F126" s="40" cm="1">
        <f t="array" ref="F126">MIN(_xlfn._xlws.FILTER(F2:F122, ISNUMBER(F2:F122)))</f>
        <v>-49.887009999999997</v>
      </c>
      <c r="G126" s="40" cm="1">
        <f t="array" ref="G126">MIN(_xlfn._xlws.FILTER(G2:G122, ISNUMBER(G2:G122)))</f>
        <v>-41.851394999999997</v>
      </c>
      <c r="H126" s="40" cm="1">
        <f t="array" ref="H126">MIN(_xlfn._xlws.FILTER(H2:H122, ISNUMBER(H2:H122)))</f>
        <v>-35.545940000000002</v>
      </c>
      <c r="I126" s="40" cm="1">
        <f t="array" ref="I126">MIN(_xlfn._xlws.FILTER(I2:I122, ISNUMBER(I2:I122)))</f>
        <v>-31.778896</v>
      </c>
      <c r="J126" s="40" cm="1">
        <f t="array" ref="J126">MIN(_xlfn._xlws.FILTER(J2:J122, ISNUMBER(J2:J122)))</f>
        <v>-38.352584999999998</v>
      </c>
      <c r="K126" s="40" cm="1">
        <f t="array" ref="K126">MIN(_xlfn._xlws.FILTER(K2:K122, ISNUMBER(K2:K122)))</f>
        <v>-40.021366</v>
      </c>
      <c r="L126" s="40" cm="1">
        <f t="array" ref="L126">MIN(_xlfn._xlws.FILTER(L2:L122, ISNUMBER(L2:L122)))</f>
        <v>-54.443939999999998</v>
      </c>
      <c r="M126" s="40" cm="1">
        <f t="array" ref="M126">MIN(_xlfn._xlws.FILTER(M2:M122, ISNUMBER(M2:M122)))</f>
        <v>-43.468899999999998</v>
      </c>
      <c r="N126" s="40" cm="1">
        <f t="array" ref="N126">MIN(_xlfn._xlws.FILTER(N2:N122, ISNUMBER(N2:N122)))</f>
        <v>-57.325831999999998</v>
      </c>
      <c r="O126" s="40" cm="1">
        <f t="array" ref="O126">MIN(_xlfn._xlws.FILTER(O2:O122, ISNUMBER(O2:O122)))</f>
        <v>-36.660809999999998</v>
      </c>
      <c r="P126" s="40" cm="1">
        <f t="array" ref="P126">MIN(_xlfn._xlws.FILTER(P2:P122, ISNUMBER(P2:P122)))</f>
        <v>-46.509889999999999</v>
      </c>
      <c r="Q126" s="40" cm="1">
        <f t="array" ref="Q126">MIN(_xlfn._xlws.FILTER(Q2:Q122, ISNUMBER(Q2:Q122)))</f>
        <v>-21.87227</v>
      </c>
      <c r="R126" s="40" cm="1">
        <f t="array" ref="R126">MIN(_xlfn._xlws.FILTER(R2:R122, ISNUMBER(R2:R122)))</f>
        <v>-32.781036</v>
      </c>
      <c r="S126" s="40" cm="1">
        <f t="array" ref="S126">MIN(_xlfn._xlws.FILTER(S2:S122, ISNUMBER(S2:S122)))</f>
        <v>-54.765459999999997</v>
      </c>
      <c r="T126" s="40" cm="1">
        <f t="array" ref="T126">MIN(_xlfn._xlws.FILTER(T2:T122, ISNUMBER(T2:T122)))</f>
        <v>-36.6905</v>
      </c>
      <c r="U126" s="40" cm="1">
        <f t="array" ref="U126">MIN(_xlfn._xlws.FILTER(U2:U122, ISNUMBER(U2:U122)))</f>
        <v>-43.785477</v>
      </c>
      <c r="V126" s="155" cm="1">
        <f t="array" ref="V126">MIN(_xlfn._xlws.FILTER(V2:V122, ISNUMBER(V2:V122)))</f>
        <v>-27.628988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65.397964000000002</v>
      </c>
      <c r="C127" s="42" cm="1">
        <f t="array" ref="C127">MAX(_xlfn._xlws.FILTER(C1:C122, ISNUMBER(C1:C122)))</f>
        <v>66.908010000000004</v>
      </c>
      <c r="D127" s="42" cm="1">
        <f t="array" ref="D127">MAX(_xlfn._xlws.FILTER(D1:D122, ISNUMBER(D1:D122)))</f>
        <v>63.702454000000003</v>
      </c>
      <c r="E127" s="42" cm="1">
        <f t="array" ref="E127">MAX(_xlfn._xlws.FILTER(E1:E122, ISNUMBER(E1:E122)))</f>
        <v>33.365394999999999</v>
      </c>
      <c r="F127" s="42" cm="1">
        <f t="array" ref="F127">MAX(_xlfn._xlws.FILTER(F1:F122, ISNUMBER(F1:F122)))</f>
        <v>69.145330000000001</v>
      </c>
      <c r="G127" s="42" cm="1">
        <f t="array" ref="G127">MAX(_xlfn._xlws.FILTER(G1:G122, ISNUMBER(G1:G122)))</f>
        <v>81.309359999999998</v>
      </c>
      <c r="H127" s="42" cm="1">
        <f t="array" ref="H127">MAX(_xlfn._xlws.FILTER(H1:H122, ISNUMBER(H1:H122)))</f>
        <v>29.071068</v>
      </c>
      <c r="I127" s="42" cm="1">
        <f t="array" ref="I127">MAX(_xlfn._xlws.FILTER(I1:I122, ISNUMBER(I1:I122)))</f>
        <v>90.910300000000007</v>
      </c>
      <c r="J127" s="42" cm="1">
        <f t="array" ref="J127">MAX(_xlfn._xlws.FILTER(J1:J122, ISNUMBER(J1:J122)))</f>
        <v>69.636830000000003</v>
      </c>
      <c r="K127" s="42" cm="1">
        <f t="array" ref="K127">MAX(_xlfn._xlws.FILTER(K1:K122, ISNUMBER(K1:K122)))</f>
        <v>109.18433</v>
      </c>
      <c r="L127" s="42" cm="1">
        <f t="array" ref="L127">MAX(_xlfn._xlws.FILTER(L1:L122, ISNUMBER(L1:L122)))</f>
        <v>90.694469999999995</v>
      </c>
      <c r="M127" s="42" cm="1">
        <f t="array" ref="M127">MAX(_xlfn._xlws.FILTER(M1:M122, ISNUMBER(M1:M122)))</f>
        <v>95.626490000000004</v>
      </c>
      <c r="N127" s="42" cm="1">
        <f t="array" ref="N127">MAX(_xlfn._xlws.FILTER(N1:N122, ISNUMBER(N1:N122)))</f>
        <v>76.783289999999994</v>
      </c>
      <c r="O127" s="42" cm="1">
        <f t="array" ref="O127">MAX(_xlfn._xlws.FILTER(O1:O122, ISNUMBER(O1:O122)))</f>
        <v>90.458595000000003</v>
      </c>
      <c r="P127" s="42" cm="1">
        <f t="array" ref="P127">MAX(_xlfn._xlws.FILTER(P1:P122, ISNUMBER(P1:P122)))</f>
        <v>58.062733000000001</v>
      </c>
      <c r="Q127" s="42" cm="1">
        <f t="array" ref="Q127">MAX(_xlfn._xlws.FILTER(Q1:Q122, ISNUMBER(Q1:Q122)))</f>
        <v>45.804276000000002</v>
      </c>
      <c r="R127" s="42" cm="1">
        <f t="array" ref="R127">MAX(_xlfn._xlws.FILTER(R1:R122, ISNUMBER(R1:R122)))</f>
        <v>44.288159999999998</v>
      </c>
      <c r="S127" s="42" cm="1">
        <f t="array" ref="S127">MAX(_xlfn._xlws.FILTER(S1:S122, ISNUMBER(S1:S122)))</f>
        <v>101.36852</v>
      </c>
      <c r="T127" s="42" cm="1">
        <f t="array" ref="T127">MAX(_xlfn._xlws.FILTER(T1:T122, ISNUMBER(T1:T122)))</f>
        <v>57.449924000000003</v>
      </c>
      <c r="U127" s="42" cm="1">
        <f t="array" ref="U127">MAX(_xlfn._xlws.FILTER(U1:U122, ISNUMBER(U1:U122)))</f>
        <v>80.320930000000004</v>
      </c>
      <c r="V127" s="156" cm="1">
        <f t="array" ref="V127">MAX(_xlfn._xlws.FILTER(V1:V122, ISNUMBER(V1:V122)))</f>
        <v>54.522193999999999</v>
      </c>
    </row>
    <row r="128" spans="1:23" x14ac:dyDescent="0.35">
      <c r="A128" s="2" t="s">
        <v>397</v>
      </c>
      <c r="B128" s="40" cm="1">
        <f t="array" ref="B128">MEDIAN(_xlfn._xlws.FILTER(B1:B122, ISNUMBER(B1:B122)))</f>
        <v>-0.66717864999999998</v>
      </c>
      <c r="C128" s="40" cm="1">
        <f t="array" ref="C128">MEDIAN(_xlfn._xlws.FILTER(C1:C122, ISNUMBER(C1:C122)))</f>
        <v>-3.9417445999999998</v>
      </c>
      <c r="D128" s="40" cm="1">
        <f t="array" ref="D128">MEDIAN(_xlfn._xlws.FILTER(D1:D122, ISNUMBER(D1:D122)))</f>
        <v>1.4543533</v>
      </c>
      <c r="E128" s="40" cm="1">
        <f t="array" ref="E128">MEDIAN(_xlfn._xlws.FILTER(E1:E122, ISNUMBER(E1:E122)))</f>
        <v>-1.8713236</v>
      </c>
      <c r="F128" s="40" cm="1">
        <f t="array" ref="F128">MEDIAN(_xlfn._xlws.FILTER(F1:F122, ISNUMBER(F1:F122)))</f>
        <v>-7.4520407000000004</v>
      </c>
      <c r="G128" s="40" cm="1">
        <f t="array" ref="G128">MEDIAN(_xlfn._xlws.FILTER(G1:G122, ISNUMBER(G1:G122)))</f>
        <v>1.7513274999999999</v>
      </c>
      <c r="H128" s="40" cm="1">
        <f t="array" ref="H128">MEDIAN(_xlfn._xlws.FILTER(H1:H122, ISNUMBER(H1:H122)))</f>
        <v>-3.8147747999999999</v>
      </c>
      <c r="I128" s="40" cm="1">
        <f t="array" ref="I128">MEDIAN(_xlfn._xlws.FILTER(I1:I122, ISNUMBER(I1:I122)))</f>
        <v>13.5023</v>
      </c>
      <c r="J128" s="40" cm="1">
        <f t="array" ref="J128">MEDIAN(_xlfn._xlws.FILTER(J1:J122, ISNUMBER(J1:J122)))</f>
        <v>-1.7928123</v>
      </c>
      <c r="K128" s="40" cm="1">
        <f t="array" ref="K128">MEDIAN(_xlfn._xlws.FILTER(K1:K122, ISNUMBER(K1:K122)))</f>
        <v>-0.78660845999999995</v>
      </c>
      <c r="L128" s="40" cm="1">
        <f t="array" ref="L128">MEDIAN(_xlfn._xlws.FILTER(L1:L122, ISNUMBER(L1:L122)))</f>
        <v>3.9535879999999999</v>
      </c>
      <c r="M128" s="40" cm="1">
        <f t="array" ref="M128">MEDIAN(_xlfn._xlws.FILTER(M1:M122, ISNUMBER(M1:M122)))</f>
        <v>-1.3390063999999999</v>
      </c>
      <c r="N128" s="40" cm="1">
        <f t="array" ref="N128">MEDIAN(_xlfn._xlws.FILTER(N1:N122, ISNUMBER(N1:N122)))</f>
        <v>2.8680325</v>
      </c>
      <c r="O128" s="40" cm="1">
        <f t="array" ref="O128">MEDIAN(_xlfn._xlws.FILTER(O1:O122, ISNUMBER(O1:O122)))</f>
        <v>6.2123774999999997</v>
      </c>
      <c r="P128" s="40" cm="1">
        <f t="array" ref="P128">MEDIAN(_xlfn._xlws.FILTER(P1:P122, ISNUMBER(P1:P122)))</f>
        <v>-0.63447355999999999</v>
      </c>
      <c r="Q128" s="40" cm="1">
        <f t="array" ref="Q128">MEDIAN(_xlfn._xlws.FILTER(Q1:Q122, ISNUMBER(Q1:Q122)))</f>
        <v>-1.0745734</v>
      </c>
      <c r="R128" s="40" cm="1">
        <f t="array" ref="R128">MEDIAN(_xlfn._xlws.FILTER(R1:R122, ISNUMBER(R1:R122)))</f>
        <v>0.74049233999999997</v>
      </c>
      <c r="S128" s="40" cm="1">
        <f t="array" ref="S128">MEDIAN(_xlfn._xlws.FILTER(S1:S122, ISNUMBER(S1:S122)))</f>
        <v>-3.2744347999999999</v>
      </c>
      <c r="T128" s="40" cm="1">
        <f t="array" ref="T128">MEDIAN(_xlfn._xlws.FILTER(T1:T122, ISNUMBER(T1:T122)))</f>
        <v>-2.1998971999999997</v>
      </c>
      <c r="U128" s="40" cm="1">
        <f t="array" ref="U128">MEDIAN(_xlfn._xlws.FILTER(U1:U122, ISNUMBER(U1:U122)))</f>
        <v>-1.588738</v>
      </c>
      <c r="V128" s="155" cm="1">
        <f t="array" ref="V128">MEDIAN(_xlfn._xlws.FILTER(V1:V122, ISNUMBER(V1:V122)))</f>
        <v>9.1902369999999998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29</v>
      </c>
      <c r="C130">
        <f>COUNTIF(C2:C122, "&lt;"&amp;Assumption!$F$50)</f>
        <v>44</v>
      </c>
      <c r="D130">
        <f>COUNTIF(D2:D122, "&lt;"&amp;Assumption!$F$50)</f>
        <v>30</v>
      </c>
      <c r="E130">
        <f>COUNTIF(E2:E122, "&lt;"&amp;Assumption!$F$50)</f>
        <v>28</v>
      </c>
      <c r="F130">
        <f>COUNTIF(F2:F122, "&lt;"&amp;Assumption!$F$50)</f>
        <v>52</v>
      </c>
      <c r="G130">
        <f>COUNTIF(G2:G122, "&lt;"&amp;Assumption!$F$50)</f>
        <v>29</v>
      </c>
      <c r="H130">
        <f>COUNTIF(H2:H122, "&lt;"&amp;Assumption!$F$50)</f>
        <v>32</v>
      </c>
      <c r="I130">
        <f>COUNTIF(I2:I122, "&lt;"&amp;Assumption!$F$50)</f>
        <v>18</v>
      </c>
      <c r="J130">
        <f>COUNTIF(J2:J122, "&lt;"&amp;Assumption!$F$50)</f>
        <v>33</v>
      </c>
      <c r="K130">
        <f>COUNTIF(K2:K122, "&lt;"&amp;Assumption!$F$50)</f>
        <v>40</v>
      </c>
      <c r="L130">
        <f>COUNTIF(L2:L122, "&lt;"&amp;Assumption!$F$50)</f>
        <v>42</v>
      </c>
      <c r="M130">
        <f>COUNTIF(M2:M122, "&lt;"&amp;Assumption!$F$50)</f>
        <v>40</v>
      </c>
      <c r="N130">
        <f>COUNTIF(N2:N122, "&lt;"&amp;Assumption!$F$50)</f>
        <v>49</v>
      </c>
      <c r="O130">
        <f>COUNTIF(O2:O122, "&lt;"&amp;Assumption!$F$50)</f>
        <v>14</v>
      </c>
      <c r="P130">
        <f>COUNTIF(P2:P122, "&lt;"&amp;Assumption!$F$50)</f>
        <v>37</v>
      </c>
      <c r="Q130">
        <f>COUNTIF(Q2:Q122, "&lt;"&amp;Assumption!$F$50)</f>
        <v>34</v>
      </c>
      <c r="R130">
        <f>COUNTIF(R2:R122, "&lt;"&amp;Assumption!$F$50)</f>
        <v>29</v>
      </c>
      <c r="S130">
        <f>COUNTIF(S2:S122, "&lt;"&amp;Assumption!$F$50)</f>
        <v>43</v>
      </c>
      <c r="T130">
        <f>COUNTIF(T2:T122, "&lt;"&amp;Assumption!$F$50)</f>
        <v>30</v>
      </c>
      <c r="U130">
        <f>COUNTIF(U2:U122, "&lt;"&amp;Assumption!$F$50)</f>
        <v>41</v>
      </c>
      <c r="V130" s="1">
        <f>COUNTIF(V2:V122, "&lt;"&amp;Assumption!$F$50)</f>
        <v>13</v>
      </c>
    </row>
    <row r="131" spans="1:22" x14ac:dyDescent="0.35">
      <c r="A131" s="2" t="s">
        <v>86</v>
      </c>
      <c r="B131">
        <f>COUNT(B1:B122)</f>
        <v>86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112</v>
      </c>
      <c r="R131">
        <f t="shared" si="0"/>
        <v>121</v>
      </c>
      <c r="S131">
        <f t="shared" si="0"/>
        <v>121</v>
      </c>
      <c r="T131">
        <f t="shared" si="0"/>
        <v>112</v>
      </c>
      <c r="U131">
        <f t="shared" si="0"/>
        <v>121</v>
      </c>
      <c r="V131" s="1">
        <f t="shared" si="0"/>
        <v>95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0.33720930232558138</v>
      </c>
      <c r="C133" s="9">
        <f t="shared" ref="C133:V133" si="1">C130/C131</f>
        <v>0.36363636363636365</v>
      </c>
      <c r="D133" s="9">
        <f t="shared" si="1"/>
        <v>0.24793388429752067</v>
      </c>
      <c r="E133" s="9">
        <f t="shared" si="1"/>
        <v>0.23140495867768596</v>
      </c>
      <c r="F133" s="9">
        <f t="shared" si="1"/>
        <v>0.42975206611570249</v>
      </c>
      <c r="G133" s="9">
        <f t="shared" si="1"/>
        <v>0.23966942148760331</v>
      </c>
      <c r="H133" s="9">
        <f t="shared" si="1"/>
        <v>0.26446280991735538</v>
      </c>
      <c r="I133" s="9">
        <f t="shared" si="1"/>
        <v>0.1487603305785124</v>
      </c>
      <c r="J133" s="9">
        <f t="shared" si="1"/>
        <v>0.27272727272727271</v>
      </c>
      <c r="K133" s="9">
        <f t="shared" si="1"/>
        <v>0.33057851239669422</v>
      </c>
      <c r="L133" s="9">
        <f t="shared" si="1"/>
        <v>0.34710743801652894</v>
      </c>
      <c r="M133" s="9">
        <f t="shared" si="1"/>
        <v>0.33057851239669422</v>
      </c>
      <c r="N133" s="9">
        <f t="shared" si="1"/>
        <v>0.4049586776859504</v>
      </c>
      <c r="O133" s="9">
        <f t="shared" si="1"/>
        <v>0.11570247933884298</v>
      </c>
      <c r="P133" s="9">
        <f t="shared" si="1"/>
        <v>0.30578512396694213</v>
      </c>
      <c r="Q133" s="9">
        <f t="shared" si="1"/>
        <v>0.30357142857142855</v>
      </c>
      <c r="R133" s="9">
        <f t="shared" si="1"/>
        <v>0.23966942148760331</v>
      </c>
      <c r="S133" s="9">
        <f t="shared" si="1"/>
        <v>0.35537190082644626</v>
      </c>
      <c r="T133" s="9">
        <f t="shared" si="1"/>
        <v>0.26785714285714285</v>
      </c>
      <c r="U133" s="9">
        <f t="shared" si="1"/>
        <v>0.33884297520661155</v>
      </c>
      <c r="V133" s="48">
        <f t="shared" si="1"/>
        <v>0.1368421052631579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0.436</v>
      </c>
      <c r="C136" s="40" cm="1">
        <f t="array" ref="C136">_xlfn.PERCENTRANK.EXC(_xlfn._xlws.FILTER(C2:C122, ISNUMBER(C2:C122)),C120)</f>
        <v>0.60599999999999998</v>
      </c>
      <c r="D136" s="40" cm="1">
        <f t="array" ref="D136">_xlfn.PERCENTRANK.EXC(_xlfn._xlws.FILTER(D2:D122, ISNUMBER(D2:D122)),D120)</f>
        <v>0.18</v>
      </c>
      <c r="E136" s="40" cm="1">
        <f t="array" ref="E136">_xlfn.PERCENTRANK.EXC(_xlfn._xlws.FILTER(E2:E122, ISNUMBER(E2:E122)),E120)</f>
        <v>0.49099999999999999</v>
      </c>
      <c r="F136" s="40" cm="1">
        <f t="array" ref="F136">_xlfn.PERCENTRANK.EXC(_xlfn._xlws.FILTER(F2:F122, ISNUMBER(F2:F122)),F120)</f>
        <v>0.93400000000000005</v>
      </c>
      <c r="G136" s="40" cm="1">
        <f t="array" ref="G136">_xlfn.PERCENTRANK.EXC(_xlfn._xlws.FILTER(G2:G122, ISNUMBER(G2:G122)),G120)</f>
        <v>0.95899999999999996</v>
      </c>
      <c r="H136" s="40" cm="1">
        <f t="array" ref="H136">_xlfn.PERCENTRANK.EXC(_xlfn._xlws.FILTER(H2:H122, ISNUMBER(H2:H122)),H120)</f>
        <v>0.91800000000000004</v>
      </c>
      <c r="I136" s="40" cm="1">
        <f t="array" ref="I136">_xlfn.PERCENTRANK.EXC(_xlfn._xlws.FILTER(I2:I122, ISNUMBER(I2:I122)),I120)</f>
        <v>0.71299999999999997</v>
      </c>
      <c r="J136" s="40" cm="1">
        <f t="array" ref="J136">_xlfn.PERCENTRANK.EXC(_xlfn._xlws.FILTER(J2:J122, ISNUMBER(J2:J122)),J120)</f>
        <v>0.69599999999999995</v>
      </c>
      <c r="K136" s="40" cm="1">
        <f t="array" ref="K136">_xlfn.PERCENTRANK.EXC(_xlfn._xlws.FILTER(K2:K122, ISNUMBER(K2:K122)),K120)</f>
        <v>0.54</v>
      </c>
      <c r="L136" s="40" cm="1">
        <f t="array" ref="L136">_xlfn.PERCENTRANK.EXC(_xlfn._xlws.FILTER(L2:L122, ISNUMBER(L2:L122)),L120)</f>
        <v>0.54</v>
      </c>
      <c r="M136" s="40" cm="1">
        <f t="array" ref="M136">_xlfn.PERCENTRANK.EXC(_xlfn._xlws.FILTER(M2:M122, ISNUMBER(M2:M122)),M120)</f>
        <v>0.78600000000000003</v>
      </c>
      <c r="N136" s="40" cm="1">
        <f t="array" ref="N136">_xlfn.PERCENTRANK.EXC(_xlfn._xlws.FILTER(N2:N122, ISNUMBER(N2:N122)),N120)</f>
        <v>0.68799999999999994</v>
      </c>
      <c r="O136" s="40" cm="1">
        <f t="array" ref="O136">_xlfn.PERCENTRANK.EXC(_xlfn._xlws.FILTER(O2:O122, ISNUMBER(O2:O122)),O120)</f>
        <v>0.79500000000000004</v>
      </c>
      <c r="P136" s="40" cm="1">
        <f t="array" ref="P136">_xlfn.PERCENTRANK.EXC(_xlfn._xlws.FILTER(P2:P122, ISNUMBER(P2:P122)),P120)</f>
        <v>0.59</v>
      </c>
      <c r="Q136" s="40" cm="1">
        <f t="array" ref="Q136">_xlfn.PERCENTRANK.EXC(_xlfn._xlws.FILTER(Q2:Q122, ISNUMBER(Q2:Q122)),Q120)</f>
        <v>0.39800000000000002</v>
      </c>
      <c r="R136" s="40" cm="1">
        <f t="array" ref="R136">_xlfn.PERCENTRANK.EXC(_xlfn._xlws.FILTER(R2:R122, ISNUMBER(R2:R122)),R120)</f>
        <v>0.19600000000000001</v>
      </c>
      <c r="S136" s="40" cm="1">
        <f t="array" ref="S136">_xlfn.PERCENTRANK.EXC(_xlfn._xlws.FILTER(S2:S122, ISNUMBER(S2:S122)),S120)</f>
        <v>0.90100000000000002</v>
      </c>
      <c r="T136" s="40" cm="1">
        <f t="array" ref="T136">_xlfn.PERCENTRANK.EXC(_xlfn._xlws.FILTER(T2:T122, ISNUMBER(T2:T122)),T120)</f>
        <v>0.53</v>
      </c>
      <c r="U136" s="40" cm="1">
        <f t="array" ref="U136">_xlfn.PERCENTRANK.EXC(_xlfn._xlws.FILTER(U2:U122, ISNUMBER(U2:U122)),U120)</f>
        <v>0.67200000000000004</v>
      </c>
      <c r="V136" s="155" cm="1">
        <f t="array" ref="V136">_xlfn.PERCENTRANK.EXC(_xlfn._xlws.FILTER(V2:V122, ISNUMBER(V2:V122)),V120)</f>
        <v>0.35399999999999998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0.40200000000000002</v>
      </c>
      <c r="C137" s="40" cm="1">
        <f t="array" ref="C137">_xlfn.PERCENTRANK.EXC(_xlfn._xlws.FILTER(C2:C122, ISNUMBER(C2:C122)),C121)</f>
        <v>0.39300000000000002</v>
      </c>
      <c r="D137" s="40" cm="1">
        <f t="array" ref="D137">_xlfn.PERCENTRANK.EXC(_xlfn._xlws.FILTER(D2:D122, ISNUMBER(D2:D122)),D121)</f>
        <v>0.20399999999999999</v>
      </c>
      <c r="E137" s="40" cm="1">
        <f t="array" ref="E137">_xlfn.PERCENTRANK.EXC(_xlfn._xlws.FILTER(E2:E122, ISNUMBER(E2:E122)),E121)</f>
        <v>0.40899999999999997</v>
      </c>
      <c r="F137" s="40" cm="1">
        <f t="array" ref="F137">_xlfn.PERCENTRANK.EXC(_xlfn._xlws.FILTER(F2:F122, ISNUMBER(F2:F122)),F121)</f>
        <v>0.78600000000000003</v>
      </c>
      <c r="G137" s="40" cm="1">
        <f t="array" ref="G137">_xlfn.PERCENTRANK.EXC(_xlfn._xlws.FILTER(G2:G122, ISNUMBER(G2:G122)),G121)</f>
        <v>0.90100000000000002</v>
      </c>
      <c r="H137" s="40" cm="1">
        <f t="array" ref="H137">_xlfn.PERCENTRANK.EXC(_xlfn._xlws.FILTER(H2:H122, ISNUMBER(H2:H122)),H121)</f>
        <v>0.92600000000000005</v>
      </c>
      <c r="I137" s="40" cm="1">
        <f t="array" ref="I137">_xlfn.PERCENTRANK.EXC(_xlfn._xlws.FILTER(I2:I122, ISNUMBER(I2:I122)),I121)</f>
        <v>0.82699999999999996</v>
      </c>
      <c r="J137" s="40" cm="1">
        <f t="array" ref="J137">_xlfn.PERCENTRANK.EXC(_xlfn._xlws.FILTER(J2:J122, ISNUMBER(J2:J122)),J121)</f>
        <v>0.38500000000000001</v>
      </c>
      <c r="K137" s="40" cm="1">
        <f t="array" ref="K137">_xlfn.PERCENTRANK.EXC(_xlfn._xlws.FILTER(K2:K122, ISNUMBER(K2:K122)),K121)</f>
        <v>0.59</v>
      </c>
      <c r="L137" s="40" cm="1">
        <f t="array" ref="L137">_xlfn.PERCENTRANK.EXC(_xlfn._xlws.FILTER(L2:L122, ISNUMBER(L2:L122)),L121)</f>
        <v>0.34399999999999997</v>
      </c>
      <c r="M137" s="40" cm="1">
        <f t="array" ref="M137">_xlfn.PERCENTRANK.EXC(_xlfn._xlws.FILTER(M2:M122, ISNUMBER(M2:M122)),M121)</f>
        <v>0.76200000000000001</v>
      </c>
      <c r="N137" s="40" cm="1">
        <f t="array" ref="N137">_xlfn.PERCENTRANK.EXC(_xlfn._xlws.FILTER(N2:N122, ISNUMBER(N2:N122)),N121)</f>
        <v>0.59799999999999998</v>
      </c>
      <c r="O137" s="40" cm="1">
        <f t="array" ref="O137">_xlfn.PERCENTRANK.EXC(_xlfn._xlws.FILTER(O2:O122, ISNUMBER(O2:O122)),O121)</f>
        <v>0.81899999999999995</v>
      </c>
      <c r="P137" s="40" cm="1">
        <f t="array" ref="P137">_xlfn.PERCENTRANK.EXC(_xlfn._xlws.FILTER(P2:P122, ISNUMBER(P2:P122)),P121)</f>
        <v>0.46700000000000003</v>
      </c>
      <c r="Q137" s="40" cm="1">
        <f t="array" ref="Q137">_xlfn.PERCENTRANK.EXC(_xlfn._xlws.FILTER(Q2:Q122, ISNUMBER(Q2:Q122)),Q121)</f>
        <v>0.52200000000000002</v>
      </c>
      <c r="R137" s="40" cm="1">
        <f t="array" ref="R137">_xlfn.PERCENTRANK.EXC(_xlfn._xlws.FILTER(R2:R122, ISNUMBER(R2:R122)),R121)</f>
        <v>0.18</v>
      </c>
      <c r="S137" s="40" cm="1">
        <f t="array" ref="S137">_xlfn.PERCENTRANK.EXC(_xlfn._xlws.FILTER(S2:S122, ISNUMBER(S2:S122)),S121)</f>
        <v>0.90900000000000003</v>
      </c>
      <c r="T137" s="40" cm="1">
        <f t="array" ref="T137">_xlfn.PERCENTRANK.EXC(_xlfn._xlws.FILTER(T2:T122, ISNUMBER(T2:T122)),T121)</f>
        <v>0.53900000000000003</v>
      </c>
      <c r="U137" s="40" cm="1">
        <f t="array" ref="U137">_xlfn.PERCENTRANK.EXC(_xlfn._xlws.FILTER(U2:U122, ISNUMBER(U2:U122)),U121)</f>
        <v>0.46700000000000003</v>
      </c>
      <c r="V137" s="155" cm="1">
        <f t="array" ref="V137">_xlfn.PERCENTRANK.EXC(_xlfn._xlws.FILTER(V2:V122, ISNUMBER(V2:V122)),V121)</f>
        <v>0.26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0.218</v>
      </c>
      <c r="C138" s="40" cm="1">
        <f t="array" ref="C138">_xlfn.PERCENTRANK.EXC(_xlfn._xlws.FILTER(C2:C122, ISNUMBER(C2:C122)),C122)</f>
        <v>0.26200000000000001</v>
      </c>
      <c r="D138" s="40" cm="1">
        <f t="array" ref="D138">_xlfn.PERCENTRANK.EXC(_xlfn._xlws.FILTER(D2:D122, ISNUMBER(D2:D122)),D122)</f>
        <v>0.26200000000000001</v>
      </c>
      <c r="E138" s="40" cm="1">
        <f t="array" ref="E138">_xlfn.PERCENTRANK.EXC(_xlfn._xlws.FILTER(E2:E122, ISNUMBER(E2:E122)),E122)</f>
        <v>0.45</v>
      </c>
      <c r="F138" s="40" cm="1">
        <f t="array" ref="F138">_xlfn.PERCENTRANK.EXC(_xlfn._xlws.FILTER(F2:F122, ISNUMBER(F2:F122)),F122)</f>
        <v>0.71299999999999997</v>
      </c>
      <c r="G138" s="40" cm="1">
        <f t="array" ref="G138">_xlfn.PERCENTRANK.EXC(_xlfn._xlws.FILTER(G2:G122, ISNUMBER(G2:G122)),G122)</f>
        <v>0.77800000000000002</v>
      </c>
      <c r="H138" s="40" cm="1">
        <f t="array" ref="H138">_xlfn.PERCENTRANK.EXC(_xlfn._xlws.FILTER(H2:H122, ISNUMBER(H2:H122)),H122)</f>
        <v>0.90100000000000002</v>
      </c>
      <c r="I138" s="40" cm="1">
        <f t="array" ref="I138">_xlfn.PERCENTRANK.EXC(_xlfn._xlws.FILTER(I2:I122, ISNUMBER(I2:I122)),I122)</f>
        <v>0.69599999999999995</v>
      </c>
      <c r="J138" s="40" cm="1">
        <f t="array" ref="J138">_xlfn.PERCENTRANK.EXC(_xlfn._xlws.FILTER(J2:J122, ISNUMBER(J2:J122)),J122)</f>
        <v>0.245</v>
      </c>
      <c r="K138" s="40" cm="1">
        <f t="array" ref="K138">_xlfn.PERCENTRANK.EXC(_xlfn._xlws.FILTER(K2:K122, ISNUMBER(K2:K122)),K122)</f>
        <v>0.5</v>
      </c>
      <c r="L138" s="40" cm="1">
        <f t="array" ref="L138">_xlfn.PERCENTRANK.EXC(_xlfn._xlws.FILTER(L2:L122, ISNUMBER(L2:L122)),L122)</f>
        <v>0.30299999999999999</v>
      </c>
      <c r="M138" s="40" cm="1">
        <f t="array" ref="M138">_xlfn.PERCENTRANK.EXC(_xlfn._xlws.FILTER(M2:M122, ISNUMBER(M2:M122)),M122)</f>
        <v>0.622</v>
      </c>
      <c r="N138" s="40" cm="1">
        <f t="array" ref="N138">_xlfn.PERCENTRANK.EXC(_xlfn._xlws.FILTER(N2:N122, ISNUMBER(N2:N122)),N122)</f>
        <v>0.60599999999999998</v>
      </c>
      <c r="O138" s="40" cm="1">
        <f t="array" ref="O138">_xlfn.PERCENTRANK.EXC(_xlfn._xlws.FILTER(O2:O122, ISNUMBER(O2:O122)),O122)</f>
        <v>0.80300000000000005</v>
      </c>
      <c r="P138" s="40" cm="1">
        <f t="array" ref="P138">_xlfn.PERCENTRANK.EXC(_xlfn._xlws.FILTER(P2:P122, ISNUMBER(P2:P122)),P122)</f>
        <v>0.23699999999999999</v>
      </c>
      <c r="Q138" s="40" cm="1">
        <f t="array" ref="Q138">_xlfn.PERCENTRANK.EXC(_xlfn._xlws.FILTER(Q2:Q122, ISNUMBER(Q2:Q122)),Q122)</f>
        <v>0.38</v>
      </c>
      <c r="R138" s="40" cm="1">
        <f t="array" ref="R138">_xlfn.PERCENTRANK.EXC(_xlfn._xlws.FILTER(R2:R122, ISNUMBER(R2:R122)),R122)</f>
        <v>0.13900000000000001</v>
      </c>
      <c r="S138" s="40" cm="1">
        <f t="array" ref="S138">_xlfn.PERCENTRANK.EXC(_xlfn._xlws.FILTER(S2:S122, ISNUMBER(S2:S122)),S122)</f>
        <v>0.83599999999999997</v>
      </c>
      <c r="T138" s="40" cm="1">
        <f t="array" ref="T138">_xlfn.PERCENTRANK.EXC(_xlfn._xlws.FILTER(T2:T122, ISNUMBER(T2:T122)),T122)</f>
        <v>0.55700000000000005</v>
      </c>
      <c r="U138" s="40" cm="1">
        <f t="array" ref="U138">_xlfn.PERCENTRANK.EXC(_xlfn._xlws.FILTER(U2:U122, ISNUMBER(U2:U122)),U122)</f>
        <v>0.23699999999999999</v>
      </c>
      <c r="V138" s="155" cm="1">
        <f t="array" ref="V138">_xlfn.PERCENTRANK.EXC(_xlfn._xlws.FILTER(V2:V122, ISNUMBER(V2:V122)),V122)</f>
        <v>0.33300000000000002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0.35200000000000004</v>
      </c>
      <c r="C140" s="40">
        <f t="shared" si="2"/>
        <v>0.42033333333333339</v>
      </c>
      <c r="D140" s="40">
        <f t="shared" si="2"/>
        <v>0.21533333333333335</v>
      </c>
      <c r="E140" s="40">
        <f t="shared" si="2"/>
        <v>0.44999999999999996</v>
      </c>
      <c r="F140" s="40">
        <f t="shared" si="2"/>
        <v>0.81100000000000005</v>
      </c>
      <c r="G140" s="40">
        <f t="shared" si="2"/>
        <v>0.8793333333333333</v>
      </c>
      <c r="H140" s="40">
        <f t="shared" si="2"/>
        <v>0.91500000000000004</v>
      </c>
      <c r="I140" s="40">
        <f t="shared" si="2"/>
        <v>0.74533333333333329</v>
      </c>
      <c r="J140" s="40">
        <f t="shared" si="2"/>
        <v>0.442</v>
      </c>
      <c r="K140" s="40">
        <f t="shared" si="2"/>
        <v>0.54333333333333333</v>
      </c>
      <c r="L140" s="40">
        <f t="shared" si="2"/>
        <v>0.39566666666666667</v>
      </c>
      <c r="M140" s="40">
        <f t="shared" si="2"/>
        <v>0.72333333333333327</v>
      </c>
      <c r="N140" s="40">
        <f t="shared" si="2"/>
        <v>0.6306666666666666</v>
      </c>
      <c r="O140" s="40">
        <f t="shared" si="2"/>
        <v>0.80566666666666664</v>
      </c>
      <c r="P140" s="40">
        <f t="shared" si="2"/>
        <v>0.43133333333333335</v>
      </c>
      <c r="Q140" s="40">
        <f t="shared" si="2"/>
        <v>0.43333333333333335</v>
      </c>
      <c r="R140" s="40">
        <f t="shared" si="2"/>
        <v>0.17166666666666666</v>
      </c>
      <c r="S140" s="40">
        <f t="shared" si="2"/>
        <v>0.88200000000000001</v>
      </c>
      <c r="T140" s="40">
        <f t="shared" si="2"/>
        <v>0.54199999999999993</v>
      </c>
      <c r="U140" s="40">
        <f t="shared" si="2"/>
        <v>0.45866666666666661</v>
      </c>
      <c r="V140" s="155">
        <f t="shared" si="2"/>
        <v>0.31566666666666671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31.5746107392056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17.636353215881702</v>
      </c>
      <c r="C18">
        <v>26.712711887634701</v>
      </c>
      <c r="D18">
        <v>63.732476760185897</v>
      </c>
      <c r="E18">
        <v>33.758710237438798</v>
      </c>
      <c r="F18">
        <v>16.918160023137599</v>
      </c>
      <c r="G18">
        <v>2.4380740905973202</v>
      </c>
      <c r="H18">
        <v>15.698795471869399</v>
      </c>
      <c r="I18">
        <v>12.9675728761574</v>
      </c>
      <c r="J18">
        <v>25.369127373460199</v>
      </c>
      <c r="K18">
        <v>35.904278154974399</v>
      </c>
      <c r="L18">
        <v>20.130019590106301</v>
      </c>
      <c r="M18">
        <v>31.878251409567898</v>
      </c>
      <c r="N18">
        <v>0.58009613271990101</v>
      </c>
      <c r="O18">
        <v>36.314429916216902</v>
      </c>
      <c r="P18">
        <v>17.636353215881702</v>
      </c>
      <c r="Q18">
        <v>7.7374565221448997</v>
      </c>
      <c r="R18">
        <v>48.124032372698501</v>
      </c>
      <c r="S18">
        <v>22.565965975237901</v>
      </c>
      <c r="T18">
        <v>7.0206292736380398</v>
      </c>
      <c r="U18">
        <v>1.1160182204931299</v>
      </c>
      <c r="V18">
        <v>2.3531585113610198</v>
      </c>
    </row>
    <row r="19" spans="1:22" x14ac:dyDescent="0.35">
      <c r="A19" s="2">
        <v>44196</v>
      </c>
      <c r="B19">
        <v>17.4936257447267</v>
      </c>
      <c r="C19">
        <v>-3.8926022761460102</v>
      </c>
      <c r="D19">
        <v>51.526922636626097</v>
      </c>
      <c r="E19">
        <v>25.625710924974001</v>
      </c>
      <c r="F19">
        <v>12.725119300051601</v>
      </c>
      <c r="G19">
        <v>2.4114100736168602</v>
      </c>
      <c r="H19">
        <v>16.3882261586729</v>
      </c>
      <c r="I19">
        <v>15.922284921306399</v>
      </c>
      <c r="J19">
        <v>22.3569609127116</v>
      </c>
      <c r="K19">
        <v>42.801850773529402</v>
      </c>
      <c r="L19">
        <v>14.9311682716876</v>
      </c>
      <c r="M19">
        <v>34.374878450884403</v>
      </c>
      <c r="N19">
        <v>0.55741767368310902</v>
      </c>
      <c r="O19">
        <v>33.709890036291299</v>
      </c>
      <c r="P19">
        <v>17.4936257447267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1.03737378869621</v>
      </c>
      <c r="V19">
        <v>1.9330314991519799</v>
      </c>
    </row>
    <row r="20" spans="1:22" x14ac:dyDescent="0.35">
      <c r="A20" s="2">
        <v>44561</v>
      </c>
      <c r="B20">
        <v>21.274557804315599</v>
      </c>
      <c r="C20">
        <v>7.8739900839541903</v>
      </c>
      <c r="D20">
        <v>58.7717056261205</v>
      </c>
      <c r="E20">
        <v>24.890007164849699</v>
      </c>
      <c r="F20">
        <v>16.795925418676902</v>
      </c>
      <c r="G20">
        <v>2.9485499479620398</v>
      </c>
      <c r="H20">
        <v>16.008552449802099</v>
      </c>
      <c r="I20">
        <v>24.282851178704899</v>
      </c>
      <c r="J20">
        <v>28.181628201673298</v>
      </c>
      <c r="K20">
        <v>51.305065728679402</v>
      </c>
      <c r="L20">
        <v>18.563536932877</v>
      </c>
      <c r="M20">
        <v>36.851318554876002</v>
      </c>
      <c r="N20">
        <v>0.62188546902171704</v>
      </c>
      <c r="O20">
        <v>47.011007912965901</v>
      </c>
      <c r="P20">
        <v>21.274557804315599</v>
      </c>
      <c r="Q20">
        <v>9.3577310145755703</v>
      </c>
      <c r="R20">
        <v>40.272341500770501</v>
      </c>
      <c r="S20">
        <v>19.758356819770899</v>
      </c>
      <c r="T20">
        <v>7.5479683625438199</v>
      </c>
      <c r="U20">
        <v>1.2888433367428</v>
      </c>
      <c r="V20">
        <v>3.0736788279239202</v>
      </c>
    </row>
    <row r="21" spans="1:22" x14ac:dyDescent="0.35">
      <c r="A21" s="2">
        <v>44925</v>
      </c>
      <c r="B21">
        <v>20.371524944786401</v>
      </c>
      <c r="C21">
        <v>4.8845405982041301</v>
      </c>
      <c r="D21">
        <v>64.972794174404996</v>
      </c>
      <c r="E21">
        <v>26.836878670313801</v>
      </c>
      <c r="F21">
        <v>17.088924383662398</v>
      </c>
      <c r="G21">
        <v>3.1160967943484801</v>
      </c>
      <c r="H21">
        <v>16.703810711850601</v>
      </c>
      <c r="I21">
        <v>19.740964284986202</v>
      </c>
      <c r="J21">
        <v>32.531987143471497</v>
      </c>
      <c r="K21">
        <v>35.389415157091001</v>
      </c>
      <c r="L21">
        <v>21.063409774905701</v>
      </c>
      <c r="M21">
        <v>38.614845743326804</v>
      </c>
      <c r="N21">
        <v>0.86953187662514597</v>
      </c>
      <c r="O21">
        <v>46.040480685785298</v>
      </c>
      <c r="P21">
        <v>20.371524944786401</v>
      </c>
      <c r="Q21">
        <v>9.9739874595000497</v>
      </c>
      <c r="R21">
        <v>42.4815782334381</v>
      </c>
      <c r="S21">
        <v>36.206637342412002</v>
      </c>
      <c r="T21">
        <v>11.391861362325301</v>
      </c>
      <c r="U21">
        <v>1.11127493241856</v>
      </c>
      <c r="V21">
        <v>3.6292260168680599</v>
      </c>
    </row>
    <row r="22" spans="1:22" x14ac:dyDescent="0.35">
      <c r="A22" s="2">
        <v>45289</v>
      </c>
      <c r="B22">
        <v>19.1107412647807</v>
      </c>
      <c r="C22">
        <v>587.066687199439</v>
      </c>
      <c r="D22">
        <v>67.989157024735405</v>
      </c>
      <c r="E22">
        <v>30.8315679687197</v>
      </c>
      <c r="F22">
        <v>23.395588724849102</v>
      </c>
      <c r="G22">
        <v>2.9600670716323698</v>
      </c>
      <c r="H22">
        <v>16.2486587557372</v>
      </c>
      <c r="I22">
        <v>19.072830694339199</v>
      </c>
      <c r="J22">
        <v>39.442384315645299</v>
      </c>
      <c r="K22">
        <v>41.687702225408898</v>
      </c>
      <c r="L22">
        <v>24.047270024216601</v>
      </c>
      <c r="M22">
        <v>33.920219287610799</v>
      </c>
      <c r="N22">
        <v>1.21959709581891</v>
      </c>
      <c r="O22">
        <v>54.674642799194302</v>
      </c>
      <c r="P22">
        <v>19.1107412647807</v>
      </c>
      <c r="Q22">
        <v>9.6132080179228101</v>
      </c>
      <c r="R22">
        <v>40.1816074670961</v>
      </c>
      <c r="S22">
        <v>47.716878299100998</v>
      </c>
      <c r="T22">
        <v>11.0560462161177</v>
      </c>
      <c r="U22">
        <v>0.88605729242881304</v>
      </c>
      <c r="V22">
        <v>3.01150373774813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7.2167515336339916E-2</v>
      </c>
      <c r="C26" s="50" cm="1">
        <f t="array" ref="C26">(C22/INDEX(C3:C22,MATCH(TRUE,INDEX(ISNUMBER(C3:C22),0),0)))^(1/C24)-1</f>
        <v>0.2078783362494887</v>
      </c>
      <c r="D26" s="50" cm="1">
        <f t="array" ref="D26">(D22/INDEX(D3:D22,MATCH(TRUE,INDEX(ISNUMBER(D3:D22),0),0)))^(1/D24)-1</f>
        <v>4.2935760209013241E-2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1.6222354296116848E-2</v>
      </c>
      <c r="H26" s="50" cm="1">
        <f t="array" ref="H26">(H22/INDEX(H3:H22,MATCH(TRUE,INDEX(ISNUMBER(H3:H22),0),0)))^(1/H24)-1</f>
        <v>2.3804408873769667E-2</v>
      </c>
      <c r="I26" s="50" cm="1">
        <f t="array" ref="I26">(I22/INDEX(I3:I22,MATCH(TRUE,INDEX(ISNUMBER(I3:I22),0),0)))^(1/I24)-1</f>
        <v>3.7576835993787361E-2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2.4555712429471077E-2</v>
      </c>
      <c r="L26" s="50" cm="1">
        <f t="array" ref="L26">(L22/INDEX(L3:L22,MATCH(TRUE,INDEX(ISNUMBER(L3:L22),0),0)))^(1/L24)-1</f>
        <v>2.0697121747616176E-2</v>
      </c>
      <c r="M26" s="50" cm="1">
        <f t="array" ref="M26">(M22/INDEX(M3:M22,MATCH(TRUE,INDEX(ISNUMBER(M3:M22),0),0)))^(1/M24)-1</f>
        <v>2.3841978693851074E-2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6.0140248816783259E-2</v>
      </c>
      <c r="P26" s="50" cm="1">
        <f t="array" ref="P26">(P22/INDEX(P3:P22,MATCH(TRUE,INDEX(ISNUMBER(P3:P22),0),0)))^(1/P24)-1</f>
        <v>7.2167515336339916E-2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8.2005715561249914E-2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-4.4922818595630631E-2</v>
      </c>
      <c r="V26" s="50" cm="1">
        <f t="array" ref="V26">(V22/INDEX(V3:V22,MATCH(TRUE,INDEX(ISNUMBER(V3:V22),0),0)))^(1/V24)-1</f>
        <v>-1.6026351247784176E-2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7.2517500000000004</v>
      </c>
      <c r="E3" cm="1">
        <f t="array" ref="E3">_xll.FDSB(B3,"FG_PRICE_CHANGE(0,-1AY)")</f>
        <v>0.95289946000000003</v>
      </c>
      <c r="F3" cm="1">
        <f t="array" ref="F3">_xll.FDSB(B3,"FG_PRICE_CHANGE(0,-1AM)")</f>
        <v>-0.72351100000000002</v>
      </c>
      <c r="G3" cm="1">
        <f t="array" ref="G3">_xll.FDSB(B3,"FG_PRICE_CHANGE(0,-3AM)")</f>
        <v>0.12357235</v>
      </c>
      <c r="H3" cm="1">
        <f t="array" ref="H3">_xll.FDSB(B3,"FG_PRICE_CHANGE(0,-6AM)")</f>
        <v>0.83709955000000003</v>
      </c>
      <c r="I3" cm="1">
        <f t="array" ref="I3">_xll.FDS(B3,"STD(FG_PRICE_CHANGE(0,-1AY,AM))")</f>
        <v>1.0370418839022999</v>
      </c>
      <c r="J3" cm="1">
        <f t="array" ref="J3">_xll.FDS(B3,"STD(FG_PRICE_CHANGE(0,-3AY,M))")*SQRT(12)</f>
        <v>6.0927800086784609</v>
      </c>
      <c r="L3">
        <f t="shared" ref="L3:L23" si="0">(1-(_xlfn.PERCENTRANK.EXC($F$3:$F$23,F3)))*100</f>
        <v>68.199999999999989</v>
      </c>
      <c r="M3">
        <f t="shared" ref="M3:M23" si="1">(1-(_xlfn.PERCENTRANK.EXC($G$3:$G$23,G3)))*100</f>
        <v>36.4</v>
      </c>
      <c r="N3">
        <f t="shared" ref="N3:N23" si="2">(1-(_xlfn.PERCENTRANK.EXC($H$3:$H$23,H3)))*100</f>
        <v>50</v>
      </c>
      <c r="O3">
        <f>SUMPRODUCT($L$1:$N$1,L3:N3)</f>
        <v>48.2</v>
      </c>
      <c r="P3">
        <f t="shared" ref="P3:P23" si="3">100- (_xlfn.PERCENTRANK.EXC($J$3:$J$23,J3)*100)</f>
        <v>59.1</v>
      </c>
      <c r="Q3">
        <f>VLOOKUP(A3,CAD!$A$3:$J$23, 10, FALSE)</f>
        <v>59</v>
      </c>
      <c r="S3">
        <f>SUMPRODUCT($O$1:$Q$1,O3:Q3)</f>
        <v>53.629999999999995</v>
      </c>
      <c r="U3" cm="1">
        <f t="array" ref="U3">_xlfn.PERCENTRANK.EXC(_xlfn._xlws.FILTER(S$3:S$23, ISNUMBER(S$3:S$23)),S3)*100</f>
        <v>50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936.61</v>
      </c>
      <c r="E4" cm="1">
        <f t="array" ref="E4">_xll.FDSB(B4,"FG_PRICE_CHANGE(0,-1AY)")</f>
        <v>10.774565000000001</v>
      </c>
      <c r="F4" cm="1">
        <f t="array" ref="F4">_xll.FDSB(B4,"FG_PRICE_CHANGE(0,-1AM)")</f>
        <v>-0.43107867</v>
      </c>
      <c r="G4" cm="1">
        <f t="array" ref="G4">_xll.FDSB(B4,"FG_PRICE_CHANGE(0,-3AM)")</f>
        <v>-2.4638949999999999</v>
      </c>
      <c r="H4" cm="1">
        <f t="array" ref="H4">_xll.FDSB(B4,"FG_PRICE_CHANGE(0,-6AM)")</f>
        <v>0.44451952</v>
      </c>
      <c r="I4" cm="1">
        <f t="array" ref="I4">_xll.FDS(B4,"STD(FG_PRICE_CHANGE(0,-1AY,AM))")</f>
        <v>3.50425473751404</v>
      </c>
      <c r="J4" cm="1">
        <f t="array" ref="J4">_xll.FDS(B4,"STD(FG_PRICE_CHANGE(0,-3AY,M))")*SQRT(12)</f>
        <v>15.399758250652393</v>
      </c>
      <c r="L4">
        <f t="shared" si="0"/>
        <v>41</v>
      </c>
      <c r="M4">
        <f t="shared" si="1"/>
        <v>81.899999999999991</v>
      </c>
      <c r="N4">
        <f t="shared" si="2"/>
        <v>54.6</v>
      </c>
      <c r="O4">
        <f t="shared" ref="O4:O23" si="4">SUMPRODUCT($L$1:$N$1,L4:N4)</f>
        <v>62.800000000000004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35.93</v>
      </c>
      <c r="U4" cm="1">
        <f t="array" ref="U4">_xlfn.PERCENTRANK.EXC(_xlfn._xlws.FILTER(S$3:S$23, ISNUMBER(S$3:S$23)),S4)*100</f>
        <v>22.7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16235</v>
      </c>
      <c r="E5" cm="1">
        <f t="array" ref="E5">_xll.FDSB(B5,"FG_PRICE_CHANGE(0,-1AY)")</f>
        <v>7.4098587</v>
      </c>
      <c r="F5" cm="1">
        <f t="array" ref="F5">_xll.FDSB(B5,"FG_PRICE_CHANGE(0,-1AM)")</f>
        <v>-0.53302050000000001</v>
      </c>
      <c r="G5" cm="1">
        <f t="array" ref="G5">_xll.FDSB(B5,"FG_PRICE_CHANGE(0,-3AM)")</f>
        <v>-0.15375017999999999</v>
      </c>
      <c r="H5" cm="1">
        <f t="array" ref="H5">_xll.FDSB(B5,"FG_PRICE_CHANGE(0,-6AM)")</f>
        <v>2.9845595</v>
      </c>
      <c r="I5" cm="1">
        <f t="array" ref="I5">_xll.FDS(B5,"STD(FG_PRICE_CHANGE(0,-1AY,AM))")</f>
        <v>1.5661016680153901</v>
      </c>
      <c r="J5" cm="1">
        <f t="array" ref="J5">_xll.FDS(B5,"STD(FG_PRICE_CHANGE(0,-3AY,M))")*SQRT(12)</f>
        <v>5.3329894938736189</v>
      </c>
      <c r="L5">
        <f t="shared" si="0"/>
        <v>54.6</v>
      </c>
      <c r="M5">
        <f t="shared" si="1"/>
        <v>54.6</v>
      </c>
      <c r="N5">
        <f t="shared" si="2"/>
        <v>31.899999999999995</v>
      </c>
      <c r="O5">
        <f t="shared" si="4"/>
        <v>45.52</v>
      </c>
      <c r="P5">
        <f t="shared" si="3"/>
        <v>72.8</v>
      </c>
      <c r="Q5">
        <f>VLOOKUP(A5,CAD!$A$3:$J$23, 10, FALSE)</f>
        <v>36.299999999999997</v>
      </c>
      <c r="S5">
        <f t="shared" si="5"/>
        <v>51.86</v>
      </c>
      <c r="U5" cm="1">
        <f t="array" ref="U5">_xlfn.PERCENTRANK.EXC(_xlfn._xlws.FILTER(S$3:S$23, ISNUMBER(S$3:S$23)),S5)*100</f>
        <v>45.4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58.337499999999999</v>
      </c>
      <c r="E6" cm="1">
        <f t="array" ref="E6">_xll.FDSB(B6,"FG_PRICE_CHANGE(0,-1AY)")</f>
        <v>6.5330624999999998</v>
      </c>
      <c r="F6" cm="1">
        <f t="array" ref="F6">_xll.FDSB(B6,"FG_PRICE_CHANGE(0,-1AM)")</f>
        <v>-0.52434206000000005</v>
      </c>
      <c r="G6" cm="1">
        <f t="array" ref="G6">_xll.FDSB(B6,"FG_PRICE_CHANGE(0,-3AM)")</f>
        <v>0.98496675</v>
      </c>
      <c r="H6" cm="1">
        <f t="array" ref="H6">_xll.FDSB(B6,"FG_PRICE_CHANGE(0,-6AM)")</f>
        <v>3.9513587999999999</v>
      </c>
      <c r="I6" cm="1">
        <f t="array" ref="I6">_xll.FDS(B6,"STD(FG_PRICE_CHANGE(0,-1AY,AM))")</f>
        <v>1.4893647377543</v>
      </c>
      <c r="J6" cm="1">
        <f t="array" ref="J6">_xll.FDS(B6,"STD(FG_PRICE_CHANGE(0,-3AY,M))")*SQRT(12)</f>
        <v>6.0106872286018778</v>
      </c>
      <c r="L6">
        <f t="shared" si="0"/>
        <v>50</v>
      </c>
      <c r="M6">
        <f t="shared" si="1"/>
        <v>18.200000000000006</v>
      </c>
      <c r="N6">
        <f t="shared" si="2"/>
        <v>22.799999999999997</v>
      </c>
      <c r="O6">
        <f t="shared" si="4"/>
        <v>26.4</v>
      </c>
      <c r="P6">
        <f t="shared" si="3"/>
        <v>63.7</v>
      </c>
      <c r="Q6">
        <f>VLOOKUP(A6,CAD!$A$3:$J$23, 10, FALSE)</f>
        <v>13.600000000000001</v>
      </c>
      <c r="S6">
        <f t="shared" si="5"/>
        <v>35.03</v>
      </c>
      <c r="U6" cm="1">
        <f t="array" ref="U6">_xlfn.PERCENTRANK.EXC(_xlfn._xlws.FILTER(S$3:S$23, ISNUMBER(S$3:S$23)),S6)*100</f>
        <v>18.099999999999998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3.9801000000000002</v>
      </c>
      <c r="E7" cm="1">
        <f t="array" ref="E7">_xll.FDSB(B7,"FG_PRICE_CHANGE(0,-1AY)")</f>
        <v>-1.5107155000000001</v>
      </c>
      <c r="F7" cm="1">
        <f t="array" ref="F7">_xll.FDSB(B7,"FG_PRICE_CHANGE(0,-1AM)")</f>
        <v>-0.91242789999999996</v>
      </c>
      <c r="G7" cm="1">
        <f t="array" ref="G7">_xll.FDSB(B7,"FG_PRICE_CHANGE(0,-3AM)")</f>
        <v>-1.8144130999999999</v>
      </c>
      <c r="H7" cm="1">
        <f t="array" ref="H7">_xll.FDSB(B7,"FG_PRICE_CHANGE(0,-6AM)")</f>
        <v>-4.5204162999999999E-2</v>
      </c>
      <c r="I7" cm="1">
        <f t="array" ref="I7">_xll.FDS(B7,"STD(FG_PRICE_CHANGE(0,-1AY,AM))")</f>
        <v>2.8266161857071701</v>
      </c>
      <c r="J7" cm="1">
        <f t="array" ref="J7">_xll.FDS(B7,"STD(FG_PRICE_CHANGE(0,-3AY,M))")*SQRT(12)</f>
        <v>11.270122629663128</v>
      </c>
      <c r="L7">
        <f t="shared" si="0"/>
        <v>77.3</v>
      </c>
      <c r="M7">
        <f t="shared" si="1"/>
        <v>77.3</v>
      </c>
      <c r="N7">
        <f t="shared" si="2"/>
        <v>81.899999999999991</v>
      </c>
      <c r="O7">
        <f t="shared" si="4"/>
        <v>79.14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57.31</v>
      </c>
      <c r="U7" cm="1">
        <f t="array" ref="U7">_xlfn.PERCENTRANK.EXC(_xlfn._xlws.FILTER(S$3:S$23, ISNUMBER(S$3:S$23)),S7)*100</f>
        <v>63.6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3.7324999999999999</v>
      </c>
      <c r="E8" cm="1">
        <f t="array" ref="E8">_xll.FDSB(B8,"FG_PRICE_CHANGE(0,-1AY)")</f>
        <v>2.6624918000000002</v>
      </c>
      <c r="F8" cm="1">
        <f t="array" ref="F8">_xll.FDSB(B8,"FG_PRICE_CHANGE(0,-1AM)")</f>
        <v>-3.0204594</v>
      </c>
      <c r="G8" cm="1">
        <f t="array" ref="G8">_xll.FDSB(B8,"FG_PRICE_CHANGE(0,-3AM)")</f>
        <v>-0.9710491</v>
      </c>
      <c r="H8" cm="1">
        <f t="array" ref="H8">_xll.FDSB(B8,"FG_PRICE_CHANGE(0,-6AM)")</f>
        <v>-1.9131184000000001</v>
      </c>
      <c r="I8" cm="1">
        <f t="array" ref="I8">_xll.FDS(B8,"STD(FG_PRICE_CHANGE(0,-1AY,AM))")</f>
        <v>1.94083239625508</v>
      </c>
      <c r="J8" cm="1">
        <f t="array" ref="J8">_xll.FDS(B8,"STD(FG_PRICE_CHANGE(0,-3AY,M))")*SQRT(12)</f>
        <v>7.7577691931165047</v>
      </c>
      <c r="L8">
        <f t="shared" si="0"/>
        <v>91</v>
      </c>
      <c r="M8">
        <f t="shared" si="1"/>
        <v>63.7</v>
      </c>
      <c r="N8">
        <f t="shared" si="2"/>
        <v>86.4</v>
      </c>
      <c r="O8">
        <f t="shared" si="4"/>
        <v>78.240000000000009</v>
      </c>
      <c r="P8">
        <f t="shared" si="3"/>
        <v>45.499999999999993</v>
      </c>
      <c r="Q8">
        <f>VLOOKUP(A8,CAD!$A$3:$J$23, 10, FALSE)</f>
        <v>45.4</v>
      </c>
      <c r="S8">
        <f t="shared" si="5"/>
        <v>61.85</v>
      </c>
      <c r="U8" cm="1">
        <f t="array" ref="U8">_xlfn.PERCENTRANK.EXC(_xlfn._xlws.FILTER(S$3:S$23, ISNUMBER(S$3:S$23)),S8)*100</f>
        <v>77.2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4.569</v>
      </c>
      <c r="E9" cm="1">
        <f t="array" ref="E9">_xll.FDSB(B9,"FG_PRICE_CHANGE(0,-1AY)")</f>
        <v>1.1176229</v>
      </c>
      <c r="F9" cm="1">
        <f t="array" ref="F9">_xll.FDSB(B9,"FG_PRICE_CHANGE(0,-1AM)")</f>
        <v>-3.0553818000000001</v>
      </c>
      <c r="G9" cm="1">
        <f t="array" ref="G9">_xll.FDSB(B9,"FG_PRICE_CHANGE(0,-3AM)")</f>
        <v>-4.2640209999999996</v>
      </c>
      <c r="H9" cm="1">
        <f t="array" ref="H9">_xll.FDSB(B9,"FG_PRICE_CHANGE(0,-6AM)")</f>
        <v>-3.4038126000000002</v>
      </c>
      <c r="I9" cm="1">
        <f t="array" ref="I9">_xll.FDS(B9,"STD(FG_PRICE_CHANGE(0,-1AY,AM))")</f>
        <v>2.03429286963275</v>
      </c>
      <c r="J9" cm="1">
        <f t="array" ref="J9">_xll.FDS(B9,"STD(FG_PRICE_CHANGE(0,-3AY,M))")*SQRT(12)</f>
        <v>7.7749434693619754</v>
      </c>
      <c r="L9">
        <f t="shared" si="0"/>
        <v>95.5</v>
      </c>
      <c r="M9">
        <f t="shared" si="1"/>
        <v>95.5</v>
      </c>
      <c r="N9">
        <f t="shared" si="2"/>
        <v>95.5</v>
      </c>
      <c r="O9">
        <f t="shared" si="4"/>
        <v>95.5</v>
      </c>
      <c r="P9">
        <f t="shared" si="3"/>
        <v>41</v>
      </c>
      <c r="Q9">
        <f>VLOOKUP(A9,CAD!$A$3:$J$23, 10, FALSE)</f>
        <v>77.2</v>
      </c>
      <c r="S9">
        <f t="shared" si="5"/>
        <v>75.489999999999995</v>
      </c>
      <c r="U9" cm="1">
        <f t="array" ref="U9">_xlfn.PERCENTRANK.EXC(_xlfn._xlws.FILTER(S$3:S$23, ISNUMBER(S$3:S$23)),S9)*100</f>
        <v>95.399999999999991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32.781500000000001</v>
      </c>
      <c r="E10" cm="1">
        <f t="array" ref="E10">_xll.FDSB(B10,"FG_PRICE_CHANGE(0,-1AY)")</f>
        <v>4.0055275000000004</v>
      </c>
      <c r="F10" cm="1">
        <f t="array" ref="F10">_xll.FDSB(B10,"FG_PRICE_CHANGE(0,-1AM)")</f>
        <v>0.72669980000000001</v>
      </c>
      <c r="G10" cm="1">
        <f t="array" ref="G10">_xll.FDSB(B10,"FG_PRICE_CHANGE(0,-3AM)")</f>
        <v>0.6741047</v>
      </c>
      <c r="H10" cm="1">
        <f t="array" ref="H10">_xll.FDSB(B10,"FG_PRICE_CHANGE(0,-6AM)")</f>
        <v>4.5928836000000004</v>
      </c>
      <c r="I10" cm="1">
        <f t="array" ref="I10">_xll.FDS(B10,"STD(FG_PRICE_CHANGE(0,-1AY,AM))")</f>
        <v>1.5667801791239599</v>
      </c>
      <c r="J10" cm="1">
        <f t="array" ref="J10">_xll.FDS(B10,"STD(FG_PRICE_CHANGE(0,-3AY,M))")*SQRT(12)</f>
        <v>5.8614374116286774</v>
      </c>
      <c r="L10">
        <f t="shared" si="0"/>
        <v>18.200000000000006</v>
      </c>
      <c r="M10">
        <f t="shared" si="1"/>
        <v>22.799999999999997</v>
      </c>
      <c r="N10">
        <f t="shared" si="2"/>
        <v>18.200000000000006</v>
      </c>
      <c r="O10">
        <f t="shared" si="4"/>
        <v>20.040000000000006</v>
      </c>
      <c r="P10">
        <f t="shared" si="3"/>
        <v>68.2</v>
      </c>
      <c r="Q10">
        <f>VLOOKUP(A10,CAD!$A$3:$J$23, 10, FALSE)</f>
        <v>90.9</v>
      </c>
      <c r="S10">
        <f t="shared" si="5"/>
        <v>48.660000000000011</v>
      </c>
      <c r="U10" cm="1">
        <f t="array" ref="U10">_xlfn.PERCENTRANK.EXC(_xlfn._xlws.FILTER(S$3:S$23, ISNUMBER(S$3:S$23)),S10)*100</f>
        <v>36.299999999999997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18.591750000000001</v>
      </c>
      <c r="E11" cm="1">
        <f t="array" ref="E11">_xll.FDSB(B11,"FG_PRICE_CHANGE(0,-1AY)")</f>
        <v>10.67506</v>
      </c>
      <c r="F11" cm="1">
        <f t="array" ref="F11">_xll.FDSB(B11,"FG_PRICE_CHANGE(0,-1AM)")</f>
        <v>0.93103650000000004</v>
      </c>
      <c r="G11" cm="1">
        <f t="array" ref="G11">_xll.FDSB(B11,"FG_PRICE_CHANGE(0,-3AM)")</f>
        <v>9.1545579999999998</v>
      </c>
      <c r="H11" cm="1">
        <f t="array" ref="H11">_xll.FDSB(B11,"FG_PRICE_CHANGE(0,-6AM)")</f>
        <v>8.6093539999999997</v>
      </c>
      <c r="I11" cm="1">
        <f t="array" ref="I11">_xll.FDS(B11,"STD(FG_PRICE_CHANGE(0,-1AY,AM))")</f>
        <v>3.0298668459950902</v>
      </c>
      <c r="J11" cm="1">
        <f t="array" ref="J11">_xll.FDS(B11,"STD(FG_PRICE_CHANGE(0,-3AY,M))")*SQRT(12)</f>
        <v>9.2716879195825719</v>
      </c>
      <c r="L11">
        <f t="shared" si="0"/>
        <v>13.700000000000001</v>
      </c>
      <c r="M11">
        <f t="shared" si="1"/>
        <v>4.6000000000000041</v>
      </c>
      <c r="N11">
        <f t="shared" si="2"/>
        <v>13.700000000000001</v>
      </c>
      <c r="O11">
        <f t="shared" si="4"/>
        <v>10.060000000000002</v>
      </c>
      <c r="P11">
        <f t="shared" si="3"/>
        <v>36.4</v>
      </c>
      <c r="Q11">
        <f>VLOOKUP(A11,CAD!$A$3:$J$23, 10, FALSE)</f>
        <v>40.9</v>
      </c>
      <c r="S11">
        <f t="shared" si="5"/>
        <v>24.130000000000003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1366.15</v>
      </c>
      <c r="E12" cm="1">
        <f t="array" ref="E12">_xll.FDSB(B12,"FG_PRICE_CHANGE(0,-1AY)")</f>
        <v>6.4104080000000003</v>
      </c>
      <c r="F12" cm="1">
        <f t="array" ref="F12">_xll.FDSB(B12,"FG_PRICE_CHANGE(0,-1AM)")</f>
        <v>-0.96414685</v>
      </c>
      <c r="G12" cm="1">
        <f t="array" ref="G12">_xll.FDSB(B12,"FG_PRICE_CHANGE(0,-3AM)")</f>
        <v>-1.1540353000000001</v>
      </c>
      <c r="H12" cm="1">
        <f t="array" ref="H12">_xll.FDSB(B12,"FG_PRICE_CHANGE(0,-6AM)")</f>
        <v>2.5792122000000002</v>
      </c>
      <c r="I12" cm="1">
        <f t="array" ref="I12">_xll.FDS(B12,"STD(FG_PRICE_CHANGE(0,-1AY,AM))")</f>
        <v>2.1447355149873899</v>
      </c>
      <c r="J12" cm="1">
        <f t="array" ref="J12">_xll.FDS(B12,"STD(FG_PRICE_CHANGE(0,-3AY,M))")*SQRT(12)</f>
        <v>10.392461754299037</v>
      </c>
      <c r="L12">
        <f t="shared" si="0"/>
        <v>81.899999999999991</v>
      </c>
      <c r="M12">
        <f t="shared" si="1"/>
        <v>72.8</v>
      </c>
      <c r="N12">
        <f t="shared" si="2"/>
        <v>36.4</v>
      </c>
      <c r="O12">
        <f t="shared" si="4"/>
        <v>60.06</v>
      </c>
      <c r="P12">
        <f t="shared" si="3"/>
        <v>31.899999999999991</v>
      </c>
      <c r="Q12">
        <f>VLOOKUP(A12,CAD!$A$3:$J$23, 10, FALSE)</f>
        <v>81.8</v>
      </c>
      <c r="S12">
        <f t="shared" si="5"/>
        <v>55.959999999999994</v>
      </c>
      <c r="U12" cm="1">
        <f t="array" ref="U12">_xlfn.PERCENTRANK.EXC(_xlfn._xlws.FILTER(S$3:S$23, ISNUMBER(S$3:S$23)),S12)*100</f>
        <v>59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5.6642000000000001</v>
      </c>
      <c r="E13" cm="1">
        <f t="array" ref="E13">_xll.FDSB(B13,"FG_PRICE_CHANGE(0,-1AY)")</f>
        <v>18.640625</v>
      </c>
      <c r="F13" cm="1">
        <f t="array" ref="F13">_xll.FDSB(B13,"FG_PRICE_CHANGE(0,-1AM)")</f>
        <v>1.3482213000000001</v>
      </c>
      <c r="G13" cm="1">
        <f t="array" ref="G13">_xll.FDSB(B13,"FG_PRICE_CHANGE(0,-3AM)")</f>
        <v>9.0527529999999992</v>
      </c>
      <c r="H13" cm="1">
        <f t="array" ref="H13">_xll.FDSB(B13,"FG_PRICE_CHANGE(0,-6AM)")</f>
        <v>15.1845455</v>
      </c>
      <c r="I13" cm="1">
        <f t="array" ref="I13">_xll.FDS(B13,"STD(FG_PRICE_CHANGE(0,-1AY,AM))")</f>
        <v>2.1862703584149998</v>
      </c>
      <c r="J13" cm="1">
        <f t="array" ref="J13">_xll.FDS(B13,"STD(FG_PRICE_CHANGE(0,-3AY,M))")*SQRT(12)</f>
        <v>12.629113099843579</v>
      </c>
      <c r="L13">
        <f t="shared" si="0"/>
        <v>4.6000000000000041</v>
      </c>
      <c r="M13">
        <f t="shared" si="1"/>
        <v>9.0999999999999979</v>
      </c>
      <c r="N13">
        <f t="shared" si="2"/>
        <v>4.6000000000000041</v>
      </c>
      <c r="O13">
        <f t="shared" si="4"/>
        <v>6.4000000000000021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14.100000000000003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18.153749999999999</v>
      </c>
      <c r="E14" cm="1">
        <f t="array" ref="E14">_xll.FDSB(B14,"FG_PRICE_CHANGE(0,-1AY)")</f>
        <v>-0.2404213</v>
      </c>
      <c r="F14" cm="1">
        <f t="array" ref="F14">_xll.FDSB(B14,"FG_PRICE_CHANGE(0,-1AM)")</f>
        <v>-0.47286152999999997</v>
      </c>
      <c r="G14" cm="1">
        <f t="array" ref="G14">_xll.FDSB(B14,"FG_PRICE_CHANGE(0,-3AM)")</f>
        <v>-2.5270581000000001</v>
      </c>
      <c r="H14" cm="1">
        <f t="array" ref="H14">_xll.FDSB(B14,"FG_PRICE_CHANGE(0,-6AM)")</f>
        <v>-2.4123192000000002</v>
      </c>
      <c r="I14" cm="1">
        <f t="array" ref="I14">_xll.FDS(B14,"STD(FG_PRICE_CHANGE(0,-1AY,AM))")</f>
        <v>2.1028936874927102</v>
      </c>
      <c r="J14" cm="1">
        <f t="array" ref="J14">_xll.FDS(B14,"STD(FG_PRICE_CHANGE(0,-3AY,M))")*SQRT(12)</f>
        <v>13.439683912104645</v>
      </c>
      <c r="L14">
        <f t="shared" si="0"/>
        <v>45.499999999999993</v>
      </c>
      <c r="M14">
        <f t="shared" si="1"/>
        <v>86.4</v>
      </c>
      <c r="N14">
        <f t="shared" si="2"/>
        <v>91</v>
      </c>
      <c r="O14">
        <f t="shared" si="4"/>
        <v>80.06</v>
      </c>
      <c r="P14">
        <f t="shared" si="3"/>
        <v>13.700000000000003</v>
      </c>
      <c r="Q14">
        <f>VLOOKUP(A14,CAD!$A$3:$J$23, 10, FALSE)</f>
        <v>22.7</v>
      </c>
      <c r="S14">
        <f t="shared" si="5"/>
        <v>48.68</v>
      </c>
      <c r="U14" cm="1">
        <f t="array" ref="U14">_xlfn.PERCENTRANK.EXC(_xlfn._xlws.FILTER(S$3:S$23, ISNUMBER(S$3:S$23)),S14)*100</f>
        <v>40.9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0.92656939999999999</v>
      </c>
      <c r="E15" cm="1">
        <f t="array" ref="E15">_xll.FDSB(B15,"FG_PRICE_CHANGE(0,-1AY)")</f>
        <v>1.7326832000000001</v>
      </c>
      <c r="F15" cm="1">
        <f t="array" ref="F15">_xll.FDSB(B15,"FG_PRICE_CHANGE(0,-1AM)")</f>
        <v>-0.58373810000000004</v>
      </c>
      <c r="G15" cm="1">
        <f t="array" ref="G15">_xll.FDSB(B15,"FG_PRICE_CHANGE(0,-3AM)")</f>
        <v>-1.0099530000000001</v>
      </c>
      <c r="H15" cm="1">
        <f t="array" ref="H15">_xll.FDSB(B15,"FG_PRICE_CHANGE(0,-6AM)")</f>
        <v>0.33819674999999999</v>
      </c>
      <c r="I15" cm="1">
        <f t="array" ref="I15">_xll.FDS(B15,"STD(FG_PRICE_CHANGE(0,-1AY,AM))")</f>
        <v>1.524715965645</v>
      </c>
      <c r="J15" cm="1">
        <f t="array" ref="J15">_xll.FDS(B15,"STD(FG_PRICE_CHANGE(0,-3AY,M))")*SQRT(12)</f>
        <v>7.4263797589644263</v>
      </c>
      <c r="L15">
        <f t="shared" si="0"/>
        <v>59.099999999999994</v>
      </c>
      <c r="M15">
        <f t="shared" si="1"/>
        <v>68.199999999999989</v>
      </c>
      <c r="N15">
        <f t="shared" si="2"/>
        <v>63.7</v>
      </c>
      <c r="O15">
        <f t="shared" si="4"/>
        <v>64.58</v>
      </c>
      <c r="P15">
        <f t="shared" si="3"/>
        <v>50</v>
      </c>
      <c r="Q15">
        <f>VLOOKUP(A15,CAD!$A$3:$J$23, 10, FALSE)</f>
        <v>4.5</v>
      </c>
      <c r="S15">
        <f t="shared" si="5"/>
        <v>48.19</v>
      </c>
      <c r="U15" cm="1">
        <f t="array" ref="U15">_xlfn.PERCENTRANK.EXC(_xlfn._xlws.FILTER(S$3:S$23, ISNUMBER(S$3:S$23)),S15)*100</f>
        <v>31.8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83.728750000000005</v>
      </c>
      <c r="E16" cm="1">
        <f t="array" ref="E16">_xll.FDSB(B16,"FG_PRICE_CHANGE(0,-1AY)")</f>
        <v>1.7901419999999999</v>
      </c>
      <c r="F16" cm="1">
        <f t="array" ref="F16">_xll.FDSB(B16,"FG_PRICE_CHANGE(0,-1AM)")</f>
        <v>0.34154654000000001</v>
      </c>
      <c r="G16" cm="1">
        <f t="array" ref="G16">_xll.FDSB(B16,"FG_PRICE_CHANGE(0,-3AM)")</f>
        <v>0.35057068000000002</v>
      </c>
      <c r="H16" cm="1">
        <f t="array" ref="H16">_xll.FDSB(B16,"FG_PRICE_CHANGE(0,-6AM)")</f>
        <v>0.90458393000000004</v>
      </c>
      <c r="I16" cm="1">
        <f t="array" ref="I16">_xll.FDS(B16,"STD(FG_PRICE_CHANGE(0,-1AY,AM))")</f>
        <v>0.27013861169665898</v>
      </c>
      <c r="J16" cm="1">
        <f t="array" ref="J16">_xll.FDS(B16,"STD(FG_PRICE_CHANGE(0,-3AY,M))")*SQRT(12)</f>
        <v>3.2948392402619966</v>
      </c>
      <c r="L16">
        <f t="shared" si="0"/>
        <v>22.799999999999997</v>
      </c>
      <c r="M16">
        <f t="shared" si="1"/>
        <v>27.3</v>
      </c>
      <c r="N16">
        <f t="shared" si="2"/>
        <v>41</v>
      </c>
      <c r="O16">
        <f t="shared" si="4"/>
        <v>31.880000000000003</v>
      </c>
      <c r="P16">
        <f t="shared" si="3"/>
        <v>81.900000000000006</v>
      </c>
      <c r="Q16">
        <f>VLOOKUP(A16,CAD!$A$3:$J$23, 10, FALSE)</f>
        <v>31.8</v>
      </c>
      <c r="S16">
        <f t="shared" si="5"/>
        <v>46.870000000000005</v>
      </c>
      <c r="U16" cm="1">
        <f t="array" ref="U16">_xlfn.PERCENTRANK.EXC(_xlfn._xlws.FILTER(S$3:S$23, ISNUMBER(S$3:S$23)),S16)*100</f>
        <v>27.200000000000003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7.2517500000000004</v>
      </c>
      <c r="E17" cm="1">
        <f t="array" ref="E17">_xll.FDSB(B17,"FG_PRICE_CHANGE(0,-1AY)")</f>
        <v>0.95289946000000003</v>
      </c>
      <c r="F17" cm="1">
        <f t="array" ref="F17">_xll.FDSB(B17,"FG_PRICE_CHANGE(0,-1AM)")</f>
        <v>-0.72351100000000002</v>
      </c>
      <c r="G17" cm="1">
        <f t="array" ref="G17">_xll.FDSB(B17,"FG_PRICE_CHANGE(0,-3AM)")</f>
        <v>0.12357235</v>
      </c>
      <c r="H17" cm="1">
        <f t="array" ref="H17">_xll.FDSB(B17,"FG_PRICE_CHANGE(0,-6AM)")</f>
        <v>0.83709955000000003</v>
      </c>
      <c r="I17" cm="1">
        <f t="array" ref="I17">_xll.FDS(B17,"STD(FG_PRICE_CHANGE(0,-1AY,AM))")</f>
        <v>1.0370418839022999</v>
      </c>
      <c r="J17" cm="1">
        <f t="array" ref="J17">_xll.FDS(B17,"STD(FG_PRICE_CHANGE(0,-3AY,M))")*SQRT(12)</f>
        <v>6.0927800086784609</v>
      </c>
      <c r="L17">
        <f t="shared" si="0"/>
        <v>68.199999999999989</v>
      </c>
      <c r="M17">
        <f t="shared" si="1"/>
        <v>36.4</v>
      </c>
      <c r="N17">
        <f t="shared" si="2"/>
        <v>50</v>
      </c>
      <c r="O17">
        <f t="shared" si="4"/>
        <v>48.2</v>
      </c>
      <c r="P17">
        <f t="shared" si="3"/>
        <v>59.1</v>
      </c>
      <c r="Q17">
        <f>VLOOKUP(A17,CAD!$A$3:$J$23, 10, FALSE)</f>
        <v>59</v>
      </c>
      <c r="S17">
        <f t="shared" si="5"/>
        <v>53.629999999999995</v>
      </c>
      <c r="U17" cm="1">
        <f t="array" ref="U17">_xlfn.PERCENTRANK.EXC(_xlfn._xlws.FILTER(S$3:S$23, ISNUMBER(S$3:S$23)),S17)*100</f>
        <v>50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7.6178285617144398E-3</v>
      </c>
      <c r="J18" cm="1">
        <f t="array" ref="J18">_xll.FDS(B18,"STD(FG_PRICE_CHANGE(0,-3AY,M))")*SQRT(12)</f>
        <v>3.4580924200293572E-2</v>
      </c>
      <c r="L18">
        <f t="shared" si="0"/>
        <v>36.4</v>
      </c>
      <c r="M18">
        <f t="shared" si="1"/>
        <v>50</v>
      </c>
      <c r="N18">
        <f t="shared" si="2"/>
        <v>77.3</v>
      </c>
      <c r="O18">
        <f t="shared" si="4"/>
        <v>58.2</v>
      </c>
      <c r="P18">
        <f t="shared" si="3"/>
        <v>91</v>
      </c>
      <c r="Q18">
        <f>VLOOKUP(A18,CAD!$A$3:$J$23, 10, FALSE)</f>
        <v>95.399999999999991</v>
      </c>
      <c r="S18">
        <f t="shared" si="5"/>
        <v>75.48</v>
      </c>
      <c r="U18" cm="1">
        <f t="array" ref="U18">_xlfn.PERCENTRANK.EXC(_xlfn._xlws.FILTER(S$3:S$23, ISNUMBER(S$3:S$23)),S18)*100</f>
        <v>90.9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35.607500000000002</v>
      </c>
      <c r="E19" cm="1">
        <f t="array" ref="E19">_xll.FDSB(B19,"FG_PRICE_CHANGE(0,-1AY)")</f>
        <v>4.0280459999999998</v>
      </c>
      <c r="F19" cm="1">
        <f t="array" ref="F19">_xll.FDSB(B19,"FG_PRICE_CHANGE(0,-1AM)")</f>
        <v>-3.0032694000000002</v>
      </c>
      <c r="G19" cm="1">
        <f t="array" ref="G19">_xll.FDSB(B19,"FG_PRICE_CHANGE(0,-3AM)")</f>
        <v>-3.9193273</v>
      </c>
      <c r="H19" cm="1">
        <f t="array" ref="H19">_xll.FDSB(B19,"FG_PRICE_CHANGE(0,-6AM)")</f>
        <v>0.42303800000000003</v>
      </c>
      <c r="I19" cm="1">
        <f t="array" ref="I19">_xll.FDS(B19,"STD(FG_PRICE_CHANGE(0,-1AY,AM))")</f>
        <v>2.6197074377482501</v>
      </c>
      <c r="J19" cm="1">
        <f t="array" ref="J19">_xll.FDS(B19,"STD(FG_PRICE_CHANGE(0,-3AY,M))")*SQRT(12)</f>
        <v>10.407104844863811</v>
      </c>
      <c r="L19">
        <f t="shared" si="0"/>
        <v>86.4</v>
      </c>
      <c r="M19">
        <f t="shared" si="1"/>
        <v>91</v>
      </c>
      <c r="N19">
        <f t="shared" si="2"/>
        <v>59.099999999999994</v>
      </c>
      <c r="O19">
        <f t="shared" si="4"/>
        <v>77.319999999999993</v>
      </c>
      <c r="P19">
        <f t="shared" si="3"/>
        <v>27.299999999999997</v>
      </c>
      <c r="Q19">
        <f>VLOOKUP(A19,CAD!$A$3:$J$23, 10, FALSE)</f>
        <v>72.7</v>
      </c>
      <c r="S19">
        <f t="shared" si="5"/>
        <v>61.389999999999993</v>
      </c>
      <c r="U19" cm="1">
        <f t="array" ref="U19">_xlfn.PERCENTRANK.EXC(_xlfn._xlws.FILTER(S$3:S$23, ISNUMBER(S$3:S$23)),S19)*100</f>
        <v>72.7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33.064900000000002</v>
      </c>
      <c r="E20" cm="1">
        <f t="array" ref="E20">_xll.FDSB(B20,"FG_PRICE_CHANGE(0,-1AY)")</f>
        <v>22.626090999999999</v>
      </c>
      <c r="F20" cm="1">
        <f t="array" ref="F20">_xll.FDSB(B20,"FG_PRICE_CHANGE(0,-1AM)")</f>
        <v>1.1151314000000001</v>
      </c>
      <c r="G20" cm="1">
        <f t="array" ref="G20">_xll.FDSB(B20,"FG_PRICE_CHANGE(0,-3AM)")</f>
        <v>1.7694592</v>
      </c>
      <c r="H20" cm="1">
        <f t="array" ref="H20">_xll.FDSB(B20,"FG_PRICE_CHANGE(0,-6AM)")</f>
        <v>8.9919930000000008</v>
      </c>
      <c r="I20" cm="1">
        <f t="array" ref="I20">_xll.FDS(B20,"STD(FG_PRICE_CHANGE(0,-1AY,AM))")</f>
        <v>1.45003177965796</v>
      </c>
      <c r="J20" cm="1">
        <f t="array" ref="J20">_xll.FDS(B20,"STD(FG_PRICE_CHANGE(0,-3AY,M))")*SQRT(12)</f>
        <v>25.992796298676904</v>
      </c>
      <c r="L20">
        <f t="shared" si="0"/>
        <v>9.0999999999999979</v>
      </c>
      <c r="M20">
        <f t="shared" si="1"/>
        <v>13.700000000000001</v>
      </c>
      <c r="N20">
        <f t="shared" si="2"/>
        <v>9.0999999999999979</v>
      </c>
      <c r="O20">
        <f t="shared" si="4"/>
        <v>10.94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10.470000000000002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</v>
      </c>
      <c r="E21" cm="1">
        <f t="array" ref="E21">_xll.FDSB(B21,"FG_PRICE_CHANGE(0,-1AY)")</f>
        <v>-1.3589858999999999E-3</v>
      </c>
      <c r="F21" cm="1">
        <f t="array" ref="F21">_xll.FDSB(B21,"FG_PRICE_CHANGE(0,-1AM)")</f>
        <v>0</v>
      </c>
      <c r="G21" cm="1">
        <f t="array" ref="G21">_xll.FDSB(B21,"FG_PRICE_CHANGE(0,-3AM)")</f>
        <v>1.3589858999999999E-3</v>
      </c>
      <c r="H21" cm="1">
        <f t="array" ref="H21">_xll.FDSB(B21,"FG_PRICE_CHANGE(0,-6AM)")</f>
        <v>1.3589858999999999E-3</v>
      </c>
      <c r="I21" cm="1">
        <f t="array" ref="I21">_xll.FDS(B21,"STD(FG_PRICE_CHANGE(0,-1AY,AM))")</f>
        <v>9.8734575957137895E-3</v>
      </c>
      <c r="J21" cm="1">
        <f t="array" ref="J21">_xll.FDS(B21,"STD(FG_PRICE_CHANGE(0,-3AY,M))")*SQRT(12)</f>
        <v>3.0201589374503259E-2</v>
      </c>
      <c r="L21">
        <f t="shared" si="0"/>
        <v>36.4</v>
      </c>
      <c r="M21">
        <f t="shared" si="1"/>
        <v>45.499999999999993</v>
      </c>
      <c r="N21">
        <f t="shared" si="2"/>
        <v>72.8</v>
      </c>
      <c r="O21">
        <f t="shared" si="4"/>
        <v>54.6</v>
      </c>
      <c r="P21">
        <f t="shared" si="3"/>
        <v>95.5</v>
      </c>
      <c r="Q21">
        <f>VLOOKUP(A21,CAD!$A$3:$J$23, 10, FALSE)</f>
        <v>86.3</v>
      </c>
      <c r="S21">
        <f t="shared" si="5"/>
        <v>73.210000000000008</v>
      </c>
      <c r="U21" cm="1">
        <f t="array" ref="U21">_xlfn.PERCENTRANK.EXC(_xlfn._xlws.FILTER(S$3:S$23, ISNUMBER(S$3:S$23)),S21)*100</f>
        <v>86.3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25225</v>
      </c>
      <c r="E22" cm="1">
        <f t="array" ref="E22">_xll.FDSB(B22,"FG_PRICE_CHANGE(0,-1AY)")</f>
        <v>6.4795255999999997</v>
      </c>
      <c r="F22" cm="1">
        <f t="array" ref="F22">_xll.FDSB(B22,"FG_PRICE_CHANGE(0,-1AM)")</f>
        <v>-0.90745089999999995</v>
      </c>
      <c r="G22" cm="1">
        <f t="array" ref="G22">_xll.FDSB(B22,"FG_PRICE_CHANGE(0,-3AM)")</f>
        <v>-0.47346354000000002</v>
      </c>
      <c r="H22" cm="1">
        <f t="array" ref="H22">_xll.FDSB(B22,"FG_PRICE_CHANGE(0,-6AM)")</f>
        <v>3.3387899999999999</v>
      </c>
      <c r="I22" cm="1">
        <f t="array" ref="I22">_xll.FDS(B22,"STD(FG_PRICE_CHANGE(0,-1AY,AM))")</f>
        <v>0.93925133530235705</v>
      </c>
      <c r="J22" cm="1">
        <f t="array" ref="J22">_xll.FDS(B22,"STD(FG_PRICE_CHANGE(0,-3AY,M))")*SQRT(12)</f>
        <v>4.4691548768696476</v>
      </c>
      <c r="L22">
        <f t="shared" si="0"/>
        <v>72.8</v>
      </c>
      <c r="M22">
        <f t="shared" si="1"/>
        <v>59.099999999999994</v>
      </c>
      <c r="N22">
        <f t="shared" si="2"/>
        <v>27.3</v>
      </c>
      <c r="O22">
        <f t="shared" si="4"/>
        <v>49.120000000000005</v>
      </c>
      <c r="P22">
        <f t="shared" si="3"/>
        <v>77.3</v>
      </c>
      <c r="Q22">
        <f>VLOOKUP(A22,CAD!$A$3:$J$23, 10, FALSE)</f>
        <v>50</v>
      </c>
      <c r="S22">
        <f t="shared" si="5"/>
        <v>57.75</v>
      </c>
      <c r="U22" cm="1">
        <f t="array" ref="U22">_xlfn.PERCENTRANK.EXC(_xlfn._xlws.FILTER(S$3:S$23, ISNUMBER(S$3:S$23)),S22)*100</f>
        <v>68.100000000000009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3.7524000000000002</v>
      </c>
      <c r="E23" cm="1">
        <f t="array" ref="E23">_xll.FDSB(B23,"FG_PRICE_CHANGE(0,-1AY)")</f>
        <v>6.6637993000000003E-3</v>
      </c>
      <c r="F23" cm="1">
        <f t="array" ref="F23">_xll.FDSB(B23,"FG_PRICE_CHANGE(0,-1AM)")</f>
        <v>1.8656254000000001E-2</v>
      </c>
      <c r="G23" cm="1">
        <f t="array" ref="G23">_xll.FDSB(B23,"FG_PRICE_CHANGE(0,-3AM)")</f>
        <v>5.0663948E-2</v>
      </c>
      <c r="H23" cm="1">
        <f t="array" ref="H23">_xll.FDSB(B23,"FG_PRICE_CHANGE(0,-6AM)")</f>
        <v>6.1333180000000001E-2</v>
      </c>
      <c r="I23" cm="1">
        <f t="array" ref="I23">_xll.FDS(B23,"STD(FG_PRICE_CHANGE(0,-1AY,AM))")</f>
        <v>2.28083521997033E-2</v>
      </c>
      <c r="J23" cm="1">
        <f t="array" ref="J23">_xll.FDS(B23,"STD(FG_PRICE_CHANGE(0,-3AY,M))")*SQRT(12)</f>
        <v>0.14992125051622493</v>
      </c>
      <c r="L23">
        <f t="shared" si="0"/>
        <v>27.3</v>
      </c>
      <c r="M23">
        <f t="shared" si="1"/>
        <v>41</v>
      </c>
      <c r="N23">
        <f t="shared" si="2"/>
        <v>68.199999999999989</v>
      </c>
      <c r="O23">
        <f t="shared" si="4"/>
        <v>49.14</v>
      </c>
      <c r="P23">
        <f t="shared" si="3"/>
        <v>86.4</v>
      </c>
      <c r="Q23">
        <f>VLOOKUP(A23,CAD!$A$3:$J$23, 10, FALSE)</f>
        <v>68.100000000000009</v>
      </c>
      <c r="S23">
        <f t="shared" si="5"/>
        <v>64.11</v>
      </c>
      <c r="U23" cm="1">
        <f t="array" ref="U23">_xlfn.PERCENTRANK.EXC(_xlfn._xlws.FILTER(S$3:S$23, ISNUMBER(S$3:S$23)),S23)*100</f>
        <v>81.8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-3.25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-0.68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0.4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-0.45</v>
      </c>
      <c r="J8" cm="1">
        <f t="array" ref="J8">_xlfn.PERCENTRANK.EXC(_xlfn._xlws.FILTER(H$3:H$23, ISNUMBER(H$3:H$23)),H8)*100</f>
        <v>45.4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2.5</v>
      </c>
      <c r="J9" cm="1">
        <f t="array" ref="J9">_xlfn.PERCENTRANK.EXC(_xlfn._xlws.FILTER(H$3:H$23, ISNUMBER(H$3:H$23)),H9)*100</f>
        <v>77.2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14.05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-1.00044711100741</v>
      </c>
      <c r="H13" cm="1">
        <f t="array" ref="H13">IFERROR(_xll.FDS($F13,"EE_ACTUAL_ANNUAL(MED,+1)"),0)</f>
        <v>-1.6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-1.75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-6.3490048147626403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14.1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1.22282398910213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-5.0608249389160198</v>
      </c>
      <c r="H20" cm="1">
        <f t="array" ref="H20">IFERROR(_xll.FDS($F20,"EE_ACTUAL_ANNUAL(MED,+1)"),0)</f>
        <v>-2.2999999999999998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8.4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2.2000000000000002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9.6724007681064101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13.475671715339301</v>
      </c>
      <c r="C17">
        <v>8.7113146216637105</v>
      </c>
      <c r="D17">
        <v>14.430010325506601</v>
      </c>
      <c r="E17">
        <v>12.0971067278746</v>
      </c>
      <c r="F17">
        <v>9.4389843194853</v>
      </c>
      <c r="G17">
        <v>11.9146021952872</v>
      </c>
      <c r="H17">
        <v>9.3328071547593403</v>
      </c>
      <c r="I17">
        <v>10.898092673633901</v>
      </c>
      <c r="J17" s="75">
        <v>12.086926249434899</v>
      </c>
      <c r="K17" s="75">
        <v>7.6764812978912396</v>
      </c>
      <c r="L17">
        <v>14.522736162478701</v>
      </c>
      <c r="M17">
        <v>13.6163542602793</v>
      </c>
      <c r="N17">
        <v>5.8100215417249901</v>
      </c>
      <c r="O17">
        <v>14.535484616308199</v>
      </c>
      <c r="P17">
        <v>12.8854511835079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11.230555983571501</v>
      </c>
    </row>
    <row r="18" spans="1:29" ht="25.5" customHeight="1" x14ac:dyDescent="0.35">
      <c r="A18" s="2">
        <v>44196</v>
      </c>
      <c r="B18">
        <v>12.9923016366103</v>
      </c>
      <c r="C18">
        <v>8.7546394285479305</v>
      </c>
      <c r="D18">
        <v>11.481460421471199</v>
      </c>
      <c r="E18">
        <v>8.9157572980100905</v>
      </c>
      <c r="F18">
        <v>7.2076865078890204</v>
      </c>
      <c r="G18">
        <v>12.0860263580498</v>
      </c>
      <c r="H18">
        <v>10.615395226220899</v>
      </c>
      <c r="I18">
        <v>11.621336000797299</v>
      </c>
      <c r="J18" s="75">
        <v>11.7827107678683</v>
      </c>
      <c r="K18" s="75">
        <v>8.3077031776299393</v>
      </c>
      <c r="L18">
        <v>16.619219824659499</v>
      </c>
      <c r="M18">
        <v>16.711537192718801</v>
      </c>
      <c r="N18">
        <v>5.3671121826145196</v>
      </c>
      <c r="O18">
        <v>12.8427903475476</v>
      </c>
      <c r="P18">
        <v>12.357237330229699</v>
      </c>
      <c r="Q18">
        <v>11.2380998666164</v>
      </c>
      <c r="R18">
        <v>8.3884974981076201</v>
      </c>
      <c r="S18">
        <v>12.8830286544733</v>
      </c>
      <c r="T18">
        <v>6.7620176278083601</v>
      </c>
      <c r="U18">
        <v>17.0889112448112</v>
      </c>
      <c r="V18">
        <v>10.1469870702335</v>
      </c>
    </row>
    <row r="19" spans="1:29" ht="25.5" customHeight="1" x14ac:dyDescent="0.35">
      <c r="A19" s="2">
        <v>44561</v>
      </c>
      <c r="B19">
        <v>13.7666448461247</v>
      </c>
      <c r="C19">
        <v>10.6038911833674</v>
      </c>
      <c r="D19">
        <v>13.692856010670701</v>
      </c>
      <c r="E19">
        <v>9.5994541006399192</v>
      </c>
      <c r="F19">
        <v>10.1460102201106</v>
      </c>
      <c r="G19">
        <v>15.055565772364099</v>
      </c>
      <c r="H19">
        <v>9.4736311465114298</v>
      </c>
      <c r="I19">
        <v>14.7254914343506</v>
      </c>
      <c r="J19" s="75">
        <v>13.687162530438</v>
      </c>
      <c r="K19" s="75">
        <v>10.145877646555199</v>
      </c>
      <c r="L19">
        <v>20.4560772312918</v>
      </c>
      <c r="M19">
        <v>16.932589581546001</v>
      </c>
      <c r="N19">
        <v>8.8257668466653296</v>
      </c>
      <c r="O19">
        <v>15.161644451968099</v>
      </c>
      <c r="P19">
        <v>11.9739138732182</v>
      </c>
      <c r="Q19">
        <v>12.7317850147387</v>
      </c>
      <c r="R19">
        <v>9.9474702709118699</v>
      </c>
      <c r="S19">
        <v>18.5724934178429</v>
      </c>
      <c r="T19">
        <v>11.234942553465</v>
      </c>
      <c r="U19">
        <v>18.3844905030187</v>
      </c>
      <c r="V19">
        <v>12.7997878100329</v>
      </c>
    </row>
    <row r="20" spans="1:29" ht="25.5" customHeight="1" x14ac:dyDescent="0.35">
      <c r="A20" s="2">
        <v>44925</v>
      </c>
      <c r="B20">
        <v>13.3712630657165</v>
      </c>
      <c r="C20">
        <v>12.787444985179899</v>
      </c>
      <c r="D20">
        <v>15.652444067387799</v>
      </c>
      <c r="E20">
        <v>10.673124632626299</v>
      </c>
      <c r="F20">
        <v>10.9641857238333</v>
      </c>
      <c r="G20">
        <v>13.622581444929899</v>
      </c>
      <c r="H20">
        <v>10.1683466984571</v>
      </c>
      <c r="I20">
        <v>12.9416631313265</v>
      </c>
      <c r="J20" s="75">
        <v>13.3394699175221</v>
      </c>
      <c r="K20" s="75">
        <v>7.5097939609220798</v>
      </c>
      <c r="L20">
        <v>19.407551580880099</v>
      </c>
      <c r="M20">
        <v>16.8118349535848</v>
      </c>
      <c r="N20">
        <v>11.0341923380188</v>
      </c>
      <c r="O20">
        <v>14.925730971377901</v>
      </c>
      <c r="P20">
        <v>11.550572449017601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14.7334622511066</v>
      </c>
      <c r="V20">
        <v>13.7783180309653</v>
      </c>
    </row>
    <row r="21" spans="1:29" ht="25.5" customHeight="1" x14ac:dyDescent="0.35">
      <c r="A21" s="2">
        <v>45289</v>
      </c>
      <c r="B21">
        <v>12.0221312532734</v>
      </c>
      <c r="C21">
        <v>55.324638096971697</v>
      </c>
      <c r="D21">
        <v>14.02340332534</v>
      </c>
      <c r="E21">
        <v>11.9407094450378</v>
      </c>
      <c r="F21">
        <v>12.394579327579899</v>
      </c>
      <c r="G21">
        <v>12.932447426875701</v>
      </c>
      <c r="H21">
        <v>9.5588573391121194</v>
      </c>
      <c r="I21">
        <v>11.917014980521399</v>
      </c>
      <c r="J21" s="75">
        <v>13.7129718327555</v>
      </c>
      <c r="K21" s="75">
        <v>8.9059619439343294</v>
      </c>
      <c r="L21">
        <v>18.608684275209001</v>
      </c>
      <c r="M21">
        <v>14.5722752976358</v>
      </c>
      <c r="N21">
        <v>13.1253657894167</v>
      </c>
      <c r="O21">
        <v>16.081381364142</v>
      </c>
      <c r="P21">
        <v>11.563223442677099</v>
      </c>
      <c r="Q21">
        <v>12.1192289718939</v>
      </c>
      <c r="R21">
        <v>9.3487744217702193</v>
      </c>
      <c r="S21">
        <v>25.846008849302699</v>
      </c>
      <c r="T21">
        <v>13.2251182354264</v>
      </c>
      <c r="U21">
        <v>10.732551316765701</v>
      </c>
      <c r="V21">
        <v>11.758331061377</v>
      </c>
    </row>
    <row r="23" spans="1:29" x14ac:dyDescent="0.35">
      <c r="A23" t="s">
        <v>91</v>
      </c>
      <c r="B23" s="8">
        <f t="shared" ref="B23:V23" si="0">MIN(_xlfn.ANCHORARRAY(B2))</f>
        <v>12.0221312532734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8.9157572980100905</v>
      </c>
      <c r="F23" s="8">
        <f t="shared" si="0"/>
        <v>7.2076865078890204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12.8427903475476</v>
      </c>
      <c r="P23" s="8">
        <f t="shared" si="0"/>
        <v>11.550572449017601</v>
      </c>
      <c r="Q23" s="8">
        <f t="shared" si="0"/>
        <v>11.2380998666164</v>
      </c>
      <c r="R23" s="8">
        <f t="shared" si="0"/>
        <v>8.3884974981076201</v>
      </c>
      <c r="S23" s="8">
        <f t="shared" si="0"/>
        <v>12.7726870869254</v>
      </c>
      <c r="T23" s="8">
        <f t="shared" si="0"/>
        <v>6.7620176278083601</v>
      </c>
      <c r="U23" s="8">
        <f t="shared" si="0"/>
        <v>8.5756546844961008</v>
      </c>
      <c r="V23" s="8">
        <f t="shared" si="0"/>
        <v>10.1469870702335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13.110180176648051</v>
      </c>
      <c r="C24" s="8">
        <f t="shared" si="1"/>
        <v>10.8480668279512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12.932447426875701</v>
      </c>
      <c r="H24" s="8">
        <f t="shared" si="1"/>
        <v>11.93920849991995</v>
      </c>
      <c r="I24" s="8">
        <f t="shared" si="1"/>
        <v>12.149919777203451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14.789114389820401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12.8854511835079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12.0221312532734</v>
      </c>
      <c r="C25" s="8">
        <f t="shared" si="2"/>
        <v>55.324638096971697</v>
      </c>
      <c r="D25" s="8">
        <f t="shared" si="2"/>
        <v>14.02340332534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12.932447426875701</v>
      </c>
      <c r="H25" s="8">
        <f t="shared" si="2"/>
        <v>9.5588573391121194</v>
      </c>
      <c r="I25" s="8">
        <f t="shared" si="2"/>
        <v>11.917014980521399</v>
      </c>
      <c r="J25" s="8">
        <f t="shared" si="2"/>
        <v>13.7129718327555</v>
      </c>
      <c r="K25" s="8">
        <f t="shared" si="2"/>
        <v>8.9059619439343294</v>
      </c>
      <c r="L25" s="8">
        <f t="shared" si="2"/>
        <v>18.608684275209001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16.081381364142</v>
      </c>
      <c r="P25" s="8">
        <f t="shared" si="2"/>
        <v>11.563223442677099</v>
      </c>
      <c r="Q25" s="8">
        <f t="shared" si="2"/>
        <v>12.1192289718939</v>
      </c>
      <c r="R25" s="8">
        <f t="shared" si="2"/>
        <v>9.3487744217702193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10.732551316765701</v>
      </c>
      <c r="V25" s="8">
        <f t="shared" si="2"/>
        <v>11.758331061377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45475</v>
      </c>
      <c r="M1" s="121"/>
    </row>
    <row r="2" spans="1:28" ht="15" thickBot="1" x14ac:dyDescent="0.4">
      <c r="K2" s="12" t="s">
        <v>796</v>
      </c>
      <c r="L2" s="185">
        <f ca="1">EDATE(TODAY(), -4)</f>
        <v>45384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07/2024</v>
      </c>
      <c r="O3" t="str" cm="1">
        <f t="array" aca="1" ref="O3" ca="1">_xll.FDSRC("-","DUMMY","ECON_DATE("&amp;$L$2&amp;",,, 'MM/YYYY')")</f>
        <v>04/2024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49.843887000000002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27.200000000000003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39.92</v>
      </c>
      <c r="T4" cm="1">
        <f t="array" aca="1" ref="T4" ca="1">_xlfn.PERCENTRANK.EXC(_xlfn._xlws.FILTER(S$4:S$24, ISNUMBER(S$4:S$24)),S4)*100</f>
        <v>40.9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50.669899999999998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0.48830799999999641</v>
      </c>
      <c r="Q5" cm="1">
        <f t="array" ref="Q5">_xlfn.PERCENTRANK.EXC(_xlfn._xlws.FILTER(M$4:M$24, ISNUMBER(M$4:M$24)),M5)*100</f>
        <v>36.299999999999997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38.14</v>
      </c>
      <c r="T5" cm="1">
        <f t="array" aca="1" ref="T5" ca="1">_xlfn.PERCENTRANK.EXC(_xlfn._xlws.FILTER(S$4:S$24, ISNUMBER(S$4:S$24)),S5)*100</f>
        <v>27.200000000000003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49.263343999999996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13.600000000000001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11.76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51.2181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63.6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69.039999999999992</v>
      </c>
      <c r="T7" cm="1">
        <f t="array" aca="1" ref="T7" ca="1">_xlfn.PERCENTRANK.EXC(_xlfn._xlws.FILTER(S$4:S$24, ISNUMBER(S$4:S$24)),S7)*100</f>
        <v>77.2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47.299880000000002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9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7.1999999999999993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50.669899999999998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0.48830799999999641</v>
      </c>
      <c r="Q9" cm="1">
        <f t="array" ref="Q9">_xlfn.PERCENTRANK.EXC(_xlfn._xlws.FILTER(M$4:M$24, ISNUMBER(M$4:M$24)),M9)*100</f>
        <v>36.299999999999997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38.14</v>
      </c>
      <c r="T9" cm="1">
        <f t="array" aca="1" ref="T9" ca="1">_xlfn.PERCENTRANK.EXC(_xlfn._xlws.FILTER(S$4:S$24, ISNUMBER(S$4:S$24)),S9)*100</f>
        <v>27.200000000000003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49.735799999999998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22.7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40.860000000000007</v>
      </c>
      <c r="T10" cm="1">
        <f t="array" aca="1" ref="T10" ca="1">_xlfn.PERCENTRANK.EXC(_xlfn._xlws.FILTER(S$4:S$24, ISNUMBER(S$4:S$24)),S10)*100</f>
        <v>50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52.901600000000002</v>
      </c>
      <c r="N11" cm="1">
        <f t="array" aca="1" ref="N11" ca="1">_xll.FDSRC("-","DUMMY","ECON_EXPR_DATA('FDS_ECON["&amp;H11&amp;"]',"&amp;$N$3&amp;",,Q)")</f>
        <v>51.407046999999999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2.5119089999999957</v>
      </c>
      <c r="Q11" cm="1">
        <f t="array" ref="Q11">_xlfn.PERCENTRANK.EXC(_xlfn._xlws.FILTER(M$4:M$24, ISNUMBER(M$4:M$24)),M11)*100</f>
        <v>77.2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80.84</v>
      </c>
      <c r="T11" cm="1">
        <f t="array" aca="1" ref="T11" ca="1">_xlfn.PERCENTRANK.EXC(_xlfn._xlws.FILTER(S$4:S$24, ISNUMBER(S$4:S$24)),S11)*100</f>
        <v>81.8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49.619810000000001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18.099999999999998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19.939999999999998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51.386302999999998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68.100000000000009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55.38000000000001</v>
      </c>
      <c r="T13" cm="1">
        <f t="array" aca="1" ref="T13" ca="1">_xlfn.PERCENTRANK.EXC(_xlfn._xlws.FILTER(S$4:S$24, ISNUMBER(S$4:S$24)),S13)*100</f>
        <v>59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53.986023000000003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86.3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64.5</v>
      </c>
      <c r="T14" cm="1">
        <f t="array" aca="1" ref="T14" ca="1">_xlfn.PERCENTRANK.EXC(_xlfn._xlws.FILTER(S$4:S$24, ISNUMBER(S$4:S$24)),S14)*100</f>
        <v>72.7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50.669899999999998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36.299999999999997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43.58</v>
      </c>
      <c r="T15" cm="1">
        <f t="array" aca="1" ref="T15" ca="1">_xlfn.PERCENTRANK.EXC(_xlfn._xlws.FILTER(S$4:S$24, ISNUMBER(S$4:S$24)),S15)*100</f>
        <v>54.500000000000007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53.187252000000001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81.8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56.32</v>
      </c>
      <c r="T16" cm="1">
        <f t="array" aca="1" ref="T16" ca="1">_xlfn.PERCENTRANK.EXC(_xlfn._xlws.FILTER(S$4:S$24, ISNUMBER(S$4:S$24)),S16)*100</f>
        <v>63.6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58.073566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49.843887000000002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27.200000000000003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39.92</v>
      </c>
      <c r="T18" cm="1">
        <f t="array" aca="1" ref="T18" ca="1">_xlfn.PERCENTRANK.EXC(_xlfn._xlws.FILTER(S$4:S$24, ISNUMBER(S$4:S$24)),S18)*100</f>
        <v>40.9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50.669899999999998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36.299999999999997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58.14</v>
      </c>
      <c r="T19" cm="1">
        <f t="array" aca="1" ref="T19" ca="1">_xlfn.PERCENTRANK.EXC(_xlfn._xlws.FILTER(S$4:S$24, ISNUMBER(S$4:S$24)),S19)*100</f>
        <v>68.100000000000009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52.830413999999998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72.7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81.78</v>
      </c>
      <c r="T20" cm="1">
        <f t="array" aca="1" ref="T20" ca="1">_xlfn.PERCENTRANK.EXC(_xlfn._xlws.FILTER(S$4:S$24, ISNUMBER(S$4:S$24)),S20)*100</f>
        <v>86.3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47.195320000000002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4.5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8.14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50.669899999999998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0.48830799999999641</v>
      </c>
      <c r="Q22" cm="1">
        <f t="array" ref="Q22">_xlfn.PERCENTRANK.EXC(_xlfn._xlws.FILTER(M$4:M$24, ISNUMBER(M$4:M$24)),M22)*100</f>
        <v>36.299999999999997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38.14</v>
      </c>
      <c r="T22" cm="1">
        <f t="array" aca="1" ref="T22" ca="1">_xlfn.PERCENTRANK.EXC(_xlfn._xlws.FILTER(S$4:S$24, ISNUMBER(S$4:S$24)),S22)*100</f>
        <v>27.200000000000003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54.697539999999996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90.9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87.259999999999991</v>
      </c>
      <c r="T23" cm="1">
        <f t="array" aca="1" ref="T23" ca="1">_xlfn.PERCENTRANK.EXC(_xlfn._xlws.FILTER(S$4:S$24, ISNUMBER(S$4:S$24)),S23)*100</f>
        <v>95.399999999999991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50.669899999999998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36.299999999999997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32.659999999999997</v>
      </c>
      <c r="T24" cm="1">
        <f t="array" aca="1" ref="T24" ca="1">_xlfn.PERCENTRANK.EXC(_xlfn._xlws.FILTER(S$4:S$24, ISNUMBER(S$4:S$24)),S24)*100</f>
        <v>22.7</v>
      </c>
    </row>
    <row r="26" spans="1:31" x14ac:dyDescent="0.35">
      <c r="K26" t="str" cm="1">
        <f t="array" aca="1" ref="K26" ca="1">_xll.FDSRC("-","DUMMY","ECON_DATE("&amp;$L$1&amp;",,, 'MM/YYYY')")</f>
        <v>07/2024</v>
      </c>
      <c r="L26" t="str" cm="1">
        <f t="array" aca="1" ref="L26" ca="1">_xll.FDSRC("-","DUMMY","ECON_DATE("&amp;$L$2&amp;",,, 'MM/YYYY')")</f>
        <v>04/2024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48.788089999999997</v>
      </c>
      <c r="K27" cm="1">
        <f t="array" aca="1" ref="K27" ca="1">_xll.FDSRC("-","DUMMY","ECON_EXPR_DATA('FDS_ECON["&amp;H27&amp;"]',"&amp;$K$26&amp;",,Q)")</f>
        <v>49.418633</v>
      </c>
      <c r="L27" cm="1">
        <f t="array" aca="1" ref="L27" ca="1">_xll.FDSRC("-","DUMMY","ECON_EXPR_DATA('FDS_ECON["&amp;H27&amp;"]',"&amp;$L$26&amp;",,Q)")</f>
        <v>49.135390000000001</v>
      </c>
      <c r="M27">
        <f ca="1">K27-L27</f>
        <v>0.2832429999999988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50.669899999999998</v>
      </c>
      <c r="K28" cm="1">
        <f t="array" aca="1" ref="K28" ca="1">_xll.FDSRC("-","DUMMY","ECON_EXPR_DATA('FDS_ECON["&amp;H28&amp;"]',"&amp;$K$26&amp;",,Q)")</f>
        <v>52.007823999999999</v>
      </c>
      <c r="L28" cm="1">
        <f t="array" aca="1" ref="L28" ca="1">_xll.FDSRC("-","DUMMY","ECON_EXPR_DATA('FDS_ECON["&amp;H28&amp;"]',"&amp;$L$26&amp;",,Q)")</f>
        <v>51.519516000000003</v>
      </c>
      <c r="M28">
        <f ca="1">K28-L28</f>
        <v>0.48830799999999641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263.76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7010887.5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516.36249999999995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142206.14000000001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327.07799999999997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677528.7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95.721999999999994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213485.16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324.8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198595.4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120.42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37695.163999999997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294.81599999999997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416885.94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5003.2579999999998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2399008.2999999998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1533.7260000000001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442690.66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5464.018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1919423.4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4165.7139999999999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668929.9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280.35000000000002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339252.22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201.84509285999999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84456.56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11224.5435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5441145.5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4448.2560000000003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7010887.5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64.237499999999997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160253.95000000001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459489.232199513</v>
      </c>
      <c r="E18" t="s">
        <v>723</v>
      </c>
      <c r="F18" t="s">
        <v>757</v>
      </c>
      <c r="G18" s="153" cm="1">
        <f t="array" ref="G18">_xll.FDSZ(F18,"FMA_MCAP(0,,,USD,""PORTAGG"")")</f>
        <v>459489.232199513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247.62299999999999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411396.06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34.823999999999998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886237.3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471.91300000000001</v>
      </c>
      <c r="E21" t="s">
        <v>736</v>
      </c>
      <c r="F21" t="s">
        <v>881</v>
      </c>
      <c r="G21" s="153" cm="1">
        <f t="array" ref="G21">_xll.FDSZ(F21,"FMA_MCAP(0,,,USD,""PORTAGG"")")</f>
        <v>23374.718913000001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600.01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2719217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84.785499999999999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95215.4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1446.2560000000001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1726282.3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2465.64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2767319.8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937.81500000000005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2207710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15522.99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6543836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1227.45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2286576.5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3006.1379999999999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3293544.3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277979.38500000001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56622704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554783.59712100006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56622704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339252.22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580433"><![CDATA[{"FC0000ZA^FG_MCAP_IDX(0,,,USD)":339252.22,"FC0000CN^FMA_MCAP(0,,,USD,\"PORTAGG\")":7010887.5,"NQG00809^FMA_MCAP(0,,,USD,\"PORTAGG\")":null,"MCHI^FREF_MARKET_VALUE_COMPANY(0,,,USD,,0,,\"LEGACY\")":4448.256,"FC0000US^FMA_MCAP(0,,,USD,\"PORTAGG\")":56622704.0,"FC0000IN^FMA_MCAP(0,,,USD,\"PORTAGG\")":5441145.5,"SPY^FREF_MARKET_VALUE_COMPANY(0,,,USD,,0,,\"LEGACY\")":554783.597121,"INDA^FREF_MARKET_VALUE_COMPANY(0,,,USD,,0,,\"LEGACY\")":11224.5435,"FC0000GR^FMA_MCAP(0,,,USD,\"PORTAGG\")":84456.56,"QQQ^FREF_MARKET_VALUE_COMPANY(0,,,USD,,0,,\"LEGACY\")":277979.385,"GREK^FREF_MARKET_VALUE_COMPANY(0,,,USD,,0,,\"LEGACY\")":201.84509286,"FC0000GB^FMA_MCAP(0,,,USD,\"PORTAGG\")":3293544.3,"FC0000ZA^FMA_MCAP(0,,,USD,\"PORTAGG\")":339252.22,"EWU^FREF_MARKET_VALUE_COMPANY(0,,,USD,,0,,\"LEGACY\")":3006.138,"EZA^FREF_MARKET_VALUE_COMPANY(0,,,USD,,0,,\"LEGACY\")":280.35,"FC0000CH^FMA_MCAP(0,,,USD,\"PORTAGG\")":2286576.5,"FC0000BR^FMA_MCAP(0,,,USD,\"PORTAGG\")":668929.9,"EWL^FREF_MARKET_VALUE_COMPANY(0,,,USD,,0,,\"LEGACY\")":1227.45,"EWZ^FREF_MARKET_VALUE_COMPANY(0,,,USD,,0,,\"LEGACY\")":4165.714,"FC0000JP^FMA_MCAP(0,,,USD,\"PORTAGG\")":6543836.0,"FC0000KR^FMA_MCAP(0,,,USD,\"PORTAGG\")":1919423.4,"EWJ^FREF_MARKET_VALUE_COMPANY(0,,,USD,,0,,\"LEGACY\")":15522.99,"EWY^FREF_MARKET_VALUE_COMPANY(0,,,USD,,0,,\"LEGACY\")":5464.018,"FC0000DE^FMA_MCAP(0,,,USD,\"PORTAGG\")":2207710.0,"FC0000MX^FMA_MCAP(0,,,USD,\"PORTAGG\")":442690.66,"EWG^FREF_MARKET_VALUE_COMPANY(0,,,USD,,0,,\"LEGACY\")":937.815,"EWW^FREF_MARKET_VALUE_COMPANY(0,,,USD,,0,,\"LEGACY\")":1533.726,"FC0000CA^FMA_MCAP(0,,,USD,\"PORTAGG\")":2767319.8,"FC0000TW^FMA_MCAP(0,,,USD,\"PORTAGG\")":2399008.3,"EWC^FREF_MARKET_VALUE_COMPANY(0,,,USD,,0,,\"LEGACY\")":2465.64,"EWT^FREF_MARKET_VALUE_COMPANY(0,,,USD,,0,,\"LEGACY\")":5003.258,"FC0000AU^FMA_MCAP(0,,,USD,\"PORTAGG\")":1726282.3,"FC0000MY^FMA_MCAP(0,,,USD,\"PORTAGG\")":416885.94,"EWA^FREF_MARKET_VALUE_COMPANY(0,,,USD,,0,,\"LEGACY\")":1446.256,"EWM^FREF_MARKET_VALUE_COMPANY(0,,,USD,,0,,\"LEGACY\")":294.816,"FC0000NZ^FMA_MCAP(0,,,USD,\"PORTAGG\")":95215.4,"FC0000PE^FMA_MCAP(0,,,USD,\"PORTAGG\")":37695.164,"ENZL^FREF_MARKET_VALUE_COMPANY(0,,,USD,,0,,\"LEGACY\")":84.7855,"EPU^FREF_MARKET_VALUE_COMPANY(0,,,USD,,0,,\"LEGACY\")":120.42,"FC0000SA^FMA_MCAP(0,,,USD,\"PORTAGG\")":2719217.0,"FC0000PL^FMA_MCAP(0,,,USD,\"PORTAGG\")":198595.4,"KSA^FREF_MARKET_VALUE_COMPANY(0,,,USD,,0,,\"LEGACY\")":600.01,"EPOL^FREF_MARKET_VALUE_COMPANY(0,,,USD,,0,,\"LEGACY\")":324.8,"FTSEWIVNXXXX^FMA_MCAP(0,,,USD,\"PORTAGG\")":23374.718913,"FC0000PH^FMA_MCAP(0,,,USD,\"PORTAGG\")":213485.16,"VNM^FREF_MARKET_VALUE_COMPANY(0,,,USD,,0,,\"LEGACY\")":471.913,"EPHE^FREF_MARKET_VALUE_COMPANY(0,,,USD,,0,,\"LEGACY\")":95.722,"FC0000TR^FMA_MCAP(0,,,USD,\"PORTAGG\")":411396.06,"SET-BKK^FMA_MCAP(0,,,USD,\"PORTAGG\")":459489.232199513,"FC0000ID^FMA_MCAP(0,,,USD,\"PORTAGG\")":677528.7,"FC0000CL^FMA_MCAP(0,,,USD,\"PORTAGG\")":142206.14,"CC_ZA^FG_COMPANY_NAME":"South Africa","TUR^FREF_MARKET_VALUE_COMPANY(0,,,USD,,0,,\"LEGACY\")":247.623,"QAT^FREF_MARKET_VALUE_COMPANY(0,,,USD,,0,,\"LEGACY\")":64.2375,"ECH^FREF_MARKET_VALUE_COMPANY(0,,,USD,,0,,\"LEGACY\")":516.3625,"CNYA^FREF_MARKET_VALUE_COMPANY(0,,,USD,,0,,\"LEGACY\")":263.76,"FC0000AE^FMA_MCAP(0,,,USD,\"PORTAGG\")":886237.3,"FC0000QA^FMA_MCAP(0,,,USD,\"PORTAGG\")":160253.95,"UAE^FREF_MARKET_VALUE_COMPANY(0,,,USD,,0,,\"LEGACY\")":34.824,"SET-BKK^FG_MCAP_IDX(0,,,USD)":459489.232199513,"EIDO^FREF_MARKET_VALUE_COMPANY(0,,,USD,,0,,\"LEGACY\")":327.078,"NQG00809^FG_COMPANY_NAME":"Nasdaq South Africa","DUMMY^ECON_EXPR_DATA('FDS_ECON[NTCPMIINDEXSA@SA]',,,M)":null,"DUMMY^ECON_EXPR_DATA('FDS_ECON[NTCPMIPHMANHE]',,,M)":51.2181,"DUMMY^ECON_EXPR_DATA('FDS_ECON[NTCPMIMFGSA@AE]',,,M)":null,"DUMMY^ECON_EXPR_DATA('FDS_ECON[NTCPMITHMANHE]',,,M)":52.830414,"DUMMY^ECON_EXPR_DATA('FDS_ECON[NTCPMIMFGSA@CN]',,,M)":49.843887,"DUMMY^ECON_EXPR_DATA('FDS_ECON[NTCPMIMFGSA@BR]',,,M)":53.986023,"DUMMY^ECON_EXPR_DATA('FDS_ECON[NTCPMIMFGSA@TW]',,,M)":52.9016,"DUMMY^ECON_EXPR_DATA('FDS_ECON[NTCPMIMFGSA@PL]',,,M)":47.29988,"DUMMY^ECON_EXPR_DATA('FDS_ECON[NTCPMIMFGSA@TR]',,,M)":47.19532,"DUMMY^ECON_EXPR_DATA('FDS_ECON[PMIQAWHEHE]',,,M)":null,"DUMMY^ECON_EXPR_DATA('FDS_ECON[NTCPMIMFGSA@IN]',,,M)":58.073566,"DUMMY^ECON_EXPR_DATA('FDS_ECON[PMIMFGSA@ZA]',,,M)":null,"DUMMY^ECON_EXPR_DATA('FDS_ECON[NTCPMIMFGSA@MX]',,,M)":49.61981,"DUMMY^ECON_EXPR_DATA('FDS_ECON[NTCPMIMFGSA@ID]',,,M)":49.263344,"DUMMY^ECON_EXPR_DATA('FDS_ECON[NTCPMIMFGSA@PE]',,,M)":null,"DUMMY^ECON_EXPR_DATA('FDS_ECON[NTCPMIMFGSA@VN]',,,M)":54.69754,"DUMMY^ECON_EXPR_DATA('FDS_ECON[NTCPMIMFGSA@KR]',,,M)":51.386303,"DUMMY^ECON_EXPR_DATA('FDS_ECON[NTCPMIMFGSA@CL]',,,M)":null,"DUMMY^ECON_EXPR_DATA('FDS_ECON[PMIMYMANHE]',,,M)":49.7358,"DUMMY^ECON_EXPR_DATA('FDS_ECON[NTCPMIMFGSA@GR]',,,M)":53.187252,"CAGDPY@QA^EE_ACTUAL_ANNUAL(MED,0)":16.2,"CAGDPY@TW^EE_ACTUAL_ANNUAL(MED,0)":13.5674535548706,"CC_VN^FG_COMPANY_NAME":"Vietnam","CC_PH^FG_COMPANY_NAME":"Philippines","USDVND^FG_PRICE_CHANGE(0,-1AM)":-0.9074509,"USDTRY^FG_PRICE_CHANGE(0,-1AM)":1.1151314,"USDQAR^FG_PRICE_CHANGE(0,-1AM)":0.0,"USDINR^FG_PRICE_CHANGE(0,-1AM)":0.34154654,"USDZAR^FG_PRICE_CHANGE(0,-1AM)":-0.47286153,"USDKRW^FG_PRICE_CHANGE(0,-1AM)":-0.96414685,"USDTWD^FG_PRICE_CHANGE(0,-1AM)":0.7266998,"USDPEN^FG_PRICE_CHANGE(0,-1AM)":-3.0204594,"USDPHP^FG_PRICE_CHANGE(0,-1AM)":-0.52434206,"USDCLP^FG_PRICE_CHANGE(0,-1AM)":-0.43107867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1713,40.2723415007705,42.4815782334381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63532158817,17.4936257447267,21.2745578043156,20.3715249447864,19.1107412647807],"EWM^P_PRICE_RETURNS_PR('52W',2,-10AY,0,AM)":[7.1694136,17.108095,2.8466344,0.15733242,-7.112378,-11.552155,-8.289772,-8.770269,-11.55684,-10.803688,-17.645586,-20.438969,-20.398838,-35.54594,-33.516575,-30.922276,-21.24452,-20.667912,-14.778769,-17.426855,-7.9589963,-15.8611,-14.557332,-6.926775,-6.763947,13.0055065,13.055968,7.0013523,-6.128192,-3.9110065,-3.5486639,-2.964449,-9.479284,-1.5516818,8.16803,1.0202527,2.1612167,3.7670016,5.476773,6.2360644,17.57362,23.437702,29.071068,23.955894,24.030483,15.556871,8.641207,5.5328846,10.25269,8.690882,6.389594,2.3552418,-2.0157635,-6.2693834,-10.819274,-9.21837,-14.691973,-11.736685,-5.856478,0.1083374,-9.372372,-10.755044,-10.624694999999999,-4.224163,-6.056571,-1.4161229,-10.211259,-14.204777,-23.470276,-19.75289,-9.779101,-11.874687,-2.372563,-1.8289924,-2.9194534,-6.4618053,5.713117,3.1663656,4.4875503,9.345043,25.99429,20.558203,8.225298,2.1467447,-7.457572,2.838838,-0.43702722,4.4513345,-10.3522835,-7.4061813,-4.637766,-0.49213767,1.4557242,-5.3272543,-6.975782,-8.800638,-3.2670438,-11.689663,-16.022026,-14.753384,-1.2262702,-5.567336,0.390625,-11.9753895,-10.807109,-9.592217,-11.380058,-6.29074,-1.9686878,-1.5639305,4.211676,2.0026565,-4.3688593,-3.8147748,-7.9468784,3.0370831,2.2064447,5.321765,15.978861,16.31577,13.301873],"GREK^FG_TOTAL_RETURNC(-10AY,0,AM)":[-8.8541565,1.7142773,-15.449447,-13.056475,4.6682,-17.697382,-21.641779,23.333323,-15.752899,14.298809,-2.1652043,-12.704921,-8.262902,-7.5742188,2.9900432,12.903237,-16.190475,-8.19934,-9.547752,-8.333331,15.151525,3.289473,8.53504,-17.374409,4.1237473,2.1828055,-4.138857,-0.13927221,9.762907,0.9368181,-1.925534,3.4659624,0.6983161,9.045231,9.907818,5.974841,3.3630013,-2.2009552,-7.436389,-0.4228294,-0.31847358,11.820078,11.673141,-9.843195,-6.280202,9.89691,-12.195128,-2.4572492,1.2048125,-5.6277037,-5.160552,-8.343416,-0.92347264,-5.8707952,5.9420347,9.439111,4.125011,1.0804296,8.076,6.6815615,-1.08639,-3.8702965,-0.10880232,8.714592,-0.60120225,4.008043,-6.0217085,-21.74371,-29.93288,15.900505,9.421492,-0.39038062,0.10178089,6.1006665,-4.1686654,-10.550004,37.730576,5.4713845,-7.8554573,7.75789,6.566453,5.8648825,1.1220217,-2.7392566,-1.2477636,4.6209335,-4.968941,3.0138016,-7.6489267,3.1603336,8.809078,-10.59764,5.402255,-3.6504507,1.722157,-12.342673,5.12048,-4.8301277,-8.774197,13.201321,12.078297,1.5687585,15.653157,6.3291073,-7.326001,3.524375,9.513199,8.506894,3.7166595,-3.7652493,-10.334599,1.4444709,11.124301,0.9095788,6.72065,2.5290847,-1.603359,1.0779619,2.1081328,-1.9336283,4.795027],"UAE^FMA_DIV_YLD(NTMA,-10AY,0,AM,\"PORTAGG\",\"MEANR\")":[2.62538803043657,2.59976872626799,2.65198401890553,2.84223612676647,3.08156190645478,3.43669780895861,3.52841886059941,3.41134361249899,3.64581466137705,3.09049324145,3.52517848994655,3.49096286711719,3.51690237160803,4.22194457672368,3.91107036024359,4.09793204797634,4.3497942486796,4.19319807587077,4.5278013500415,4.04831710167221,3.97071681032441,3.99252390626751,3.97008371085336,3.90349713956885,3.77655623070079,3.7849711045582,3.63839037432498,3.75353155029339,4.26612472549615,4.11871250558764,4.19869174158379,4.02970902860265,4.02746301810188,3.99304382347805,4.15274111171775,4.10528016069679,3.920932579827,4.03140580829636,4.28272553619487,4.22670705699541,4.50139282074992,4.499579934562,4.2918094919413,4.48626868154293,4.64070541228119,4.76720027954566,4.84848768238342,4.99031840293564,4.68667804968414,4.68910463136488,4.75985896280629,4.90254179849578,5.31952599903787,5.15051758016428,5.12201943806125,5.08290094532229,5.11280269297575,4.83195814540814,5.19128612083118,5.17330681309805,4.90013721324101,4.90657642416648,4.89053452694416,4.75838355834832,4.98574632102221,5.050488858726,5.23102991900528,5.50973181125731,7.03132647297797,4.72837571048232,4.43455155403892,4.51750845695145,4.7298658414875,4.40548118879672,4.39259317686646,4.06987568929342,4.47558573666096,4.57737982690132,4.19907860042301,4.52077878188719,4.34907204988828,4.50674504874396,4.19903932596148,4.60011782667588,4.60879018991739,4.24844108193714,4.12307745083953,4.01175677997394,4.07328057567852,4.34424553444879,4.26082976989331,3.96270099699116,3.43383281366725,3.5483905438517,3.90467782385885,4.43145398433039,4.09686103960458,4.1647072036998,4.43297121831123,4.37512255447372,4.27062526242321,4.78074407293706,4.78090289910032,4.7088460520721,4.7009347700146,4.41099534149786,4.48306471994352,4.39450109507524,4.16986492541543,4.36687544595387,4.25371425763901,4.73275763655719,4.65200391642657,4.56855579155783,4.68839185922604,5.03015331203061,5.22412891768452,5.73500086168193,5.93745302684416,5.6923527859715,5.32766078902318],"EIDO^FMA_DIV_YLD(NTMA,-10AY,0,AM,\"PORTAGG\",\"MEANR\")":[2.53450011506651,2.52607790638261,2.53408112436923,2.56755051301868,2.47920423059542,2.47972029635338,2.44708691964815,2.30660702444686,2.29459449086742,2.49629693814149,2.34485065031632,2.46643841605301,2.50911833425688,2.72806408204643,2.88721103851001,2.64252365566398,2.51822634020892,2.49532076740957,2.48976846807105,2.40804854725911,2.38594381187027,2.41511940483871,2.37335723779623,2.28870384520701,2.12164928313992,2.22694483890333,2.20351466871317,2.23179843304591,2.45670166306755,2.42521725840963,2.43002241238196,2.45330952537736,2.4221570542984,2.41932282313434,2.51939790213043,2.53927406045351,2.5657722220792,2.56537606221951,2.57261650500463,2.54129695576298,2.68876011219305,2.51364007353132,2.43963481100121,2.48446503936602,2.70313147984098,2.88416576755761,2.95397247275827,3.13565024539307,2.95958746025464,2.97426093096635,2.9947445629622,3.05555045391393,2.90240458709772,2.86682884551283,2.74665002941256,2.81877595267913,2.83245999866084,2.79353125856469,2.86552761570729,2.74628774500894,2.74201514418829,2.79517849688544,2.86474505212981,2.78315127060274,2.8794741851722,2.80022452614309,2.87774299037743,3.19306488731013,4.0831013709413,3.81171184639347,3.49305991331179,2.99145085682147,2.85186331399453,2.69202900003244,2.9812682245275,2.89398461484718,2.38403315210551,2.30767174922241,2.36513515260797,2.43421823686733,2.67671019728037,2.76141928297947,2.75138936010645,3.01810405459343,3.13810551775909,3.08484653433624,3.12574304310865,3.05041188538,3.1324254011191,3.20174400136287,3.20406314233136,2.9889637095399,3.26873195833676,3.23415941731207,3.28339486347066,3.70306541627129,3.71458323695329,3.60354494861501,3.68171330642507,3.85795931299338,3.9026642450204,4.09228533114668,4.16871589693879,4.23245351297046,4.45089242997062,4.4355619162654,4.31638663031833,4.34995478154351,4.12735652960613,4.08273998021148,4.1707967160247,4.51415494100724,4.21596587315421,4.1062169902909,4.13890358654776,4.09089293648094,4.1399664585128,4.35352492296389,4.7120789656248,4.45863792014029,4.40269181229451],"EWW^FMA_PE(NTMA,-10AY,0,AM,\"PORTAGG\",\"MEANR\")":[null,null,null,null,null,null,null,null,null,null,null,null,null,null,null,null,null,null,17.2547731166969,17.9254527772716,18.6769185951811,19.5717784066378,18.7131873707189,18.6331712599211,18.5181645463769,18.2588992484043,17.7830006297311,17.9119020532718,16.2935405500203,16.2290657451996,16.3707680817291,16.4981109920422,16.9740168901844,16.8137200395265,16.5242885452061,16.7403400745319,17.3653321523181,17.0925632441505,16.7217465994608,15.7624894587981,15.4886423451668,15.9911490045651,16.2852089480015,15.3157062858532,14.902714612336,15.5145341850914,14.3669512025909,15.1335498461619,15.4836771089279,15.1779867556597,15.167034201533,13.616273904851,12.4549491667858,12.4045977466727,13.2033421711354,12.8494234996861,13.197140115417,13.5251982755702,12.8228544206532,13.0307455121716,12.3687960121277,12.8705328047048,13.341784058588,13.884081544484,13.675665563348,13.8024161642778,14.1172310070124,13.0852643999205,10.4314129591361,14.1591448265731,16.0369014973548,16.9246793958047,16.6810043163461,16.0567712776236,15.0358619344685,14.1587957277632,15.5836865387112,14.9333513031001,13.9983429624203,14.1811384593057,14.7572324750297,14.6394094888748,15.1927965026826,14.8554607652956,14.48038599981,14.4955622505232,13.8199244732431,13.8260472401138,12.9564402937786,13.9039834984315,13.4515965185249,13.5787825396067,14.3793670534908,12.8184778315166,12.5736772167063,11.5677672272413,11.652575264735,10.9796241265796,11.0294677604469,12.3569814408018,12.539959195028,11.7311094509325,13.1913923367678,12.7973002603612,12.656089147773,12.6267832102986,11.6119482684651,11.761883321822,11.9933412670664,11.7823186401456,11.3230454526089,11.2394218809391,12.2072158067571,12.9772545625303,13.0041220862328,12.5158802031929,12.6961890922401,12.4098573211016,12.0142759906511,11.2972841941673,10.9340622171926],"MCHI^FMA_PE(LTMA,-10AY,0,AM,\"PORTAGG\",\"MEANR\")":[9.66120123213251,9.69396867056725,9.2353501761583,9.56410793972011,9.61836268335753,10.1746108867909,10.4899147840796,10.8550849099166,10.9428985193971,11.5369686913665,11.5370273498307,11.1448562368974,10.4551200006386,9.69077250848823,9.5992102494492,10.1798626449611,10.0432379047773,10.8233832009863,9.62100288384215,9.28056897411363,9.55175576628044,9.6901401923612,10.1977651513368,10.4559688870478,11.1084770325197,12.0244411821571,12.536395907394,12.9050309816092,13.2290182379717,13.1176828094356,13.7408610683505,14.0631084561655,13.961750477564,13.9460582103283,14.0886897620663,14.0469202051903,14.5847599984936,14.5388959276112,14.7490989722367,15.1822856843024,15.0273696831534,15.2795440551521,16.2725198466719,15.3579392300096,15.0477412204153,14.8273065540765,14.7066264922193,14.2863684952514,13.9429746494282,13.5192949225312,13.2352440122561,12.2639539860366,12.3825616090108,11.4393596656448,12.5800644697635,12.8690882724388,12.8883432547341,12.9071455755834,12.3777028937934,12.6767386843759,12.5038808794155,12.3386324132798,12.2470624094813,12.4768606838579,12.7752696134452,13.6955603478136,12.8629177381327,13.0318163186367,12.9197640265945,13.2008083997686,13.6833874060295,14.2004630565591,15.0609805832843,16.1244977380608,15.9950517647881,16.8421313300168,17.7772903955383,18.5780265123805,20.8552041055678,19.8811869372583,19.439664686162,19.0602964532151,19.0956229507216,18.7870643180988,17.197047008,17.0723693654121,15.9703605212144,15.8809715092025,14.8656553465254,14.1324751212569,13.8603180958289,13.0748050164957,12.8184157371561,12.6653935871481,12.7367852930344,13.1102404817336,12.4221389660347,12.5216564986586,11.4245015077913,10.3749890509908,11.9814271402112,12.320821005504,13.7985174126049,12.4401704510686,12.3623702601995,12.1153922564228,11.7128102694095,11.7814446792542,12.2244843291113,11.8039285589442,11.4997712475547,11.1307408739641,10.9459077737482,10.8442532120465,9.8334762471787,10.4863079696696,10.4233264482951,10.5659168507125,10.5503316384876,10.4055091028438,10.06834860641],"DDR3512M-FDS^MAX(FG_PRICE(0,-5AY))":3.3053632,"PASP-FDS^MAX(FG_PRICE(0,-5AY))":3158.12,"PLATI-FDS^MAX(FG_PRICE(0,-5AY))":1272.59,"W-FDS^MAX(FG_PRICE(0,-5AY))":14.2525,"COPP-FDS^MAX(FG_PRICE(0,-5AY))":5.119,"FC0000SA^FG_PRICE(0)":47.94696,"SET-BKK^FG_PRICE(0)":1322.75,"FC0000GR^FG_PRICE(0)":9.8583145,"FC0000MX^FG_PRICE(0)":447.4462,"FC0000PL^FG_PRICE(0)":206.21297,"FC0000CN^FG_PRICE(0)":232.67831,"TUR^FG_PRICE_MAVG(0,,,,200)":37.787075,"INDA^FG_PRICE_MAVG(0,,,,200)":50.69705,"EWY^FG_PRICE_MAVG(0,,,,200)":63.53795,"DUMMY^ECON_EXPR_DATA('FDS_ECON[NTCPMIMFGSA@EME]',,,M)":50.6699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5,"CC_AE^FG_COMPANY_NAME":"United Arab Emirates","CC_ID^FG_COMPANY_NAME":"Indonesia","USDVND^FG_PRICE_CHANGE(0,-1AY)":6.4795256,"USDTRY^FG_PRICE_CHANGE(0,-1AY)":22.626091,"USDQAR^FG_PRICE_CHANGE(0,-1AY)":0.02746582,"USDINR^FG_PRICE_CHANGE(0,-1AY)":1.790142,"USDZAR^FG_PRICE_CHANGE(0,-1AY)":-0.2404213,"USDKRW^FG_PRICE_CHANGE(0,-1AY)":6.410408,"USDTWD^FG_PRICE_CHANGE(0,-1AY)":4.0055275,"USDPEN^FG_PRICE_CHANGE(0,-1AY)":2.6624918,"USDPHP^FG_PRICE_CHANGE(0,-1AY)":6.5330625,"USDCLP^FG_PRICE_CHANGE(0,-1AY)":10.774565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13.406431,8.346701,5.6393623,-4.107201,6.95647,-3.5588026,-6.589782,-8.757174,-8.456755,-9.473729,-14.398593,-17.54421,-24.379248,-37.288452,-33.773933,-29.58436,-34.393097,-35.884315,-33.1577,-24.36986,-8.985585,4.3080926,0.7512927,7.628274,29.407906,48.033108,51.99834,44.941032,50.474094,63.849197,81.30936,56.3516,30.509113,7.352817,18.109953,11.96438,6.750834,17.57189,18.94828,30.790949,30.285847,29.609526,28.516245,26.814926,29.470516,35.057224,28.888369,19.962608,15.2879715,1.5887141,-1.5754461,-12.779003,-11.531663,-12.157291,-11.627531,-7.7741623,-6.053078,-12.167608,-15.754473,-3.3705413,-9.857649,-5.9258223,-6.2794743,3.560388,-0.6812155,7.3103666,-6.2194166,-16.999287,-41.851395,-31.881779,-18.409294,-21.852488,-12.713117,-4.4689655,-11.480755,-14.420849,1.5476108,-4.3082952,6.2681913,21.833134,58.76943,28.314697,21.730078,4.539728,-10.925168,-14.302074,-8.670634,5.0807595,-17.90446,-11.824953,-7.258791,-3.3893883,12.05976,3.2380342,-3.9087355,-5.411929,1.3679266,-2.3356736,-1.1943281,-4.442525,14.984787,1.7513275,3.1182885,-9.235525,-13.5471525,2.2769094,3.0398011,25.127125,36.32523,36.999405,29.128468,11.350882,10.055661,25.130165,13.576078,23.686398,34.058594,36.99932,55.747055,36.85738,25.152397],"EZA^FG_TOTAL_RETURNC(-10AY,0,AM)":[0.25988817,1.6560912,-10.412234,8.1435795,-1.7692626,-2.2527635,4.257953,1.3021588,-0.07302761,3.230524,-9.161711,2.3175836,-4.3024006,-12.877327,-0.09214878,5.072868,-7.0575833,-10.199791,-3.8107455,5.5197,11.51656,5.3527594,-8.527827,7.3633432,8.024109,-7.1142077,5.2562356,-2.6217222,-8.388275,5.8123827,4.640949,2.5004506,-1.7272115,6.0337067,3.417635,-5.5002155,5.8709383,5.212331,-7.0117116,2.0425558,5.9216022,11.2524395,1.8859863,-0.12620687,-3.5383403,-5.371171,-1.5997529,-8.633131,4.708123,-8.959686,-2.4603605,-3.7556112,2.5820255,-2.4605572,12.03171,-6.2809587,2.7185202,2.187097,-4.9280524,6.4219594,-8.073627,-5.07533,-1.3575613,5.88609,-0.9198129,8.866358,-8.950048,-9.807438,-32.27408,11.473608,12.298595,6.9324017,4.6569943,2.2115707,-1.82482,-1.6463041,14.848816,7.3497295,2.3494482,7.0202827,4.7688484,-1.9479215,10.196627,-9.717167,-0.45239925,2.437508,-4.9001813,-0.21204352,-4.9936295,4.8515797,9.353447,3.9219499,7.1117043,-15.120399,-0.7509291,-8.955985,-0.14160275,-6.2160254,-9.173388,6.4927816,10.39604,1.6237259,9.219527,-8.743525,-0.11828542,1.0421515,-10.736048,6.276989,8.421326,-8.648271,-4.5177755,0.5847931,7.8224063,3.7048578,-4.426903,-4.732096,2.5755525,3.7919521,0.19748211,8.050978,3.0569673],"TUR^FMA_DIV_YLD(NTMA,-10AY,0,AM,\"PORTAGG\",\"MEANR\")":[2.73434309875367,3.03607302172906,3.21194847664306,2.93741652587535,2.70891547695303,2.72222550055669,2.76520215944488,2.89773812291483,3.00688693164196,2.88959142076447,3.05131683771988,3.04731607534462,3.05763517585777,3.39539200614136,3.38838681927636,3.18707573019009,3.34476250511129,3.60788609777904,3.5325536483666,3.35691814948655,3.16863862555055,3.17407865855749,3.557561184008,3.51395305880939,3.61727181504471,3.61456357195877,3.70097448048811,3.65680842452345,3.93863689992213,3.77935281274985,3.51839822956863,3.49263556238511,3.6289024878529,3.59097326528905,3.5801656223122,3.58782081411406,3.64444761625217,3.77558745425718,4.23435206207655,3.99572160081732,4.43106323649739,4.0842220852425,3.99268706771474,4.1887093658233,4.50014205065657,5.1953007419645,5.39709598716776,5.4890541564676,5.31553778168712,5.81668605384853,5.32866448103714,5.36367081250604,5.18845402712553,5.25744702983221,4.43935586288785,4.80285085709243,5.10663752383178,5.0968444462325,5.04927810551142,4.60803468896903,4.43122168215769,5.09491969968543,4.81402110007125,4.85516946704548,4.53823434437517,4.31103191799517,4.5248163137616,4.84980889543395,5.78108054457866,4.04461563363584,3.66249178448679,3.34609762469629,3.71561400579739,4.3448363297941,4.42634559859961,4.68978365246238,3.85121286981428,3.83486856609325,4.18930292076566,4.60510870967912,5.19843559458232,5.48814931825369,5.65841425967442,5.79574864327405,6.11993766383957,5.80788451484591,6.13289362546032,5.78848268424801,4.83546683027659,5.63648227056031,5.90521306330932,6.20609903953054,5.41723935622024,5.56788812897277,5.32114507236861,6.0753937082625,5.94023560878361,4.99692016922779,5.64602017943865,5.01199472649759,4.52333995876455,4.29654321414818,5.53414995109461,4.92033313016686,5.36514360720757,5.56506635558592,5.40994109992535,4.72683311613244,3.81715979991756,3.62555718096147,3.73437940201311,4.43822952106303,4.37226850230693,4.79460931699384,4.29565026626765,4.17673597150701,4.23571485802518,4.25062123367573,4.25051456299429,4.08792851715316,4.03092207646155],"ECH^FMA_DIV_YLD(NTMA,-10AY,0,AM,\"PORTAGG\",\"MEANR\")":[3.07119850328734,3.08080391918773,3.21462427145413,3.19738172559097,3.05802498933579,3.16271781397712,3.23594582677161,3.14994142505626,3.2313452626614,3.21976011939496,3.42152132523954,3.66580333694162,3.55770928844725,3.60705022735995,3.82816936827128,3.46173790880922,3.75523920107261,3.80762443729567,3.76474651331705,3.66267009276594,3.44534904255081,3.26189224633662,3.31034493123475,3.07156024874806,2.9437618549833,2.96814713521186,3.11942196490125,2.65396947518021,2.89350034560466,2.88484161477962,2.88743038839475,2.77219480943501,2.48883168858474,2.51925664715645,2.48736124499064,2.70608028751198,2.57517736922971,2.44962667249868,2.49703721143398,2.82197469629969,3.20378812979264,2.97507543171002,2.70068227812853,3.0619337380989,3.08953543409612,3.09362738308564,3.2421112687401,3.40404180106116,3.30143731839167,3.5983291462236,3.39205683506074,3.04591701269154,2.97759931443098,3.91117017516257,3.74604279627291,3.98353366428771,4.1893546509473,3.9903072933294,4.36473606991806,3.99276733516846,4.21288561975983,4.43819759065343,4.14521167183969,4.9161287296053,4.74974337197419,4.92998251719771,4.81513036717846,5.35678855491201,5.87103591584482,3.80549033624678,3.68230909565307,3.34209136697457,3.34185018335742,3.73104658178517,3.84637798404415,3.84661700609946,3.22925333861549,3.30260993976005,3.21926720047365,2.51996963417364,2.89330091545219,3.34607883232989,3.77557980752475,3.97113912475203,4.59972455422048,4.61516853976031,4.75558678986705,5.00606841804539,5.33677991453553,5.49574355712389,4.65777396427727,4.81344327882433,4.61753535363245,5.29224570792785,6.20134023806366,7.61804970134341,7.31627061400554,7.57102704829383,7.15603585225864,7.00108627282953,8.5784705906539,8.51736916552204,7.77138822005961,7.97762430252896,8.90718973226494,8.08671443548466,7.42940727553486,6.8939617739064,6.14060774255432,6.56902652320908,6.86002628258824,6.97269742024788,65.9811896636695,66.8297680680791,73.1715450954242,98.5647086095168,102.627122385512,104.124959902893,10.4655141704263,10.8169356854694,10.2713262172058],"EWT^FMA_PE(NTMA,-10AY,0,AM,\"PORTAGG\",\"MEANR\")":[13.6974357163452,13.8421690523342,13.0555753984263,13.0496424010121,13.1146115844314,13.1330277626727,12.6071001289373,12.8525949143028,12.4671469028992,13.0156202736971,12.7652706897947,12.6134786279908,12.12654412492,11.3085326421523,11.710604300728,12.082833900716,12.052214936653,11.8252529920768,11.8472964450272,12.3106997301711,12.739754429386,12.2962526284102,12.9638575512678,13.2171437499916,13.7136192079921,13.4329212300905,13.5985218410144,13.4928322124913,13.1086057958016,12.9297427302687,13.0635148937242,12.9878482380401,13.0269208253071,13.1931014752234,13.4701941375606,13.9482329835106,14.0085848650642,13.9758036137347,13.2355902274505,13.8551657563166,13.4486604801671,13.2643612808963,13.8660993305784,13.3464994333459,13.3732503610473,13.2526972706299,13.5409525484744,13.2885549731316,13.6898309615004,13.5918597678094,13.299643489667,12.1481398668334,12.5764711275064,12.4228725713577,13.5398470036075,14.3028496509133,14.7224361714202,15.2520422489646,14.496441868247,15.2185980675741,14.938518777917,14.552991022082,15.2929729063838,15.6625585862062,15.2087758997601,15.6821642334021,14.7823938407483,14.4079028336177,13.3815622744089,15.428059969937,15.6754087603659,16.3859709508436,17.0653443715577,15.6669921252019,15.1930494441369,14.5583616276463,15.357742673723,16.009683363995,16.0527424882399,15.4570717549144,15.4496829557689,14.9149808723661,13.9729269674491,13.8879418534825,13.2595935389764,13.2497630596073,12.5721875767246,12.901823963152,13.2732520160302,13.8087861478198,12.5958080426247,12.6674483458752,12.2695791048828,11.6279619322105,11.7043558309565,10.1110101613326,10.6700102082492,10.8551396393051,10.1185767700718,10.797298300581,13.0323247240271,12.5293817091235,14.2305555691581,14.5333253810606,15.0948519559146,15.1142911848119,16.0909159176578,16.1529738345877,16.8131404384305,15.726822028739,15.2733441207672,14.7345882742849,15.7981731382649,16.2448778641816,15.9053496126745,16.6112438966121,17.4416615570131,17.1322693149294,17.1507640161083,18.3179569544912,16.782304176],"INDA^FMA_PE(LTMA,-10AY,0,AM,\"PORTAGG\",\"MEANR\")":[17.2016756215547,17.6897636024513,18.0793794020977,18.7733505706946,19.7419553166646,19.2829559443074,20.4690423972933,21.0395593436174,20.7606991140041,20.27639671761,20.4570392982333,20.8505682287482,21.0456314344067,20.305587494679,20.4137030353689,20.5879068679374,20.4482931134129,20.596452642103,19.8850314606432,18.8904568029828,18.9231124769817,18.9484057778244,19.1232251045856,19.2389500380004,19.7497743140785,19.7747007554896,19.6164038809712,19.8453655103723,18.9367289882335,18.9645947976394,19.9392683068472,20.5585367097887,20.4365441293374,20.3862050864716,20.406700314136,20.2025300488395,20.9331118789177,21.0074511318503,20.6970916604734,21.8731881659275,21.5430478950975,22.6810509393125,22.6796287811023,21.7490210863764,21.3640477409761,21.4809768258554,21.2756037071128,21.1198229157557,22.0020506485945,22.5089098632271,21.450586160072,20.8456777346252,21.6541165993461,21.6143037772485,21.8937730575955,21.7126950083259,21.6722065241184,21.6255325727579,21.6695705430362,21.442815552769,20.8008892661694,21.0905740867044,21.2871221313329,22.6601185632953,23.0378260477737,23.403345866345,22.9114334581064,21.2595561646068,20.019071798326,21.2093925373256,21.974788387959,23.6078007273748,25.0160610833173,25.4006185979434,26.0669442414932,26.0442769952467,30.0517839175027,33.7626579809103,31.9466070693992,31.1324668902936,30.4392584821392,29.6312940333608,29.3375691682928,28.9105748001152,28.6756758992926,29.2605542041809,29.2183108625227,29.1695478193683,28.5895563203681,28.6226099564988,28.1575321195937,26.4599781298501,26.2841608897508,25.8240309815243,25.1628758906369,24.3113921000365,25.4206057428883,25.7099372479024,25.0105401494089,26.0657168623085,27.1475257204461,26.0305072150972,24.830407796979,24.1699407362494,23.8166350067714,23.8041567448208,23.9539370225825,24.2257846045672,24.0847753049515,23.464695184691,23.5709885661165,22.8022070978678,24.164704121406,25.805934582002,25.8990224829867,26.2117205822068,25.96654341813,25.7984682168767,25.52126624619,26.1618270958992,26.5824651141622],"DDR3512M-FDS^FG_PRICE(0)/MAX(FG_PRICE(0,-1AY))":0.872521826923077,"PASP-FDS^FG_PRICE(0)/MAX(FG_PRICE(0,-1AY))":0.697761194029851,"PLATI-FDS^FG_PRICE(0)/MAX(FG_PRICE(0,-1AY))":0.914873713751169,"W-FDS^FG_PRICE(0)/MAX(FG_PRICE(0,-1AY))":0.759728668332738,"COPP-FDS^FG_PRICE(0)/MAX(FG_PRICE(0,-1AY))":0.794393436218011,"DUMMY^ECON_EXPR_DATA('FDS_ECON[PMIDMMANHE]',,,M)":48.78809,"EPU^FMA_ROE(NTMA,-20AY,NOW,FY,\"PORTAGG\",\"MEANR\")":[null,null,null,null,null,21.6487924933022,26.674075406927,23.3940784657959,19.9442083003203,14.2295976118279,12.7121203643147,8.83035011509517,12.5824807721625,12.1461987185301,10.92253300719,11.9146021952872,12.0860263580498,15.0555657723641,13.6225814449299,12.9324474268757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CC_CL^FG_COMPANY_NAME":"Chile","USDVND^FG_PRICE(0)":25225.0,"USDTRY^FG_PRICE(0)":33.0649,"USDQAR^FG_PRICE(0)":3.641,"USDINR^FG_PRICE(0)":83.72875,"USDZAR^FG_PRICE(0)":18.15375,"USDKRW^FG_PRICE(0)":1366.15,"USDTWD^FG_PRICE(0)":32.7815,"USDPEN^FG_PRICE(0)":3.7325,"USDPHP^FG_PRICE(0)":58.3375,"USDCLP^FG_PRICE(0)":936.61,"KSA^P_PRICE_RETURNS_PR('52W',2,-10AY,0,AM)":[null,null,null,null,null,null,null,null,null,null,null,null,null,null,null,null,null,null,null,null,null,null,null,null,null,null,-16.33312,-10.259855,2.0924807,8.897996,24.05318,16.070866,17.226673,7.5899005,9.190237,19.662237,16.874779,24.208714,29.308868,16.197754,0.9009242,5.755651,12.022519,10.754478,20.505356,23.552883,28.928638,18.321823,25.744534,15.572667,18.687546,21.716154,15.528393,13.066589,19.233513,22.508764,17.43251,18.982029,6.4888954,8.39361,5.9710145,5.160713,1.7097712,0.83100796,5.770409,9.298313,-4.4660273,-13.131637,-27.628988,-27.018208,-13.013786,-17.402475,-15.062862,-2.6346385,0.98884106,-0.6417215,10.477376,2.629006,6.0317516,23.91101,54.13954,50.709568,44.07302,50.698303,49.247612,46.753918,43.80728,54.522194,26.997684,33.61895,47.955704,44.63221,35.254715,35.16458,20.315372,6.1870694,13.094783,7.68131,-0.48826337,-1.0817409,0.40062666,-6.6679,-12.127805,-19.895065,-16.909964,-17.652534,-10.176587,2.1255136,-3.982699,-4.9867687,-3.5988808,-6.317812,3.7647128,13.79447,10.91708,24.943495,14.999474,7.5095296,2.8382778,0.6316304,2.3270369],"EPOL^P_PRICE_RETURNS_PR('52W',2,-10AY,0,AM)":[7.3144794,7.403171,-1.0276258,-8.020431,-11.093182,-16.334778,-13.905382,-20.09629,-20.376837,-12.473213,-17.186028,-20.455307,-16.079313,-21.923357,-22.849434,-23.348545,-29.591578,-23.212921,-25.291903,-23.471468,-12.6442375,-24.641413,-28.136873,-24.68676,-20.761961,-13.65059,-11.17413,-7.4520407,-6.6938043,1.1822462,23.052288,25.926388,9.038353,28.791988,44.384514,46.44525,51.655926,56.20576,50.630272,48.852013,58.830486,52.34512,45.41744,22.20751,16.007364,4.092741,-2.3906052,-9.000492,-4.5083227,-10.30584,-8.926546,-17.00626,-11.397028,-13.781321,-15.896999,-8.992547,-6.056732,-4.1998386,-0.14677644,10.090601,-9.463394,-13.994056,-12.633389,2.3872852,-9.903169,-6.1410723,-15.616155,-25.00512,-41.606575,-35.45509,-23.22029,-26.663954,-18.573593,-10.370529,-15.507502,-35.28732,-10.725307,-8.368855,-2.9063165,13.573133,42.43841,35.49832,37.99877,31.60137,23.929358,31.514513,35.797714,69.14533,14.587032,12.217712,10.132861,-8.792448,5.822861,-21.334702,-27.69168,-32.09719,-31.972717,-46.795177,-49.88701,-44.855064,-24.395615,-24.53344,-17.253702,-4.192841,-16.386503,14.132727,11.611902,33.400536,45.003544,61.11815,59.142433,60.567356,50.266003,49.724472,38.028763,50.949703,56.379414,38.365364,52.626957,34.32189,17.40551],"EWZ^FG_TOTAL_RETURNC(-10AY,0,AM)":[1.8170357,10.153842,-21.95531,3.1734705,-7.2155476,-7.759613,-6.179923,3.1186223,-8.8468075,12.27907,-10.273397,1.153338,-11.06633,-17.288256,-7.543188,4.238832,-1.2680411,-7.3871255,-3.8684785,8.501005,24.663889,9.743404,-12.3348,18.893194,6.6164374,3.317976,0.29734373,8.123339,-13.682485,7.2464943,11.4577055,4.8977375,-3.8994372,0.02670288,-6.8855104,-1.3245761,11.657882,6.5320134,2.65944,-4.2935905,-2.180457,4.7451377,15.500617,-2.6755154,-1.2975574,-6.9295883,-14.268613,-9.0475855,12.293303,-9.836065,3.882897,21.773958,-3.0450642,-2.5561392,18.84817,-6.718069,-1.2987018,-2.6315749,2.3341537,6.695771,0.56973696,-7.11534,1.6833305,8.181381,-5.8106003,13.375032,-7.7766123,-12.340033,-41.16267,4.4749737,16.62426,9.307075,9.56229,-4.5482516,-10.914355,-2.927357,29.895746,7.058382,-5.799842,-8.820152,2.449739,9.012878,13.413954,-0.08012056,-5.769706,-2.0053446,-9.7407875,-9.945589,-4.2631745,5.9027195,14.570713,2.3010015,18.966557,-16.274906,7.1101546,-19.204807,5.910599,6.2434554,-2.724886,11.879862,-5.8220267,-3.5750508,7.2220206,-8.336115,-0.40014982,2.410531,5.991435,11.796724,2.436018,-5.358219,-2.4491131,-0.03260374,12.263525,5.240035,-4.776883,-0.27035475,-4.126507,-2.1363497,-4.9759207,-5.30051,0.84745884],"SET-BKK^FMA_DIV_YLD(NTMA,-10AY,0,AM,\"PORTAGG\",\"MEANR\")":[5.81391944113252,3.39533182787145,3.35499347150421,3.35006999926352,3.30837243424163,3.49789231027955,3.24084266548363,3.22013291833098,3.41458754369574,3.39994426752391,3.45340831701988,3.43258476421862,3.52695713938876,3.71293773315496,3.75808430373608,3.64663426636352,3.71807986305749,3.83114303403746,3.69498267366998,3.50182747495848,3.38101856062391,3.38084043112962,3.35694890362266,3.30322315348514,3.16159956034408,3.15193468350872,3.30295236802774,3.2745919921937,3.2587710175743,3.22361311142927,3.14661440976879,3.1359120912876,3.12716789704449,3.17881197448565,3.20451236066704,3.21744489521651,3.23817825684905,3.12005476012363,3.03857548151166,3.0035552523592,3.06632300224099,2.98609200372833,2.87710675677424,2.94272248131528,3.05104631272567,3.03859529341304,3.19593413487068,3.46258179268142,3.22043270781806,3.20021261430887,3.1841560870626,3.3752614967948,3.44293813670285,3.59956881612755,3.33625640888159,3.28820582230705,3.3041150472297,3.25048626651689,3.33567764208561,3.08978190365732,3.18001790940819,3.23224881276823,3.30682441132601,3.29595527187019,3.22918978516915,3.2382696001649,3.38332668528061,3.72027451413586,4.15447569494646,3.31873389612456,3.08946147747164,3.03483406292449,3.06642333395176,3.13726049393927,3.2240336028548,3.30150647792008,2.78003802225858,2.83250057329779,2.82401928226543,2.83654017138103,2.74539782987372,2.85429113892255,2.81672169869701,2.88664847740971,3.04294416392423,2.80357650227825,2.86466037423429,2.866182414716,2.93732736112273,2.837326312677,2.86683576249681,2.8723923370155,2.89628855099982,2.99523247317945,2.98374656365825,3.15900758701231,3.17591469446492,3.12258620780869,3.17144797363413,3.06588827749543,2.98160217302373,2.98351378089619,2.97822911425676,3.12040078831642,3.08771560053371,3.25934208039905,3.19198324023468,3.19830222886077,3.05189495389471,3.0639532963474,3.26233853201979,3.50822308807047,3.43590062917567,3.35967622828221,3.53397823332704,3.49261145050398,3.5114518156019,3.62759841316618,3.72262997985542,3.85938309695485,3.79257411666725],"CNYA^FMA_DIV_YLD(NTMA,-10AY,0,AM,\"PORTAGG\",\"MEANR\")":[null,null,null,null,null,null,null,null,null,null,null,null,null,null,null,null,null,null,null,null,null,null,null,2.27537285858895,2.2960413218322,2.19943450873251,2.29480851599303,2.25264017647979,2.12747507542432,2.32747675382464,2.28870103124031,2.29943068063667,2.31190174752132,2.25091075520802,2.16698608862379,2.07905187518268,2.12520313557557,2.1315366537011,2.15715706087185,2.12902634512818,2.18327071243046,2.20683570341923,2.1587188568093,2.28492066398664,2.42841735725006,2.69413907185902,2.73981172656843,2.96454588236544,3.07591154681377,3.20074763399696,3.05594939349963,3.29754049180233,3.28778541793286,3.38547557488818,3.12692613404819,2.77062625892153,2.68017111221908,2.69211358822049,2.80241215549335,2.60851354724811,2.72931118328038,2.73530913824734,2.73494038704057,2.70692733720327,2.59290972252157,2.45281924439634,2.50292344691509,2.50861550926076,2.61449849515826,2.34087382308572,2.23642177995655,2.09841634385159,1.94966301040048,1.8521538548157,1.99039750539844,1.98693351740173,1.84066404343183,1.77456998568991,1.70852296222071,1.72978331162572,1.88593835466593,1.89639954895776,1.79207914072721,1.81165406553222,1.99708122076472,1.98620663184199,1.9956081679325,1.99209545996767,1.97186299682914,1.9680847493246,2.22094656376498,2.18247173729824,2.35493110768739,2.5130644445732,2.43379970830765,2.234429696977,2.39392506522813,2.50298455855034,2.67179138871904,2.74870789200157,2.52778192811521,2.56276096881041,2.35963601236092,2.40291360103309,2.45437353740967,2.49419538589046,2.59455224177572,2.61056941079749,2.51915299498787,2.57109528391955,2.65143618710377,2.71115176159161,2.75610195527179,2.77637982843638,2.99583034687718,2.73508550919401,2.75378478476016,2.81516326629776,2.88272600613883,3.04059006702284,3.21615155566797],"EWM^FMA_PE(NTMA,-10AY,0,AM,\"PORTAGG\",\"MEANR\")":[15.6283638030693,15.8687869290235,15.6758009235103,15.6259979224313,15.2161605443335,15.1049435307043,15.2157983694712,15.9371721658981,15.9196313616327,15.8298570604074,15.4085505580133,15.3379275639793,15.3628071692178,14.4924117921393,14.8387757305913,15.1939184941825,15.5030022136326,15.5263096073904,15.4189218652419,15.6787721701962,16.1918865371144,15.7777119749765,15.9859302469582,16.213493407559,16.4296262197016,16.749090601214,16.5877489233157,16.6627838718993,16.3024960526844,16.3857833255821,16.568257839557,16.6751591735887,16.8523382866569,17.0454486728489,16.5221338015793,16.4373006558301,16.3151449542002,16.4096979658246,16.1899090670675,15.9860170473225,15.8796898068053,16.4628624963848,17.0166325364591,16.6060558651647,16.3528882204186,16.4396163623859,15.8849993804812,15.4625673901658,16.3685840796659,16.6607338003153,16.3447254249932,15.5739315889915,15.7775026207496,15.9826786500027,16.1530201521875,16.5638638039613,15.9399375205705,16.0968683479872,16.5735735444869,16.8457952045833,16.333730451827,16.0409629291712,15.9663858770363,15.9441415820392,15.8493318008093,16.0416855793437,15.4016205748087,15.4946306254689,14.5775236961787,16.2878095363324,19.2044232149468,19.2849314076469,19.6550682897161,18.879000350621,17.2457002561132,15.9957069153692,15.9095949525035,14.8379276644084,14.0631812111845,14.0447810512662,14.0601673321322,14.1800919282857,13.9221176165237,13.5859565120921,13.3012435880412,14.0893034220058,14.0011888024595,14.2633232502482,14.7834910998852,15.7446219846643,15.0603183048255,15.3544416723157,15.3768158495396,15.0518733504219,14.5191206915391,13.5191000961397,13.9331473696053,13.7722431598981,12.8009908251417,13.1157509987295,13.6074058251886,13.5783589746064,13.4644838370698,13.2240279811833,13.0487973604857,13.0178356964699,13.2352894639077,13.1943736624986,13.8045715320352,13.9368001025816,13.5187189963756,13.5067996941085,13.7310717287835,13.6053813461348,13.8347330215193,13.9743288223779,13.9658682337768,14.1650621300859,14.1244356747761,13.9635436401963,14.0657470739632],"GREK^FMA_PE(LTMA,-10AY,0,AM,\"PORTAGG\",\"MEANR\")":[22.6409740704261,20.8055927778176,18.6808223136322,16.2820123661256,18.3604429937169,13.558809601362,12.9172428714878,18.2156736385307,16.9206486493719,15.7843682278497,14.7771694321705,13.4798045221795,12.7843090490105,10.9710118254149,11.8132952145578,10.9356695055595,0.283216334321408,-2.95609689529929,-0.635232392903178,-0.113914609841808,1.01025735836659,2.45025956198091,4.18154466974844,4.06629758813671,6.00870990292323,7.66982016293165,9.29727810512229,10.7856731519869,13.9911882826263,14.6910095901312,13.5581178282257,14.4149247895989,14.0676361232046,14.3255474121765,15.3562432996984,15.1722426177771,15.1971250828571,14.902144164901,14.3733840569475,16.98957096242,18.0507032274791,20.4584937886967,22.9645640716226,23.9114755566241,22.9487543931532,22.7516195083539,22.0985698079955,21.6872195396076,21.2160136620222,21.0289117381149,21.0527936546266,18.638760249311,17.8058653691677,14.2463729353974,17.7573403967742,18.8039939215107,18.618557992383,18.3974554832334,18.1948667777193,17.6727983883656,18.3548064133366,19.2470115389689,19.6816174377519,15.7339270711388,17.309071445741,17.9957246803316,18.1423691438402,12.547373185903,11.6751907384754,12.2876542829504,12.6842404320011,15.0592338533615,15.1616105034313,16.2186100957906,15.2232612442979,13.1403092697085,20.0151416166673,19.7947796853669,17.1000283033465,17.7735316850487,17.4116723745442,17.4505409717296,17.136674668525,16.7826889019922,16.0619724430939,15.3331835230205,13.5074943943507,15.6033403454439,12.7001738665939,12.4665541941946,-88.7997092984972,-96.300033035989,-85.3121275947293,-75.5445798043433,-63.9902269685889,-54.5127568816506,-43.5916995264614,-34.1304310734518,-24.725110063268,-14.0705618084908,-4.16652392227829,5.90157078763751,7.44783959873729,7.82862227719977,7.64729166641749,7.54954474708152,7.67513596797634,7.93075148322901,8.03688403284194,7.47365111147153,7.01695311582471,6.71715075772818,6.50702887072263,6.28167482112387,6.59900275214637,6.7824366066361,6.77332586208439,6.78431650833706,6.75580988013873,6.89813626497308,6.8147731045223],"DDR3512M-FDS^FG_PRICE_CHANGE(0,-1AY)":-6.54286181750986,"KSA^FMA_ROE(NTMA,-20AY,NOW,FY,\"PORTAGG\",\"MEANR\")":[null,null,null,null,null,null,null,null,null,null,null,12.9007124779981,11.3294751772354,11.9967853551854,12.1701096511068,11.2305559835715,10.1469870702335,12.7997878100329,13.7783180309653,11.758331061377],"CAGDPY@IN^EE_ACTUAL_ANNUAL(MED,+1)":-1.2,"CAGDPY@PE^EE_ACTUAL_ANNUAL(MED,+1)":-0.4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4299162169,33.7098900362913,47.0110079129659,46.0404806857853,54.6746427991943],"VNM^P_PRICE_RETURNS_PR('52W',2,-10AY,0,AM)":[15.287352,40.027763,25.288916,16.23186,7.6613784,5.108285,-11.805666,-7.978326,-19.472641,-5.9144793,-10.575771,-7.8427973,-9.811676,-29.98306,-27.781218,-17.208815,-21.598917,-20.11335,-22.181452,-25.219471,-14.026409,-17.837,-15.135497,-19.015593,-15.964812,-1.6595244,1.266408,-13.201982,-11.377584,-9.5382395,2.537942,-1.4498115,2.6095867,0.26046038,3.742218,4.641545,1.8430591,0.6764531,1.6451359,18.215668,29.196095,38.12649,43.54067,36.11431,41.986443,26.826143,19.593668,9.626198,11.779081,13.986004,12.363207,-5.6249323,-6.3509345,-16.832388,-19.357502,-7.8787746,-12.327135,-6.0719967,-2.2041976,2.7099133,-1.588738,-4.1942,-1.6769886,9.657264,1.7093658,9.236717,-5.2778063,-16.995262,-38.806087,-27.204502,-12.55365,-14.779687,-14.679337,-4.568309,-6.837016,-8.710223,2.0931125,9.835804,14.982629,31.914663,80.32093,52.035366,40.796707,52.30235,41.53794,34.699333,28.559244,38.770187,29.32825,22.048616,16.887081,8.184183,3.9678931,-10.338831,-18.07425,-30.270874,-22.735422,-23.111074,-30.635368,-43.06453,-40.13456,-43.785477,-35.405,-39.78972,-34.846848,-28.619844,-19.482428,-6.771392,-0.6053984,0.21067858,4.4891,3.475833,8.434332,14.574075,7.1018696,23.72607,18.165588,6.577611,6.9669604,-2.4877489,-16.574097],"EPHE^P_PRICE_RETURNS_PR('52W',2,-10AY,0,AM)":[2.0900369,26.076258,12.400341,9.679174,17.341984,22.089851,33.365395,24.199545,22.95518,12.93701,11.529613,5.5877686,6.9401503,-8.974475,-8.05738,-6.7517757,-9.1763315,-10.84578,-20.791222,-19.369465,-12.72437,-14.941001,-4.714942,2.372086,2.7991295,13.111782,9.128118,0.72238445,-7.3503437,-3.805387,7.65028,1.3696194,-6.192523,3.5184383,-0.45272708,-7.973093,-8.210212,-6.645626,0.3340721,6.00574,13.36441,19.283401,10.052692,7.5885534,1.9322991,-6.3285885,-11.010969,-13.875687,-7.9056144,-7.56855,-19.346125,-16.62293,-12.433511,-17.49727,-6.7302465,-8.048571,-1.348573,3.6004424,8.67778,20.408524,6.660092,6.2495947,12.232661,17.185795,7.3321223,8.49744,-9.881348,-12.197346,-34.81809,-32.093777,-25.536299,-23.707104,-26.010376,-22.786903,-18.193298,-20.153315,-5.0028505,-3.940773,-0.89559555,6.545639,32.758236,20.78955,19.314362,14.685941,7.6753974,15.303337,13.484287,13.476526,-1.8713236,-2.225393,6.457174,6.5477967,7.759261,-0.74008703,-5.320817,-16.482365,-6.9096146,-12.5150385,-24.631231,-22.245872,-13.3111,-17.732746,-7.827151,-16.614706,-11.88305,-5.2622557,-9.669489,4.3238163,6.359148,-4.1864815,10.894942,-0.9275079,-3.2514215,0.038599968,-7.6132536,5.6312203,4.840946,-2.2131205,-2.1149874,-5.162257,-3.8754523],"EWY^FG_TOTAL_RETURNC(-10AY,0,AM)":[1.6173244,-0.30029416,-11.250001,-0.5090773,-3.718233,-0.878948,0.6511092,1.7610073,1.3420463,6.5690875,-6.4094124,-2.6729584,-8.131391,-8.479876,5.849707,9.68132,-1.1768997,-5.3807735,-4.1473684,0.6091118,8.684754,0.36495924,-4.4210553,5.7869554,6.1139464,0.98109245,2.6850343,-5.556512,-2.622956,0.7553816,8.793688,1.8134713,4.9533486,0.93744993,8.470774,0.10333061,3.5982966,-2.2633374,0.5825758,10.382282,-1.5217125,2.7952194,2.962768,-7.0382357,5.2007794,-0.33134818,-2.287227,-7.852483,-1.3144255,0.7482767,0.9358287,-12.420898,1.865232,-1.59024,8.800543,-1.545912,-1.4274359,-1.8503666,-8.901638,7.3240995,-8.299798,-2.6147366,5.219686,7.2269797,-2.6959538,8.668364,-7.3002043,-4.66609,-20.505821,14.0764475,10.232746,4.5868278,4.872954,6.173253,3.1728745,-1.6815662,20.046223,11.303663,6.5427065,-1.4834225,0.40966272,-0.14334917,3.2022953,-0.92018247,-4.157668,-1.2056351,-8.200275,-0.8075535,-3.1437814,2.8644443,-6.279695,-2.0416617,-0.65743923,-6.1672745,1.4555812,-15.101314,4.285717,-5.312395,-16.443188,11.296452,14.418518,-5.2292767,15.279746,-8.431888,2.6836634,-1.5517831,5.790603,-0.5959809,6.5951347,-6.43872,-6.7552624,-4.5639634,12.568892,6.1971784,-6.455058,5.9216976,2.572,-5.2702665,-1.4423847,6.3364506,-1.2099266],"QAT^FMA_DIV_YLD(NTMA,-10AY,0,AM,\"PORTAGG\",\"MEANR\")":[4.08310981965638,4.07089259804365,4.04135804054152,4.13079674266179,4.252358630883,4.44518817117828,4.35495216180537,4.12701566039391,4.63634635346093,4.50814546746923,4.57860100563595,4.63721750871315,4.77779495054616,4.97695412241847,4.94135441443879,4.89607955198204,5.42729932206439,5.42169555376135,5.73643044026506,4.80582908769439,4.21887367738341,4.30899907315688,4.37394301278497,4.25598298850967,3.94028811574619,3.74564405745341,3.89369794924175,3.94461079125962,4.22830986680465,3.79204825025285,3.75422033074795,3.75207319785741,3.94283197893178,3.89404901003524,4.06471154499388,4.47574481799361,4.28626243867298,4.50433218853723,4.69015660240129,4.49072863243059,4.82678260759411,4.32768162402405,4.33049769332903,4.80687599597601,5.00352253908623,4.66029357872714,4.94771295012859,4.88728084876009,4.36646419346359,4.21049154761123,4.38601412733577,4.29221359712919,4.38815017707783,4.54680990632706,4.29131102436676,4.55680007542795,4.4197576459812,4.22505342722278,4.20072087922737,4.11319010760918,4.15970016440207,4.24073795219831,4.15534030611775,4.12404528871221,4.18302541071534,4.05640032901666,4.11153413937268,4.51958487996831,4.82426049647293,4.25420400983073,4.08735867567579,3.84816941282055,3.677071207706,3.5867862316777,3.48697537592591,3.76401348668917,3.66329460055307,3.69423405230566,3.83090464079868,3.87824407078525,3.80784926737296,3.73390290969051,3.79838016809562,3.8408841508974,3.94561912400097,3.98930016120858,3.92568310826738,3.78020277623458,3.9244200217355,4.05164948221771,3.93090066331967,3.71527411853443,3.77773095331213,3.8207930435922,4.24107879361036,4.31112571029893,3.88244438814504,3.99870942919931,4.01551662084024,3.97874716615272,4.23870691869564,4.85164992749918,4.60443411148912,4.75321097070969,4.86112237561236,4.88870413069814,4.79400063655932,4.79376049094588,4.3469475883542,4.66776895965398,4.6928541151387,5.09286488555084,4.93258100084157,4.72931823357074,4.92854662488835,4.72412678784557,5.0840442898808,5.76289361867689,5.95568343367073,5.5382917763168,5.47660106696742],"ECH^JULIAN(FMA_DIV_YLD(NTMA,-10AY,0,AM,\"PORTAGG\",\"MEANR\").DATES)":[41852,41880,41913,41943,41974,42004,42034,42062,42095,42125,42156,42186,42216,42248,42278,42307,42339,42369,42401,42430,42461,42489,42522,42552,42583,42614,42643,42675,42705,42734,42767,42795,42825,42856,42887,42916,42948,42979,43007,43040,43070,43098,43132,43160,43188,43221,43252,43280,43313,43343,43374,43405,43434,43465,43497,43525,43556,43586,43616,43647,43678,43706,43739,43770,43798,43830,43861,43889,43922,43952,43983,44013,44043,44075,44105,44134,44166,44196,44228,44256,44287,44316,44348,44378,44407,44440,44470,44501,44531,44561,44593,44621,44652,44680,44713,44743,44774,44805,44834,44866,44896,44925,44958,44986,45016,45047,45078,45107,45139,45170,45198,45231,45261,45289,45323,45352,45383,45413,45443,45474,45503],"EPU^FMA_PE(NTMA,-10AY,0,AM,\"PORTAGG\",\"MEANR\")":[14.5406168626022,13.8513963524805,12.6485621132712,12.1659519620687,12.6396424770865,12.3873699101838,13.0139348772524,13.0213612950914,12.7221484616469,13.2069437610425,13.9134833027009,13.3057481288059,12.526405525602,10.7524637578483,11.3891463413941,8.10975887779825,7.70019477930967,11.595753878477,12.5010424605146,14.1457362414514,14.8900488444232,16.731068270419,13.9752447415191,14.2959058783495,14.647637689622,13.6636596091693,13.5328056411868,12.27997010101,11.679841483902,11.4760056510122,13.0226859098061,13.0553402322207,13.2092091729453,11.0091547686023,11.802049058059,11.8754941271639,12.6334592676216,12.5183585248119,12.6910536608656,13.3447916977273,12.542730367647,13.4431091443289,14.3615917809448,13.7979913613346,13.5625659268298,13.4168525572909,13.5242575883052,13.4026239877428,13.9078188240122,13.1251704662674,13.0510094331358,13.1402015444892,12.9777388079779,13.3730440380711,15.7446927589297,15.2133236486114,15.5789070302979,14.0111077627418,12.9563058715041,13.6759467583132,14.7637791112736,14.2457283380187,13.6825354529632,14.2861695793505,13.2555957960182,15.1964208728878,14.3130129249879,13.2708552548427,10.0288524795485,13.5161333569283,16.077400181556,19.8942708913469,20.6745125806046,23.5877424050008,20.9923183092766,17.554965833501,17.2793286052368,14.3816269076058,14.7955193806531,15.6008423543044,13.4179578571822,10.8418450273085,10.1590324146158,8.87281510725564,8.7647846739343,8.91303146000403,9.21856886229275,10.231268479621,9.74452833121554,10.0456158188782,10.7449077570778,11.1816686121112,11.535588177263,9.10806685331493,8.28173260892262,6.9795207437023,7.25673534875394,7.38934953544492,7.8682048565623,9.00685409897604,9.705759140191,9.20061340922707,10.3941329025177,9.64880033294873,9.82892442267171,9.62010375004861,9.41785880006079,9.8625614807996,10.8449491311895,10.3802356312026,9.73757102558464,9.46017703161727,10.6010529058934,11.6182025746449,11.6639041246621,11.9184612407495,12.7091871318023,13.125825569005,13.1778579046703,11.4019691965495,10.8857786317746],"EZA^FMA_PE(LTMA,-10AY,0,AM,\"PORTAGG\",\"MEANR\")":[16.0603851145723,16.395740649427,15.9614212428456,16.8369842589547,16.1317553076889,17.0102497431,18.0880238447437,18.4741774052902,18.4543245328322,18.5821306975753,18.0550451101169,18.1381637326964,17.742362231331,16.8938072554071,16.9990242899736,17.7816343518636,17.210135795683,16.6848328408485,16.0374216944778,15.9584178535119,15.9725278736685,16.02894955589,15.9340047585389,16.0521610413542,16.3984503054958,16.2339091779998,16.6518956698193,16.8402502973402,16.1560174932329,17.1858101839273,17.5054621393384,18.4407271654888,18.2799289492317,18.3205795482875,17.9072656139748,17.6503856933817,18.0691390260973,18.0271050876085,17.3986894027257,18.370505839376,18.4749822579134,18.8711009285881,18.2811183391158,18.1338331370433,17.9133646076888,17.783772451441,17.3124695839988,17.0422500210741,16.6998893907997,16.5181068075408,15.59461323542,14.6864433493443,14.6393155467733,14.8916139674441,15.370967438576,15.4110810795795,15.2854245535437,15.2887627483117,14.9146860526854,15.0005856815981,14.6631201055228,13.802731811217,13.4199946318433,13.5157240862524,13.9801845434749,14.5334187206957,13.7282426314263,12.6858474136758,11.8999002099071,12.4377309628865,12.4528791215081,12.8632334268645,13.4629105077758,13.6222329422806,13.2577149154421,12.6941931202019,13.3488717306371,14.0355409323112,13.7484732114853,13.647776615122,13.3134160404435,12.8043614224643,12.6829931737766,12.0407358417243,11.7209479490445,11.1869141540399,10.8424214259546,10.6970504059357,10.6555677174956,10.4391997759513,10.8560825725763,11.2351187331385,11.1012271592651,10.7988055109792,10.5631142561784,10.1410044940954,10.1971528484655,9.83658038045916,9.40920515950423,9.65640544287243,10.2342817542044,10.0809076010888,10.7880115601062,10.3394896677801,10.2196356242693,10.195378562968,9.94425315309907,10.3025639420697,10.7245961160261,10.6528409267021,10.3837708107894,10.3376512760792,11.2058870122715,11.7307423987916,11.2389342083715,10.700015625824,10.6428230819734,10.5771877468151,10.4995425461742,10.7097464074746,10.8078634507708],"DDR3512M-FDS^FG_PRICE_CHANGE(0,-6AM)":-6.36816157978735,"PASP-FDS^FG_PRICE_CHANGE(0,-6AM)":-3.10880829015544,"PLATI-FDS^FG_PRICE_CHANGE(0,-6AM)":7.23684210526316,"W-FDS^FG_PRICE_CHANGE(0,-6AM)":-11.5544472152951,"COPP-FDS^FG_PRICE_CHANGE(0,-6AM)":5.55483452303698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67657],"EPHE^FMA_ROE(NTMA,-20AY,NOW,FY,\"PORTAGG\",\"MEANR\")":[null,null,null,null,null,null,14.7602970828313,15.1929773886247,13.700399154582,13.6976116734629,14.2196145027033,13.3322794237975,12.7182053290138,12.3434443766015,11.7069295115669,12.0971067278746,8.91575729801009,9.59945410063992,10.6731246326263,11.9407094450378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IN^EE_ACTUAL_ANNUAL(MED,0)":-0.651406479275637,"CAGDPY@PE^EE_ACTUAL_ANNUAL(MED,0)":0.830176564820384,"CC_QA^FG_COMPANY_NAME":"Qatar","USDSAR^STD(FG_PRICE_CHANGE(0,-3AY,M))":0.0432785371713939,"USDAED^STD(FG_PRICE_CHANGE(0,-3AY,M))":0.008718447877662,"USDTHB^STD(FG_PRICE_CHANGE(0,-3AY,M))":3.00427239183339,"USDCNH^STD(FG_PRICE_CHANGE(0,-3AY,M))":1.75883408906184,"USDEUR^STD(FG_PRICE_CHANGE(0,-3AY,M))":2.14381117647125,"USDBRL^STD(FG_PRICE_CHANGE(0,-3AY,M))":3.64571092391046,"UAE^FMA_ROE(NTMA,-20AY,NOW,FY,\"PORTAGG\",\"MEANR\")":[null,null,null,null,null,null,null,null,null,null,11.0777984350957,12.3046871114493,11.0383578639711,12.0257898837902,10.3907544258318,8.128455158546,6.76201762780836,11.234942553465,12.9338493595798,13.2251182354264],"CAGDPY@SA^EE_ACTUAL_ANNUAL(MED,0)":3.19136442056759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2,9.94747027091187,10.1243577068579,9.34877442177022],"CNYA^FMA_ROE(NTMA,-20AY,NOW,FY,\"PORTAGG\",\"MEANR\")":[null,null,null,null,null,null,null,null,null,null,null,null,12.0357109832906,13.2280587166858,12.9587909941324,13.4756717153393,12.9923016366103,13.7666448461247,13.3712630657165,12.0221312532734],"TRY10Y-FDS^FG_YIELD(-10AY,0,Y,,\"YTM\")":[null,null,null,null,null,null,null,null,null,null],"TRYCN10Y-FDS^FG_YIELD(-10AY,0,Y,,\"YTM\")":[3.653331,2.901145,3.070911,3.93859,3.259862,3.197311,3.1948,2.7893,2.855,2.574],"CAGDPY@AE^EE_ACTUAL_ANNUAL(MED,0)":12.15,"CAGDPY@BR^EE_ACTUAL_ANNUAL(MED,0)":-1.00044711100741,"CAGDPY@ID^EE_ACTUAL_ANNUAL(MED,0)":-0.14,"CC_KR^FG_COMPANY_NAME":"South Korea","USDSAR^FG_PRICE(0)":3.7524,"USDAED^FG_PRICE(0)":3.673,"USDTHB^FG_PRICE(0)":35.6075,"USDCNH^FG_PRICE(0)":7.25175,"USDEUR^FG_PRICE(0)":0.9265694,"USDBRL^FG_PRICE(0)":5.6642,"USDMXN^FG_PRICE(0)":18.59175,"USDMYR^FG_PRICE(0)":4.569,"TRYFR10Y-FDS^FG_YIELD(-10AY,0,Y,,\"YTM\")":[0.837,0.9989,0.682,0.785,0.71,0.118,-0.344,0.201,3.07,2.534],"CAGDPY@PL^EE_ACTUAL_ANNUAL(MED,+1)":0.4,"USDTHB^FG_PRICE_CHANGE(0,-6AM)":0.423038,"USDMYR^FG_PRICE_CHANGE(0,-1AY)":1.1176229,"PLATI-FDS^FG_PRICE_CHANGE(0,-1AY)":4.59893048128341,"W-FDS^FG_PRICE_CHANGE(0,-1AM)":-6.54369784804567,"FC0000AE^FG_PRICE(0)":144.80505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29,24.1409635144245,25.8460088493027],"TRYSA10Y-FDS^FG_YIELD(-10AY,0,Y,,\"YTM\")":[null,null,3.8912454,3.7299898,4.5715504,2.8775356,2.0844028,2.5113702,4.613973,4.608568],"CAGDPY@TH^EE_ACTUAL_ANNUAL(MED,+1)":2.4,"USDVND^FG_PRICE_CHANGE(0,-3AM)":-0.47346354,"USDCNH^FG_COMPANY_NAME":"Chinese Offshore Renminbi per U.S. Dollar","USDZAR^FG_PRICE_CHANGE(0,-3AM)":-2.5270581,"USDMXN^FG_PRICE_CHANGE(0,-6AM)":8.609354,"USDPHP^STD(FG_PRICE_CHANGE(0,-1AY,AM))":1.4893647377543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5901063,14.9311682716876,18.563536932877,21.0634097749057,24.0472700242166],"INDA^P_PRICE_RETURNS_PR('52W',2,-10AY,0,AM)":[29.566431,59.319794,32.90415,31.87412,33.852566,21.73692,37.25947,37.995243,21.641075,12.759376,7.534516,2.377975,5.243373,-11.957121,-4.7719183,-8.246881,-12.488836,-7.1196437,-18.45833,-23.808748,-15.589487,-8.114857,-7.9228697,-6.363535,-3.9332807,11.108732,4.331088,3.237307,-1.4784038,-1.025641,11.692977,20.584583,17.133057,19.760395,19.731962,15.736794,18.645466,16.957914,14.583182,23.568022,28.563845,36.792408,29.350996,15.074897,9.241629,9.708822,4.067838,5.68794,3.5682797,5.537951,-0.42663813,-12.025833,-3.2542706,-6.692296,-10.513282,-4.116994,5.325544,2.570665,7.937932,8.788549,-7.2642565,-7.6282144,2.8591514,14.867544,4.4576526,6.491649,6.2123775,-0.5369425,-36.66081,-25.185602,-20.861149,-16.354168,-2.8600872,5.977595,5.201268,-3.237158,9.567118,14.827288,18.479431,31.05998,90.458595,52.179707,59.054672,48.928238,39.00952,44.070972,43.293953,47.443604,26.722717,21.493507,20.132565,8.043682,14.219713,11.584377,-1.1316955,-4.678708,2.448821,-5.638373,-10.801554,-8.621925,-1.0191739,-8.824807,-12.464595,-7.979351,-11.689478,-5.774522,1.6529918,11.208189,3.6616325,2.3641706,9.49986,2.5037766,5.1046133,15.799975,25.280106,32.66568,31.065548,27.697313,27.362764,28.55835,27.675365],"SET-BKK^FG_TOTAL_RETURNC(-10AY,0,AM)":[0.972569,4.3427587,1.4054418,-0.20096302,0.60977936,-6.0326695,5.5806637,0.36426783,-3.870803,0.076043606,-2.0101607,0.5681634,-4.2823496,-5.397463,-1.2654245,3.7014365,-2.7191103,-5.083972,0.72358847,3.8239717,3.9919853,0.27770996,0.79381466,2.0646095,4.6803117,1.7909288,-3.6695242,1.436758,0.5224228,2.020657,2.1633983,-0.5791962,0.50536394,-0.5580604,-0.20493865,0.74403286,0.10858774,2.662313,3.3823133,2.4737597,-0.8690357,3.180647,4.5554876,-0.18924475,-2.9435039,0.21674633,-3.386873,-7.2240114,7.92377,-0.024974346,2.2589684,-5.2781343,-1.5441835,-4.7460136,5.5963397,-0.6031275,0.19495487,1.7560124,-3.1849086,7.448995,-2.3642838,-2.637446,-1.8629372,-1.9438565,-0.121194124,-0.6758511,-4.1586456,-11.466575,-17.531258,17.742943,3.8957953,-0.21666288,-1.5495241,-1.7282307,-4.4409695,-4.2193356,18.906235,2.0044088,1.9801974,1.5473127,6.2761426,-0.7516682,2.239859,-1.5346646,-4.506975,7.395911,-1.7932296,0.5363941,-1.4233649,4.1997433,0.24914742,1.9575715,0.41493177,-1.9908249,-0.44558644,-5.2614093,1.3079643,1.8019915,-2.0000577,2.2786856,1.3969064,1.2266159,1.0241747,-3.9015293,-0.6672859,-4.9746156,-0.50486326,-1.2028456,3.5233855,0.3502369,-5.76877,-6.216407,0.025367737,2.5747776,-3.3824205,-0.039470196,0.8819461,-0.835824,-1.629442,-3.441441,1.8009067],"VNM^FMA_DIV_YLD(NTMA,-10AY,0,AM,\"PORTAGG\",\"MEANR\")":[3.47262934930023,2.95030262593855,3.07404223713055,2.86212276304724,3.15444178397373,3.10554901088411,3.04715418148939,3.02329248727526,3.07687860536165,2.95515196898252,2.74207444403507,3.32736578623521,4.04299714493092,3.6612230412468,3.58586180352304,3.17306618544686,2.72334644099815,2.34582118880852,null,2.83453470807682,3.11961460726946,3.10170548291448,3.2733798170846,3.26693633321482,3.18758558009907,3.15456553043889,2.54032104303157,2.60910717426046,null,2.85994435729094,null,3.54267516576367,2.66035097729513,2.48302592841997,2.38768349366202,1.87527809973129,1.53557626563428,1.74240049561973,1.70593869591516,2.08195599014336,1.84750211639767,1.42874449362772,1.75550150960945,1.71158963633786,1.88824651064625,1.94096997752326,1.4886957015392,1.64659981854918,1.72914839326875,1.64658672062775,1.60237222599135,1.79515796335274,1.75802236490201,1.85022549692407,1.76388082777863,1.54378404569347,1.5871395705652,1.52880646022582,1.58421680712354,1.6993143244834,1.77265323915704,1.93691963438714,1.64035808102941,1.65094397827602,1.60885236083731,1.51685781698176,1.60623222429263,1.79298543613394,2.11320945317129,1.75630294929614,1.35486333547407,1.41224191452438,1.41182218825074,1.27602280639959,1.31973313416828,1.36927057371137,1.29920431843987,1.19456300971647,1.2886047918555,1.20969471605271,1.17105567011741,1.15627185928422,1.18850460085189,1.34111400109987,1.43166257252901,1.41251322940294,1.46549835828445,1.37652453741717,1.49762666856616,1.48058837740836,1.60496037195875,1.84832407954687,1.51359222197985,1.71798669281333,1.75887391091367,1.94673063918761,1.90603986977367,1.96797135978162,2.36432730787991,2.53572538856964,2.29834394386696,2.81298024282307,2.61931036886619,2.55754383336209,2.4918123200521,2.60693928069856,2.55853915334185,2.70022787318362,2.5856043292576,2.68515479793047,2.9967045911155,3.24392024071793,2.89332998162406,2.79119063669796,2.7929525464693,2.7643166082615,2.17249415706021,2.42175340260017,1.97318833930156,1.89955704501798,2.04040566602396],"VNM^FMA_PE(NTMA,-10AY,0,AM,\"PORTAGG\",\"MEANR\")":[12.6565596108919,13.7468420222743,11.7618269717487,12.1439006661729,12.1455867674985,12.2389544446587,12.1544893178664,13.5736186359587,11.2549755393127,14.0098702998521,13.8088821775188,13.895453328977,14.2808769250593,13.4830092615564,12.9873593044427,15.0903122855458,12.6655460561185,11.3786210083998,13.5970301198885,14.9869011315616,12.7075526011321,12.3533992240702,12.5075567553372,12.011355636629,12.1944731906924,11.6750725095056,13.5794801838847,12.7424375369425,12.7644804751015,12.5852904077694,12.395939659789,13.3101497246918,14.1221597331254,14.5908069499263,14.4315129938643,15.5833012375016,15.144555441515,15.9676403026347,15.2391881263199,16.0431999992496,18.0843210897853,19.0807848407937,20.9789712975133,20.7639275794723,21.4390446302364,20.4086438679261,20.287579416447,17.1255899432543,17.8575033486238,17.6096189298378,16.3234883093512,14.6436743090471,15.6499284621866,14.1957896420672,15.4018630841687,16.9938727655035,17.1926996937932,17.8273766849406,17.2212805479071,16.7584410246101,15.7901755143008,13.915242735491,13.9294490406248,14.4304337417368,14.7568601912995,14.3277230661473,13.3570744114874,12.5366659351033,10.9189247626116,14.3069572071146,15.7745154690297,14.6225173419368,14.2379337279864,15.4549791553748,15.6073403255238,14.8474322974753,15.4533354107232,16.8598823207031,15.9568918321643,16.7719216931931,16.7691030196778,16.6136619464056,17.1464474582676,18.0995328125977,16.6666869423165,16.2166207084469,15.80410318565,16.2155900507588,16.5512282456503,16.4798927802027,15.0500835729248,14.90016345928,14.5852837400062,13.3939118589553,12.6109500252129,10.8035875774905,11.1761129360625,11.1139021165438,10.8661361596914,10.2140672542301,11.7657444271163,10.6545593710869,11.3177745978098,12.1402030783576,13.7722350782049,13.7149242780439,14.2429665888272,13.4998390215836,14.3292847843497,15.0002195247463,13.0610013634625,12.6679128996386,14.2963886581041,14.5835811036481,14.3146876209916,16.9973293510581,16.7851625221198,15.2047355578919,15.6530209199455,14.6043572996926,13.9250218041943],"CNYA^FMA_PE(NTMA,-10AY,0,AM,\"PORTAGG\",\"MEANR\")":[null,null,null,null,null,null,null,null,null,null,null,null,null,null,null,null,null,null,null,null,null,null,null,13.1781824564606,13.4308873365267,13.9107641705826,13.5962036184595,13.8503953559188,14.4677088719094,13.1177697627681,13.1771678160326,13.2469068055368,13.2894351935478,13.4362635172057,13.6662190670007,14.2828313333973,14.2802607921217,14.3667675853411,14.2443681735561,14.4997996624322,13.9482558940124,13.8021494951814,14.1065483812438,13.2697338988645,12.6734693447321,11.6428307594969,11.7061807035447,10.8807920730282,10.3902453617268,10.1103182568762,10.5997428229701,9.83039664986917,9.77992491814769,9.41981367008629,10.2329549539429,11.5989458494195,12.0073919976308,11.8550294373555,11.2725863816918,12.1387908298992,11.4730109352251,11.6264354221517,11.5542724978479,11.788346924954,12.0452662840936,12.7239156212217,12.4334839419803,12.3559832633358,11.8108542326295,13.1066229157814,13.646363235708,14.5714792762929,16.0098532658646,16.7438288220725,15.7005710399067,15.6965338416958,16.6813958468512,17.2096470398303,17.7499986554934,17.513524032602,16.2660438031066,16.2154539307769,16.9985975957102,16.7496067564124,15.0219018965254,15.4183231346115,15.2434250841859,15.2741933531409,15.3720914625465,15.3040327473629,13.7349307734792,13.9945765971634,12.9844489762541,12.3274314361917,12.676346942483,13.8037809064288,12.8482905568609,12.4568109868828,11.6241858149279,11.3239131041037,12.0711182607607,11.7505771579873,12.6844131086004,12.4123282126431,12.2920009742694,12.2528795230633,11.7906293786374,11.7641069963549,12.1779796933998,12.0635230888155,11.6736393569564,11.5056575017773,11.4869928002774,11.3365646793217,10.4642278679653,11.6033406880309,12.3131720538979,12.6726015821412,12.5865316202056,12.046283862559,11.5224315624398],"EPHE^FMA_PE(LTMA,-10AY,0,AM,\"PORTAGG\",\"MEANR\")":[19.2611512237216,19.4278629560817,19.7511032280004,19.7340288372962,20.1843423767455,20.0241863631354,20.9852807941917,21.071678921874,20.9641800721826,20.5255328665324,20.3806242856634,20.1611419286882,20.1133501425121,19.1589362794594,18.7123102801355,19.183487775844,18.6439522340827,18.142042241953,17.2687304950248,16.6291737809625,16.9642169375309,16.8067676935845,17.1201688472374,17.6914312231362,18.1644257998847,18.5221114293989,17.836613122091,17.4539120404093,16.7963517411673,17.1109679659271,18.00020433427,17.7578896289171,17.8039464614051,18.0573763369797,18.2445159930325,18.0195792896334,17.703114757492,18.1699401194153,18.7303568906654,19.4712059263464,18.7543247671556,19.8700298102616,19.8491078666143,19.3967927981527,19.0005830900233,18.6556920775305,18.5165303056261,17.8278441355109,18.1350016512334,17.793900238958,16.307777701009,16.0628510998519,16.3280083743768,16.7779472587432,17.8319447538422,16.7854021367801,16.7253354052195,16.7339598587217,16.6976569960061,16.7108936515759,16.6441572030384,16.0361267004535,15.0753774373626,15.2004762929221,14.5018461694144,14.9862445257315,13.7463122241436,12.9360984827224,12.3750405539697,12.9048602366871,14.3041955627076,15.4887373280664,15.9784193599581,17.7308963991359,19.2350846220282,21.282092890191,23.5344120192486,25.0144084001138,24.1982289463406,22.9677376749672,22.1093773601493,21.4917655566284,21.545056944416,21.4451401493365,19.9176236892982,20.3414046641198,20.3409901543125,20.4941377294824,19.5248980741514,19.4838920352563,19.6970946612891,19.332828269756,18.9122202634992,18.2148372794627,17.6994731078698,16.7469332645158,16.3509672551011,16.0756284352788,14.1708086323388,14.0815362822532,14.4907483226572,13.7520201255203,14.5538315457583,13.2643809723661,13.1290820223171,13.0092035200427,12.2205627336593,12.0089492714119,11.8531478607152,11.0585362332457,11.2264624933819,10.5420449838316,10.2611854630227,9.91050175933607,10.083267653566,10.6897254018438,10.5652277650421,10.3931975056183,9.9878541475214,10.093603602256,10.1217781424502],"WL-FDS^FG_PRICE_MAVG(0,,,,30)":555.06,"TIOS-FDS^MAX(FG_PRICE(0,-5AY))":219.77,"FC0000IN^FG_PRICE(0)":1487.4816,"FC0000KR^FG_PRICE(0)":475.76657,"SET-BKK^FG_PRICE_MAVG(0,,,,60)":1330.9402,"EWT^FG_PRICE_MAVG(0,,,,200)":48.452,"EPHE^FG_PRICE_MAVG(0,,,,60)":24.877167,"KSA^P_PRICE(0)/P_PRICE_HIGH_PR(0,,,,,,\"PRICE\",\"INTRA\",\"52W\")":0.91761833,"UAE^P_PRICE(0)/P_PRICE_LOW_PR(0,,,,,,\"PRICE\",\"INTRA\",\"52W\")-1":0.09550774,"SET-BKK^FG_TOTAL_RETURNC(0,-12AM)":-14.993644,"QAT^FMA_PCT_ABOVE_MAVG(200,0,,,,\"PORTAGG\")":40.0,"INDA^PERCENT_CHANGE(FMA_EPS(+1,0,,,,\"PORTAGG\",\"MEAN\"),FMA_EPS(+1,-1AM,,,,\"PORTAGG\",\"MEAN\"))":-2.29624885465714,"EZA^PERCENT_CHANGE(FMA_EPS(+1,0,,,,\"PORTAGG\",\"MEAN\"),FMA_EPS(+1,-3AM,,,,\"PORTAGG\",\"MEAN\"))":-1.15138617604105,"EWY^FG_TOTAL_RETURNC(0,-1AM)":-1.2099266,"EWT^FG_TOTAL_RETURNC(0,-1AM)":-4.273814,"EPU^FG_TOTAL_RETURNC(0,-3AM)":1.3220191,"EPHE^FG_TOTAL_RETURNC(0,-6AM)":-3.5434783,"ECH^P_PRICE(0)/P_PRICE_HIGH_PR(0,,,,,,\"PRICE\",\"INTRA\",\"52W\")":0.8198052,"SPY^P_PRICE(0)/P_PRICE_HIGH_PR(0,,,,,,\"PRICE\",\"INTRA\",\"52W\")":0.9608076,"VGK^FG_TOTAL_RETURNC(0,-6AM)":6.420195,"SPY^SIZE(FG_CONSTITUENTS)":503,"KSA^FMA_COS_UP(\"EPS\",\"1M\",+1,NOW,,,\"PORTAGG\",\"MEANR\")":31.0,"MCHI^FMA_COS_DOWN(\"EPS\",\"1M\",+1,NOW,,,\"PORTAGG\",\"MEANR\")":243.0,"EWW^SIZE(FG_CONSTITUENTS)":44,"EPHE^FMA_COS_UP(\"EPS\",\"1M\",+1,NOW,,,\"PORTAGG\",\"MEANR\")":10.0,"INDA^FMA_RBICS_REV_CURRENT(30, LOC, \"PORTAGG\")":29.5919232588796,"TUR^FG_ROE(0)":17.7472689393825,"CNYA^FG_ROE(0)":10.0086699038008,"TRYPL10Y-FDS^FG_YIELD_NAME":"Treasury - Poland Benchmark Bond 10Y","REFTHREPO-FDS^FG_YIELD(NOW,,,0)":2.5,"REFBRSELIC-FDS^(SUBARRAY(NOT_NA(NO_REPEAT_F(FG_YIELD(NOW,-10AY,D))),0,1)-SUBARRAY(NOT_NA(NO_REPEAT_F(FG_YIELD(NOW,-10AY,D))),1,1))*100":-25.0,"REFPEMPR-FDS^PROPER_NAME(0,,,\"SECURITY\",\"NAME\")":"Peru Policy Rate","TRYSA10Y-FDS^PCTCHG(FG_YIELD(0,,,,\"YTM\"),FG_YIELD(-1AM,,,,\"YTM\"))":-6.270952,"TRYZA10Y-FDS^PCTCHG(FG_YIELD(0,,,,\"YTM\"),FG_YIELD(-3AM,,,,\"YTM\"))":-11.001887,"TRYPH10Y-FDS^PCTCHG(FG_YIELD(0,,,,\"YTM\"),FG_YIELD(-1AM,,,,\"YTM\"))":-7.235418,"TRYTH10Y-FDS^FG_YIELD(0,,,,\"YTM\")":2.567696,"TRYMX10Y-FDS^FG_YIELD_NAME":"Treasury - Mexico Benchmark Bond 10Y","CC_SA^IMF_IFS_RCPI_Q(0)":null,"CC_PH^IMF_IFS_RCPI_Q(0)":null,"UAE^FMA_EVAL_EBITDA(NTMA,0,,,\"PORTAGG\",\"MEANR\")":6.2549952776577,"MCHI^JULIAN(FMA_DIV_YLD(NTMA,NOW,NOW,M,\"PORTAGG\",\"MEANR\").DATES)":45503,"EWY^FMA_PE(NTMA,0,,,\"PORTAGG\",\"MEANR\")":9.15401703464856,"EPOL^FG_FCF_YIELD_NTM(0)":null,"CC_US^IMF_IFS_RCPI_Q(0)":3.19889,"EPU^FG_COMPANY_NAME":"iShares MSCI Peru and Global Exposure ETF","W-FDS^FG_PRICE_MAVG(0,,,,30)":5.4590836,"KSA^FG_PRICE_MAVG(0,,,,200)":41.8503,"GREK^FG_PRICE(0)":42.18,"TRYTR7Y-FDS^FG_YIELD(-10AY,0,Y,,\"YTM\")":[7.979133,10.679033,11.110786,11.586128,15.896213,12.034795,12.534946,23.870693,7.323803,21.984322],"CAGDPY@PL^EE_ACTUAL_ANNUAL(MED,0)":1.56254742295506,"CC_MX^FG_COMPANY_NAME":"Mexico","USDTHB^FG_PRICE_CHANGE(0,-3AM)":-3.9193273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ID10Y-FDS^FG_YIELD(-10AY,0,Y,,\"YTM\")":[7.922017,8.942368,7.89735,6.462641,8.148183,7.263584,5.902206,6.458283,6.936579,6.498571],"CAGDPY@TH^EE_ACTUAL_ANNUAL(MED,0)":1.22282398910213,"CAGDPY@PH^EE_ACTUAL_ANNUAL(MED,+1)":-2.4,"CC_TW^FG_COMPANY_NAME":"Taiwan, China","USDTHB^FG_PRICE_CHANGE(0,-1AM)":-3.0032694,"W-FDS^FG_PRICE(0)":5.32,"FC0000TR^FG_PRICE(0)":252.22585,"KSA^FG_PRICE_MAVG(0,,,,60)":41.324165,"MCHI^FMA_ROE(NTMA,-20AY,NOW,FY,\"PORTAGG\",\"MEANR\")":[null,null,null,null,null,null,null,16.2489448712134,14.7844836511748,14.7477410048543,13.8220324417748,12.2640889399399,12.007707790005,13.3821124977803,13.2137488528733,12.8854511835079,12.3572373302297,11.9739138732182,11.5505724490176,11.5632234426771],"TRYAE10Y-FDS^FG_YIELD(-10AY,0,Y,,\"YTM\")":[null,null,null,3.371059,3.6940188,2.542721,1.7060698,2.0444937,4.2739367,null],"CAGDPY@QA^EE_ACTUAL_ANNUAL(MED,+1)":14.1,"USDINR^STD(FG_PRICE_CHANGE(0,-1AY,AM))":0.270138611696659,"USDMXN^FG_PRICE_CHANGE(0,-1AM)":0.9310365,"USDPEN^STD(FG_PRICE_CHANGE(0,-3AY,M))":2.2394750659784,"USDPHP^FG_PRICE_CHANGE(0,-3AM)":0.98496675,"USDCNH^STD(FG_PRICE_CHANGE(0,-1AY,AM))":1.0370418839023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EZA^P_PRICE_RETURNS_PR('52W',2,-10AY,0,AM)":[17.487156,26.121258,1.8804908,6.7352176,7.199216,2.746594,21.304024,11.100494,4.1106224,7.3460817,-3.0652344,-3.9936602,-7.9780874,-21.46352,-12.416488,-15.102023,-19.484632,-26.030678,-31.755287,-28.914034,-20.669443,-20.402372,-18.473589,-14.453136,-3.4341037,2.9536724,9.536028,0.52211285,-0.9171009,16.252481,27.008545,23.37445,8.435286,9.425139,23.715115,9.304166,6.721914,20.884598,8.3605175,11.91045,29.390991,32.451214,32.46156,29.067135,20.384586,13.061989,7.576704,4.6560526,2.8678894,-10.04867,-6.631613,-11.936903,-15.40615,-25.22586,-17.779911,-22.846746,-17.84231,-11.280144,-11.884242,-0.15655756,-12.344485,-7.6281366,-7.5712204,1.68823,-5.4340243,9.6224785,-12.578541,-15.410227,-43.4689,-38.331497,-27.157413,-26.808035,-18.671244,-10.275179,-10.700202,-16.969692,-3.8516283,-5.1910696,6.574917,26.459194,95.62649,67.01999,68.85208,42.561485,31.842686,35.901344,31.64419,33.563934,10.488081,7.9168916,15.301884,11.963785,14.467537,-4.323763,-10.754376,-10.00194,-9.720957,-17.3474,-20.843094,-15.757352,-2.1112502,-6.335914,-5.240941,-16.789686,-21.078878,-7.631153,-16.924072,-3.2981575,5.291462,2.5607944,6.5466404,1.8363714,-0.53771734,-1.3390064,-11.182648,-7.278448,-4.777712,-2.1862984,12.877237,11.627173,6.104207],"MCHI^FG_TOTAL_RETURNC(-10AY,0,AM)":[6.937897,0.38045645,-7.2611213,5.8507204,-1.4021516,4.4854164,0.3384471,5.2777767,4.391253,14.208341,-4.3471394,-7.0935545,-10.064697,-15.927261,4.8490644,7.231915,-0.7399559,-3.6344767,-13.424468,2.718091,6.754029,-0.21246672,-1.1592209,2.9462218,3.1381726,6.9482207,2.9724002,-2.948457,-1.8058181,-4.46887,7.5234413,4.785192,1.3395548,2.864015,5.977416,0.83266497,9.361863,3.862226,1.5614986,4.216194,-0.6692052,3.2064438,9.87376,-5.6490183,-0.5943775,-2.3042202,4.299152,-7.112998,-2.972132,-3.0950844,-1.382941,-6.5442443,2.6795268,-7.558817,12.029648,3.8337588,3.4961581,0.09471178,-12.742466,10.294115,-6.563324,-0.4235804,-1.1343479,6.4360023,0.48846006,8.413744,-6.2100115,3.3605099,-11.1379385,4.491937,7.5923085,6.776464,8.299267,8.152699,-3.219545,3.834343,3.4997463,1.4327168,11.26343,-0.3107965,-7.6717496,-1.1336148,2.561593,-2.5363803,-12.840897,1.8661499,-7.892555,5.159259,-7.920933,-2.3385942,0.35048723,-6.985235,-6.5540195,-7.835621,1.6448736,9.488546,-12.036544,0.22398233,-13.531083,-12.78196,25.592672,3.397274,15.41053,-9.321415,0.36209822,-4.7304096,-6.711549,1.8640518,8.8734865,-5.7893634,-5.6657195,-3.441906,1.2200952,-1.2737393,-9.941095,8.013094,1.8925071,4.432881,3.912735,-2.86057,-3.3506393],"MCHI^FMA_DIV_YLD(NTMA,-10AY,0,AM,\"PORTAGG\",\"MEANR\")":[3.50692273597153,3.52233457096904,3.78966041215712,3.63311366630133,3.61508583936605,3.37350926763832,3.17707726639519,3.07096692409337,2.89371270859729,2.48935278507068,2.59839894588445,2.8605868440584,3.22624936577778,3.60576603110426,3.53796081018819,3.2236206483408,3.24731205618716,2.89559747592139,3.21547647283237,3.22880477233624,2.94787216929807,2.90342302433804,2.60966211238685,2.57807331184569,2.4667482246695,2.29484737160961,2.28032246386542,2.31217686216935,2.30755962740124,2.40706552849267,2.31475054706602,2.26303664685576,2.27961923309958,2.25934404413902,2.18445923606255,2.18625655478941,2.05360199246698,2.12140474426229,2.12496082560987,2.05380687824304,2.09298913781257,2.08673965973812,1.99682637328196,2.10522642021331,2.26455668943963,2.29607022677095,2.28342453407685,2.39922198064523,2.4468812071299,2.5464429282394,2.59758354673517,2.81245744771725,2.71878808922551,2.84243597706864,2.55642789506655,2.44808791466676,2.37981873722557,2.36342933418948,2.64080339201614,2.47295928903754,2.53240706959649,2.55802017699408,2.56693643659722,2.49357794479179,2.41489097176779,2.27180228018061,2.41326761060271,2.33875384795983,2.37242481497753,2.18030210683765,2.02179781558496,1.92258426065387,1.80739849082449,1.69841260490812,1.78220890758645,1.73458683750724,1.66109545598532,1.64312596957984,1.39713941432881,1.4025718353212,1.55607819962913,1.62593296479899,1.58296302339847,1.60562763038966,1.86546862763538,1.83440029828338,1.97863666485593,1.94125923923964,2.08232386590624,2.15007449575321,2.18107902668572,2.32685211214219,2.50993553386058,2.57031472822287,2.50096229250683,2.32656893349528,2.59704518956332,2.51181981882153,2.80022064759344,3.11006997742674,2.55388415489679,2.46187645608635,2.19387094786784,2.36187652329673,2.38548656812552,2.50954124470878,2.62809873997594,2.54663615618924,2.32672432622623,2.45089572244452,2.55272909349912,2.65086448110127,2.6748181330718,2.68984045391999,2.96870632270469,2.87046900965896,3.01589824184739,2.87326805427908,2.85598372393538,2.95614985394311,3.09899497824226],"TUR^FMA_PE(NTMA,-10AY,0,AM,\"PORTAGG\",\"MEANR\")":[10.7522020594711,10.2833506059879,9.34803904623259,10.1167870813805,10.7143747041088,10.5626220118323,10.8679614996667,10.3363972114981,9.92035985442241,10.2645954655684,9.78694587875202,9.90171955148793,9.6058427394701,8.72678919905698,8.83494984905993,9.344680749791,8.8565545412209,8.08488497142791,8.30447112607512,8.4980060206463,9.07695517445099,9.37118535680232,8.34891334079606,8.42250630233103,8.187351780247,8.28157091397365,8.19119804834441,8.04877513761613,7.28994914183859,7.75317453331839,8.49464095903202,8.59349911312512,8.30639813831572,8.66534066835797,8.73189396774088,8.62727053273164,8.74461446093917,8.6979712777741,7.99568406642145,8.592544775499,7.71408950103083,8.24588902889989,8.29622744049429,8.05537851864995,7.70897205486291,6.878123093436,6.48504798308039,6.3073003822411,6.26449455761749,5.97889292954489,6.13845549234985,5.70699099874842,6.01152595428667,5.99016666503115,7.17987641059261,6.98993353104583,6.21311559303615,6.16338714266522,6.00016605575127,6.46842246212377,6.52070675011168,6.18266924202161,6.47761275249005,6.02325463188229,6.23158455379967,6.47995191642475,6.60222597163998,5.864058413138,5.00905518898592,6.35543484747059,7.78356011569647,8.40914825508158,7.97252938856464,7.48521447105633,7.64858716880541,7.33835494947825,7.75149100455641,7.80610182644631,7.4429779012497,7.16488089278369,6.54919321024645,6.15381381337402,6.0690373777683,5.66616122465167,5.539098619766,5.50422655687851,5.12876600607555,5.34426712252863,6.02826811217223,5.44518466495623,4.69486040037233,4.35356686519753,4.79212106457386,4.59633248706212,4.95255799491991,4.31466650367191,4.19738822909174,4.52859875396102,4.21730884441919,4.91713713151569,5.54354187548583,5.98286117993137,4.70662352217955,5.18026378177484,4.63892350805846,4.21907711300027,4.35086315629684,5.03042292064596,5.71139278398472,6.11207002027567,5.99196138968879,4.8215942582749,4.79818128971939,4.37532287753736,5.0596225728816,5.08216285031913,5.16556895784723,5.52535835545321,5.8396184852487,5.80564653285013,6.12106878471949],"KSA^FMA_PE(LTMA,-10AY,0,AM,\"PORTAGG\",\"MEANR\")":[null,null,null,null,null,null,null,null,null,null,null,null,null,null,null,null,null,null,11.153372731822,11.5895054306679,11.7921429947058,12.284922826862,12.5622659198451,12.6969718236264,12.9225103646729,12.6264527634352,12.3324154587804,13.0028833687305,14.6356012830066,15.3494051938608,15.2062418563792,15.3568472019674,15.2825982401225,15.0932443581871,15.0836582249204,15.6285165927144,15.3295820949248,15.1379268948438,14.8931782237395,14.3913170551832,14.3724773503696,14.3666253866703,15.3033734223727,15.0476151971828,15.2530924047834,15.3017904962763,15.4539781690943,15.5079890356203,15.2829495359004,15.0946463360281,15.058521595973,15.0379834388927,14.9759830659114,15.43215553857,17.3361521189686,17.2190034549643,17.336648184672,17.6556572685608,17.0771197431188,17.4076444927418,17.3837637943175,17.790099627469,18.3621427375149,18.1182078918873,18.2648774634018,20.0203261578274,19.367883974725,17.5833686504967,17.1781863839576,18.2456989822789,19.1799342611588,19.3219425757124,19.8509982552601,21.4594376046016,24.4177445962423,24.7816329152976,27.7228535773894,28.969691237436,26.3144471928257,26.5447357049575,26.0355511962657,25.6336056331118,24.7373730984811,24.268108006049,23.401920730983,23.0100159182424,22.156409152283,21.5783376952464,19.5271569937741,19.5881950851565,21.1399589839638,21.5051260391595,21.2167641635179,21.2297996386798,20.1468902867512,18.9506323506226,19.1572620857234,18.5328092407324,17.4913414325431,17.2584203494369,16.2841686126753,15.5048894968471,16.0496460182925,15.2310784737162,15.4379695967875,15.9422287304178,16.1476424477987,16.8404052322592,17.4763833193445,17.8632254252097,17.5646093752129,17.8737337302749,18.8441828643336,20.9590487275873,20.8863956396048,21.866877142276,21.4163347925356,21.0465487034157,20.2910359014603,20.1120104403552,20.3127111656818],"ECH^FMA_PE(LTMA,-10AY,0,AM,\"PORTAGG\",\"MEANR\")":[16.1842851954612,16.486985337027,16.1046634273022,15.8876126238002,17.1027794998931,16.8107890456438,16.0736760409805,16.6968574794238,16.4214126680892,16.4114703652763,16.1748115936807,15.5462194746612,15.192993839075,15.2359928766995,14.8270084545536,15.8103375677081,15.8766480969124,16.1858936774957,15.7956703537094,15.4918029597268,15.4744589343551,15.4844714214855,15.1551979238238,15.4055470707204,15.9715892782809,15.8568595474079,15.723153374729,17.2509273024592,16.4056347223317,15.6070899008466,15.9994418627122,16.8130122402457,17.028303624603,17.1671178884181,17.2152463057214,17.4160395837586,18.1728172014727,19.6135053247665,20.3601106362792,18.7603675217518,16.3316770861987,18.064818032942,18.4262637588319,17.5311281732667,17.2349654178835,17.0118180325397,16.0539801524426,15.4499601345616,15.4830916994325,15.3959908761267,14.9850279857211,16.9190065737447,17.2025502208991,12.022110128137,12.5336219003895,11.2943954376111,11.0035408093893,11.0589826691046,10.6830503397593,10.8603534793647,11.2583260629237,11.3245430716808,12.2260090829451,11.1644990122428,11.3354220216965,11.3565945358205,11.6345248026349,11.8147611249733,11.1410037333118,-6.40578431239325,13.1818763376483,15.0141665804678,17.3504100418736,18.2014918343951,18.1845542293454,18.7636313922339,22.668444712116,24.725864918163,26.2856595689344,32.4766620136078,30.5823235138167,28.2965467998714,25.8706187937065,23.6296026408035,21.264082621144,18.9474327115023,16.5801618219216,13.7335001931142,11.1929802918094,9.78791376164992,9.9349212144133,9.897877758885,9.84611256208757,9.51444766220492,8.65805673653407,7.89712834941114,7.65265521332852,7.13664891309985,7.38454365436528,7.20475968972647,5.80534713928625,5.45603489232754,5.86313661978054,5.86371449903853,5.91291025868385,6.23623131646629,6.5049099120584,7.01516012857065,7.86615990135715,7.87752498198457,7.83786880382693,7.7732395306812,1.34688544428624,0.883031485544972,1.04256443186983,0.371577651524339,0.394989748694103,0.421355047251426,4.3916984116667,0.358377562469425,6.29375975814863],"CAGDPY@PH^EE_ACTUAL_ANNUAL(MED,0)":-2.56663776811855,"CC_MY^FG_COMPANY_NAME":"Malaysia","USDAED^STD(FG_PRICE_CHANGE(0,-1AY,AM))":0.00987345759571379,"USDTHB^FG_PRICE_CHANGE(0,-1AY)":4.028046,"USDBRL^STD(FG_PRICE_CHANGE(0,-1AY,AM))":2.186270358415,"INDA^FMA_ROE(NTMA,-20AY,NOW,FY,\"PORTAGG\",\"MEANR\")":[null,null,null,null,null,null,null,null,15.6108197056138,16.0962597956391,15.7612771435553,15.9055421047158,15.6930916584344,15.3154529754558,14.6122050459717,14.5354846163082,12.8427903475476,15.1616444519681,14.9257309713779,16.081381364142],"TRYMY10Y-FDS^FG_YIELD(-10AY,0,Y,,\"YTM\")":[4.131911,4.345605,4.195897,3.902544,4.235642,3.300551,2.804181,3.573893,4.131847,3.727505],"TRYTW10Y-FDS^FG_YIELD(-10AY,0,Y,,\"YTM\")":[1.6015,1.015,1.2037,0.9478,0.8648,0.672,0.315,0.7413,1.2812,1.211],"USDINR^FG_PRICE_CHANGE(0,-6AM)":0.90458393,"USDMXN^FG_PRICE_CHANGE(0,-1AY)":10.67506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QA10Y-FDS^FG_YIELD(-10AY,0,Y,,\"YTM\")":[null,null,null,null,null,null,null,null,null,null],"CAGDPY@ID^EE_ACTUAL_ANNUAL(MED,+1)":-0.68,"CC_PE^FG_COMPANY_NAME":"Peru","USDAED^FG_PRICE_CHANGE(0,-6AM)":0.0013589859,"USDBRL^FG_PRICE_CHANGE(0,-6AM)":15.1845455,"PASP-FDS^FG_PRICE_CHANGE(0,-3AM)":-2.09424083769634,"BRENT-FDS^FG_PRICE(0)/MAX(FG_PRICE(0,-1AY))":0.870614479821537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602793,16.7115371927188,16.932589581546,16.8118349535848,14.5722752976358],"CC_PL^FG_COMPANY_NAME":"Poland","USDAED^FG_PRICE_CHANGE(0,-3AM)":0.0013589859,"USDBRL^FG_PRICE_CHANGE(0,-3AM)":9.052753,"USDMXN^FG_COMPANY_NAME":"Mexican Peso per U.S. Dollar","PASP-FDS^FG_PRICE_CHANGE(0,-1AM)":-6.40640640640641,"BRENT-FDS^FG_PRICE_CHANGE(0,-1AY)":0.32717924748773,"FC0000TW^FG_PRICE(0)":372.71054,"VNM^FG_PRICE_MAVG(0,,,,200)":12.855675,"TRYKR10Y-FDS^FG_YIELD(-10AY,0,Y,,\"YTM\")":[2.6272,2.0852,2.0916,2.4797,1.9804,1.6728,1.7238,2.2417,3.6906,3.1928],"CAGDPY@GR^EE_ACTUAL_ANNUAL(MED,0)":-6.34900481476264,"CAGDPY@CL^EE_ACTUAL_ANNUAL(MED,+1)":-3.25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624787,16.6192198246595,20.4560772312918,19.4075515808801,18.608684275209],"TRYPH10Y-FDS^FG_YIELD(-10AY,0,Y,,\"YTM\")":[3.8633,4.1,4.6281,5.6986,7.1730304,4.847582,3.4208684,4.796723,6.9293385,6.0028777],"TRYPL10Y-FDS^FG_YIELD(-10AY,0,Y,,\"YTM\")":[2.5048,2.9303,3.6245,3.292,2.8144,2.1086,1.235,3.6216,6.8411,5.1912]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596194393433],"TRYZA10Y-FDS^FG_YIELD(-10AY,0,Y,,\"YTM\")":[7.9537,9.7513,8.9047,8.58389,9.37766,9.011772,9.174469,9.791837,10.764477,11.358896],"CAGDPY@ZA^EE_ACTUAL_ANNUAL(MED,0)":-1.6,"USDQAR^FG_PRICE_CHANGE(0,-6AM)":0.0,"USDPLN^STD(FG_PRICE_CHANGE(0,-3AY,M))":3.25340416701805,"USDIDR^FG_PRICE_CHANGE(0,-3AM)":-0.15375018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EWM^FG_TOTAL_RETURNC(-10AY,0,AM)":[-0.7509351,1.1979818,-4.7975063,0.5890012,-7.8724804,-2.7911365,-3.783375,4.6260595,-1.5475333,2.3952127,-7.090646,-2.039194,-1.1391401,-17.695469,-1.8000007,4.7861576,4.7618985,-2.0794272,3.3591747,1.3749957,9.741056,-3.9325774,-8.070177,6.7093134,-0.96618533,-0.24389625,-0.8557558,-1.7262638,-8.092851,0.103890896,3.8831472,1.9890308,2.4882317,4.363513,1.0059834,-0.22171736,0.031530857,1.3240814,0.77785254,-1.0188282,1.715529,5.845475,7.85563,-2.0528674,3.7611127,-3.9014935,-5.0388694,-3.5655022,5.035281,-0.7328272,-0.73822737,-4.7722397,-2.1802783,0.7869959,2.620089,-0.29460192,-2.4950683,-0.57238936,0.30477047,3.5491943,-4.9120483,-2.5479913,-0.28653145,2.0474076,-3.062296,4.6858907,-5.89267,-5.068958,-13.309776,4.25725,12.7715,1.1440277,6.2232614,-2.8194726,-1.3941228,-3.095144,11.159301,2.163887,-4.6874943,-0.6557405,-0.11001229,2.0558,-1.0431647,-4.5367956,-3.0243456,7.168889,-4.535145,1.6627073,-4.5950174,5.5213094,-1.837796,3.6630034,1.8453121,-4.3562117,-3.1841934,-6.409502,2.8597355,-2.162397,-8.930987,2.8727055,10.54405,0.44033527,4.816115,-9.1061,1.8841863,-1.8042386,-5.09876,-1.394105,7.995999,-1.7584503,-3.0146003,0.09713173,3.6390066,1.2434244,0.094115734,1.7395377,1.0628581,1.1888385,3.795755,-0.43296218,5.197692],"EWW^FMA_ROE(NTMA,-20AY,NOW,FY,\"PORTAGG\",\"MEANR\")":[null,null,null,null,null,null,null,null,null,null,null,null,12.2361967072767,12.6640790394995,12.8972143418882,12.0869262494349,11.7827107678683,13.687162530438,13.3394699175221,13.7129718327555],"USDSAR^FG_PRICE_CHANGE(0,-6AM)":0.06133318,"USDEUR^FG_PRICE_CHANGE(0,-6AM)":0.33819675,"USDTWD^FG_PRICE_CHANGE(0,-6AM)":4.5928836,"NI-FDS^MAX(FG_PRICE(0,-5AY))":48241.0,"BRENT-FDS^FG_PRICE_CHANGE(0,-1AM)":0.0,"FC0000MY^FG_PRICE(0)":262.1564,"VNM^FG_PRICE(0)":11.71,"EWZ^FG_PRICE_MAVG(0,,,,30)":28.006666,"ECH^FG_PRICE_MAVG(0,,,,60)":27.188667,"TUR^FMA_COS_DOWN(\"EPS\",\"1M\",+1,NOW,,,\"PORTAGG\",\"MEANR\")":19.0,"VWO^FG_PE_NTM(0,,,90,0)":10.5196011178852,"TUR^FG_FCF_YIELD_NTM(0)":6.98807078629776,"GREK^FMA_EVAL_EBIT(LTMA,NOW,NOW,M,\"PORTAGG\",\"MEANR\")":8.22515132706053,"EWW^FMA_PE(LTM,0,,,\"PORTAGG\",\"MEANR\")":13.240443771911,"EPHE^FMA_DIV_YLD(NTMA,NOW,NOW,M,\"PORTAGG\",\"MEANR\")":3.31941397566761,"MCHI^FMA_PCT_ABOVE_MAVG(200,0,,,,\"PORTAGG\")":32.3574730354391,"EWZ^PERCENT_CHANGE(FMA_EPS(+1,0,,,,\"PORTAGG\",\"MEAN\"),FMA_EPS(+1,-3AM,,,,\"PORTAGG\",\"MEAN\"))":-8.46604664184353,"EWW^FG_TOTAL_RETURNC(0,-1AM)":-3.2105267,"EWM^FG_TOTAL_RETURNC(0,-3AM)":8.71799,"EPOL^FG_TOTAL_RETURNC(0,-6AM)":5.0934315,"EIDO^P_PRICE(0)/P_PRICE_HIGH_PR(0,,,,,,\"PRICE\",\"INTRA\",\"52W\")":0.8606139,"URTH^PERCENT_CHANGE(FMA_EPS(+1,0,,,,\"PORTAGG\",\"MEAN\"),FMA_EPS(+1,-3AM,,,,\"PORTAGG\",\"MEAN\"))":0.0599564227040829,"URTH^FMA_COS_UP(\"EPS\",\"1M\",+1,NOW,,,\"PORTAGG\",\"MEANR\")":567.0,"EZA^FMA_COS_DOWN(\"EPS\",\"1M\",+1,NOW,,,\"PORTAGG\",\"MEANR\")":16.0,"EPU^SIZE(FG_CONSTITUENTS)":26,"EPOL^FMA_RBICS_REV_CURRENT(30, LOC, \"PORTAGG\")":48.6443878282371,"EWW^FG_ROE(0)":10.7324781958836,"REFVNDISC-FDS^FG_YIELD(NOW,,,0)":3.0,"REFINREPO-FDS^(SUBARRAY(NOT_NA(NO_REPEAT_F(FG_YIELD(NOW,-10AY,D))),0,1)-SUBARRAY(NOT_NA(NO_REPEAT_F(FG_YIELD(NOW,-10AY,D))),1,1))*100":25.0,"REFMXTON-FDS^PROPER_NAME(0,,,\"SECURITY\",\"NAME\")":"Mexico Target Rate - Overnight","REFIDRREPO-FDS^FG_YIELD(NOW,,,0)":6.25,"TRYTH10Y-FDS^PCTCHG(FG_YIELD(0,,,,\"YTM\"),FG_YIELD(-1AM,,,,\"YTM\"))":-3.361334,"TRYTW10Y-FDS^PCTCHG(FG_YIELD(0,,,,\"YTM\"),FG_YIELD(-3AM,,,,\"YTM\"))":-3.6930437,"TRYUS10Y-FDS^FG_YIELD_NAME":"US Benchmark Bond - 10 Year","TRYGR10Y-FDS^FG_YIELD(0,,,,\"YTM\")":3.317,"TRYPH10Y-FDS^FG_YIELD(0,,,,\"YTM\")":6.106464,"CC_ZA^IMF_IFS_RCPI_Q(0)":null,"CAGDPY@BR^EE_ACTUAL_ANNUAL(MED,+1)":-1.6,"USDAED^FG_COMPANY_NAME":"UAE Dirham per U.S. Dollar","USDQAR^FG_PRICE_CHANGE(0,-3AM)":0.0,"USDBRL^FG_COMPANY_NAME":"Brazilian Real per U.S. Dollar","USDPLN^STD(FG_PRICE_CHANGE(0,-1AY,AM))":2.82661618570717,"USDIDR^FG_PRICE_CHANGE(0,-1AM)":-0.5330205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601859,51.5269226366261,58.7717056261205,64.972794174405,67.9891570247354],"EIDO^P_PRICE_RETURNS_PR('52W',2,-10AY,0,AM)":[-4.5173225,30.409695,9.764374,8.889389,21.262014,21.820915,16.152752,8.81654,-1.7862737,-9.397406,-6.2586126,-11.444002,-17.43341,-31.750214,-33.581406,-25.408464,-22.841908,-22.794891,-17.487585,-14.758325,-13.122296,-7.9395237,-10.307705,6.453669,18.345928,32.58252,51.364864,30.171574,12.954056,16.274584,14.572155,7.3965073,10.770178,15.566778,21.575201,12.728893,3.1825304,8.551228,1.7552376,4.974568,15.150452,17.82999,22.189117,17.57785,5.278671,-3.5841644,-3.0728579,-13.68432,-7.9012156,-11.331773,-12.420082,-13.219177,-5.5066643,-10.8912525,-5.0855217,-7.414639,-1.9058883,5.283177,1.2294412,16.72312,6.5772414,9.94091,7.5555444,12.619972,-2.6697516,5.3035617,-11.022878,-14.413733,-46.418278,-38.799595,-28.044575,-29.883135,-26.280546,-21.355564,-25.998348,-27.921946,-5.2646103,-7.1370125,-0.8219242,11.86285,63.702454,35.16011,25.36013,12.832987,8.224403,10.444236,25.268066,31.054628,3.8161278,-0.60136914,-0.2879858,3.9467216,14.609158,16.869879,14.364958,11.132347,18.089163,14.767254,9.801888,2.0406246,6.29369,-0.32576323,4.2453527,-4.204166,-2.614975,0.24102926,-3.2106996,6.1905622,3.1039,-0.12212992,-2.084273,-12.136787,-5.4522634,2.4395823,-3.946823,1.4543533,-3.9234579,-13.153296,-13.033557,-11.990446,-9.303278],"EPU^FG_TOTAL_RETURNC(-10AY,0,AM)":[0.9468317,0.19305944,-6.1485767,-2.8177261,0.9664774,-3.9534569,-6.883603,0.33602715,-2.7796388,6.441605,-4.5307455,-0.14065504,-7.931626,-16.45006,-0.88889,3.049326,-5.6721983,-6.1365485,-2.9236853,13.527309,16.996407,20.330513,-6.515485,6.675446,10.69932,-4.425025,1.1270165,-1.1144519,-2.0712793,2.3079395,7.3146343,-2.1000504,-1.1027217,-2.2593915,2.851987,0.6685734,6.0230374,5.2631617,2.619052,8.404219,-2.4494648,1.8389106,6.3445687,-3.396058,1.116395,1.8087864,-1.8458664,-6.8561735,2.4968147,-8.128262,0.37878752,-3.9353073,-0.98204017,1.0448217,6.9859147,0.816226,3.0033946,-4.817438,-6.7394853,7.849896,-4.3841896,-4.4582367,0.3543973,6.150675,-4.768509,8.866798,-7.0445356,-9.291517,-28.602432,11.50167,11.705673,3.298545,8.093893,3.312087,-7.0114255,-0.049471855,16.024649,2.5888205,3.2295227,3.9944172,-6.956756,-8.40069,4.254651,-11.288971,-7.7319565,-0.7821262,-0.90090036,15.00001,-9.354412,10.185933,8.575285,8.333338,7.921922,-15.026593,-3.630674,-12.67671,-1.1183977,-4.407173,0.1224041,11.369192,9.07427,-2.133119,9.626794,-4.6452465,1.7017007,1.6076088,-2.9118478,4.3649673,9.461665,-3.934425,-6.360531,-3.2140553,7.80555,11.465907,-0.6689906,3.8430333,10.230279,3.8365006,8.031535,-6.3041687,0.09975433],"EWW^FMA_DIV_YLD(NTMA,-10AY,0,AM,\"PORTAGG\",\"MEANR\")":[null,null,null,null,null,null,null,null,null,null,null,null,null,null,null,null,null,null,2.09928406723104,2.09107508811399,2.01661715630146,2.02562867069927,2.0937203696278,2.09012463317296,2.08983029827401,2.06161692548624,2.08981311584942,2.13252494860243,2.35917344498434,2.37902352286866,2.39112282431281,2.3657024237615,2.3773351354342,2.37193209781106,2.44911731615384,2.44016143424219,2.39624036409566,2.39950308145103,2.45578973975438,2.56635015239635,2.60388976691114,2.48859983516228,2.46449263488072,2.63053703574943,2.69457731838024,2.67318879258417,2.94119598198058,2.77860526776776,2.71632383170732,2.77277376084093,2.75609963120159,3.15667814053857,3.46795110801709,3.44980560551898,3.28344948427239,3.39140088950174,3.37040613611725,3.3208351871731,3.56244866808181,3.53837908249697,3.84052971481181,3.74480660932941,3.60548480344371,3.49862247343685,3.5545604578883,3.49507828903948,3.48886280769272,3.59606248162547,4.63236208094404,3.87129711381141,3.16996496441359,3.05285885125198,3.06020732647458,3.11890555795456,3.42587351323808,3.47990231562136,3.32232620872932,3.46560078057792,3.64556455722887,3.54645048013075,3.38756467737416,3.16812381400033,3.09053556979532,3.13535068841869,3.11837794315424,3.08442589359468,3.29373761665818,3.46197458950653,3.54075574450546,3.3778505786939,3.65576422559725,3.61418280072347,3.38621151047576,3.74667959591225,3.80502492214494,4.12798647255543,4.07243573958034,4.31511739157868,4.24917015844018,3.74151258826025,3.76176491935521,3.96902277985434,3.52329034216899,3.62524329239907,3.68954523323828,3.57502343316148,3.82914341793191,3.88320741820295,3.85919219796051,4.07508350065854,4.23259359370246,4.36385881178763,3.97843047744322,3.72617985909843,3.72551188776351,4.0175721968475,4.01488206776934,4.18605983986121,4.39125419882374,4.49313718879896,4.5786539885656],"EZA^FMA_PE(NTMA,-10AY,0,AM,\"PORTAGG\",\"MEANR\")":[14.9318203458069,15.1205545619697,14.3388650465993,15.0744751077704,14.7460994256671,15.7882195566223,16.8432949860645,16.895802477581,17.1535354782236,17.5708928075697,16.2095868987125,16.3771395913574,15.9093290058123,14.7422429758657,15.2119923142947,15.7386291014276,15.1075138968698,14.5667936099609,14.0830966678908,14.3122299886831,14.7663899118334,15.1256848179848,14.881948809692,14.9553923306025,15.462770007191,14.691128587837,14.9531587196649,14.7428231432265,13.9328934979722,14.6250486558175,14.9643777030119,15.3616845902387,15.5934408155983,16.222704757639,15.439913921305,15.0460253124456,15.8424061187499,15.6366160071662,14.8104716991246,15.5666956425374,15.1827531128737,15.2279631503867,14.9688038005325,15.2521231398244,15.0663062964221,15.293683399937,14.5748825238918,14.3238277877556,14.0147500296896,13.813078452242,12.9993437037597,12.2527637206247,12.3528334066442,12.6283225620759,13.1539185593418,13.0055819845081,13.2026784099987,13.5767026922018,12.8673405110606,13.2297530216029,12.784004498778,11.6603120605016,11.442551561722,11.6288801819331,11.9957838897036,12.3110998768791,11.5017420245667,10.4412357933483,8.18680436112887,10.4223668383796,10.4461005470826,11.1345034022123,11.5700011516056,11.2237223175606,10.5237663042918,9.72869239342622,9.771671310822,9.82492495032783,9.88286446565929,10.157140118757,10.1508388508471,9.50745466482223,10.0961747384092,9.46190115230149,9.53894366269423,9.26043497319151,9.26597441161089,9.46475934057977,9.70946314244903,9.7583153417996,9.81802085184113,10.3013447741035,10.0114799335803,9.33723454251009,9.10489874050243,8.49155327851864,8.76358588555988,8.26642725783294,7.82911710543805,8.38367052147912,9.07216129517558,8.79811497294398,9.38603638837862,9.12188004185686,8.9708418708763,9.13144128231822,8.66230253930707,9.41677305453475,10.0457685430088,9.6467962961815,9.27382600722052,9.08812885102985,9.7851641790995,10.064555935841,9.62142044765068,9.31841531258836,9.42796328437223,9.41432712018047,9.29990873725915,9.68197561225165,9.70671620622073],"DDR3512M-FDS^FG_PRICE_MAVG(0,,,,30)":0.92674845,"CPALM-FDS^FG_PRICE_CHANGE(0,-6AM)":4.56213948610382,"FC0000QA^FG_PRICE(0)":102.93377,"FC0000ZA^FG_PRICE(0)":349.34674,"FC0000ID^FG_PRICE(0)":1125.999,"MCHI^FG_PRICE_MAVG(0,,,,60)":43.598835,"EPU^FG_PRICE_MAVG(0,,,,200)":36.67957,"ECH^FG_PRICE_MAVG(0,,,,30)":26.192,"VNM^P_PRICE(0)/P_PRICE_HIGH_PR(0,,,,,,\"PRICE\",\"INTRA\",\"52W\")":0.7484819,"TUR^P_PRICE(0)/P_PRICE_LOW_PR(0,,,,,,\"PRICE\",\"INTRA\",\"52W\")-1":0.33026516,"QAT^FG_TOTAL_RETURNC(0,-12AM)":-6.4911366,"GREK^PERCENT_CHANGE(FMA_EPS(+1,0,,,,\"PORTAGG\",\"MEAN\"),FMA_EPS(+1,-1AM,,,,\"PORTAGG\",\"MEAN\"))":7.69368568164844,"CNYA^P_PRICE(0)/P_PRICE_LOW_PR(0,,,,,,\"PRICE\",\"INTRA\",\"52W\")-1":0.09075117,"URTH^P_PRICE(0)/P_PRICE_HIGH_PR(0,,,,,,\"PRICE\",\"INTRA\",\"52W\")":0.9601747,"TUR^FMA_COS_UP(\"EPS\",\"1M\",+1,NOW,,,\"PORTAGG\",\"MEANR\")":8.0,"CNYA^FMA_COS_UP(\"EPS\",\"1M\",+1,NOW,,,\"PORTAGG\",\"MEANR\")":124.0,"TRYGR10Y-FDS^FG_YIELD_NAME":"Greece Benchmark Bond - 10 Year"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0926736339,11.6213360007973,14.7254914343506,12.9416631313265,11.9170149805214],"USDSAR^FG_PRICE_CHANGE(0,-3AM)":0.050663948,"USDEUR^FG_PRICE_CHANGE(0,-3AM)":-1.009953,"USDTWD^FG_PRICE_CHANGE(0,-3AM)":0.6741047,"NI-FDS^FG_PRICE(0)/MAX(FG_PRICE(0,-1AY))":0.709908297919928,"BRENT-FDS^FG_PRICE_MAVG(0,,,,30)":85.86,"EPOL^FMA_ROE(NTMA,-20AY,NOW,FY,\"PORTAGG\",\"MEANR\")":[null,null,null,null,null,null,12.9136409385463,11.6682069956937,9.88095297355163,9.32819662687838,9.08400416739547,8.19593899535384,8.81992527720217,10.5838129179285,10.2657999868947,9.4389843194853,7.20768650788902,10.1460102201106,10.9641857238333,12.3945793275799],"CC_SA^FG_COMPANY_NAME":"Saudi Arabia","USDTRY^STD(FG_PRICE_CHANGE(0,-3AY,M))":7.50347397001611,"USDKRW^STD(FG_PRICE_CHANGE(0,-3AY,M))":3.00004529569372,"USDPLN^FG_PRICE_CHANGE(0,-6AM)":-0.045204163,"USDIDR^FG_PRICE_CHANGE(0,-1AY)":7.4098587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6102,1.93303149915198,3.07367882792392,3.62922601686806,3.01150373774813]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31.5746107392056,26.7127118876347,-3.89260227614601,7.87399008395419,4.88454059820413,587.066687199439],"ECH^P_PRICE_RETURNS_PR('52W',2,-10AY,0,AM)":[-10.733771,-5.4371,-16.234213,-13.494325,-12.18031,-14.748782,-5.2509665,-4.0387273,-9.408867,-6.7317905,-11.786628,-16.119272,-16.554075,-19.073605,-20.567196,-16.31928,-20.315784,-18.511868,-12.300902,-16.012932,-8.082885,-8.700806,-12.145126,1.005578,8.726061,8.357835,14.418769,16.64524,18.379248,18.685686,20.941174,22.097324,20.30034,14.816093,25.955439,15.146971,21.68498,34.669376,33.734154,31.001139,23.030615,40.957283,46.727623,32.0547,22.575401,25.855505,17.117393,12.972069,6.4944625,-8.164019,-4.917759,-13.88728,-2.2418916,-18.957806,-14.966077,-13.641816,-14.996946,-18.973219,-21.21523,-9.817255,-18.304789,-16.105293,-16.11324,-16.975468,-29.714436,-17.790735,-32.949566,-38.97027,-51.278767,-40.322186,-34.506027,-35.023678,-27.439863,-27.742577,-34.097336,-29.748148,-3.9245784,-7.112604,1.9793391,23.311161,66.90801,29.881977,24.553288,13.884771,2.942729,15.755331,11.931122,7.232046,-9.98897,-19.71408,-9.240568,-18.530327,-9.503973,-17.069786,4.3429494,-10.536236,3.8565755,3.1458497,-0.83286166,6.016934,17.166065,25.496555,18.137955,22.335327,5.6239724,18.285751,3.5398722,29.306793,24.735523,10.627449,16.201889,5.3691983,9.104657,11.282873,-8.17545,-3.9417446,-3.8899243,-1.2184858,4.5445204,-9.485703,-15.681314],"EPOL^FG_TOTAL_RETURNC(-10AY,0,AM)":[-4.7975483,-0.21443963,-0.7163346,-0.9018779,-1.2741089,-9.19739,-3.6144555,1.4224172,0.04249811,9.133387,-6.2281075,-5.144602,-1.1037529,-5.714279,-1.8939495,-1.3996065,-9.446896,-0.97111464,-6.224066,3.8938046,14.19648,-5.8180037,-10.612464,-0.5906403,4.0500164,2.7475715,1.5041709,2.14051,-8.705002,8.724773,12.642944,6.320441,-0.553,10.611677,0.20946264,1.8490672,6.672156,5.830121,-3.2469869,2.1116138,-2.5849342,4.3474793,7.4566245,-10.649263,-3.4986556,-2.908367,-6.032014,-4.813266,11.6620655,-0.7401347,-1.615572,-6.9473686,5.339372,0.24746656,4.8197985,-3.3140004,-0.3856063,-0.98924637,-2.9973984,5.9636593,-8.17104,-4.8870506,-0.92098117,9.050882,-5.832219,2.7995825,-4.981023,-14.77784,-22.437023,9.44109,15.389919,1.2110591,5.014932,1.6486526,-6.5995455,-16.646708,30.17242,5.5130362999999996,0.68348646,-0.31331182,-2.7239442,6.8389893,14.516127,-3.4809291,-0.3200829,7.0183516,-3.5576522,3.8222194,-11.815071,3.3313274,-1.1870861,-17.443531,12.8637905,-18.617844,2.7249694,-9.3615055,-0.13736486,-16.299862,-11.503696,17.270195,20.90261,3.020513,8.47348,-4.412639,-3.4310758,13.3075,0.45609474,8.853567,8.029186,-6.998062,-11.20913,16.48159,13.146008,3.3796072,-0.7063985,4.535353,0.042533875,0.25509596,6.7854166,-0.59083104,-5.575901],"EWT^FMA_DIV_YLD(NTMA,-10AY,0,AM,\"PORTAGG\",\"MEANR\")":[3.25674445468259,3.23236590273981,3.47870088341088,3.47790873871195,3.4166302344345,3.41371726402922,3.47149294799539,3.38703874236579,3.57469828792896,3.49654842024179,3.73595962152173,3.84867103888502,4.09768166234625,4.41827626716432,4.30589171745677,4.12656909112864,4.13253850462914,4.2164750136622,4.37411446112773,4.24823251911874,4.16518420084403,4.42318090514047,4.23560066898445,4.1462086573054,4.01934632280302,4.11366762175378,4.03980156899108,4.00172083110798,4.18402917954623,4.22321705266493,4.16307200202319,4.18476492943893,4.13740844218173,4.08581993696157,4.06185432833814,3.98330038953852,3.97074268843672,4.00753234625683,4.16083771597113,4.04107772659383,4.10641429584924,4.18038844855756,4.03148847522876,4.2121837028725,4.18294940152614,4.36332397675221,4.34518392757083,4.43689195553976,4.30683163915516,4.33327656900937,4.39881689921525,4.91873324366537,4.88880955850504,4.91482940540386,4.63627802358817,4.43288454972769,4.29877469031959,4.19936887195777,4.49092197063027,4.28036823217131,4.33033840098394,4.44819945250004,4.22057604286478,4.09148935498214,4.13761204293995,4.02518423795321,4.18176745529997,4.24907845853765,4.73236128722865,4.07113132807346,4.07019017129724,3.85975140268875,3.61178759471572,3.85323272787932,3.91311854178012,3.98817873235488,3.75845318416164,3.61780112183979,3.54520257934673,3.64933066309616,3.6505398168568,3.70534982114849,3.95623587777151,4.00987180197368,4.21102894171932,4.21106514159878,4.47274459506582,4.38008822119621,4.25861219174638,4.09182260353588,4.40132269701333,4.32795610543131,4.48499788769432,4.74636004815216,4.63693626963515,5.34449918427949,5.113175014087,5.06669640223432,5.43206629192335,5.11373577509283,4.31219223665953,4.54570564805629,4.08124487334361,3.96289439734201,3.85695264409513,3.7837570645331,3.58628155150011,3.51104553194538,3.40383248181412,3.58555406470158,3.65721887866278,3.6990484479021,3.42492021973911,3.30315284890883,3.39248832613311,3.24143458277712,3.08727302017761,3.18682855209212,3.15147148680187,2.97168926801202,3.18567810119396],"EWZ^FMA_PE(NTMA,-10AY,0,AM,\"PORTAGG\",\"MEANR\")":[11.5815915953928,12.6558204944515,11.1068763600408,11.7523018776831,11.0570743518518,11.1054889887099,11.0264932453077,12.4040620489982,13.0255480205771,14.4955919909673,13.2945800745565,12.8207171023611,12.3215884424453,10.8221011120141,10.7974527882317,10.9053096334426,10.6075470102038,10.2916844396165,10.3301580947442,11.6054581405519,13.4199881122828,13.5640621029485,12.1116905871956,12.6250724275705,13.5991611364635,13.7906816784353,13.6211183485754,14.4847375835873,13.0070520549283,12.7319031251851,13.2454287099342,13.4663992544592,12.7503983264585,12.6911256307306,12.0028281764145,11.9151339260669,12.552606219327,13.4673721949783,13.7668726081436,13.2617795040121,12.9382364033122,13.495532822405,14.0455938662664,13.1974098696108,12.8767272910723,12.7738226206887,11.3865776409127,10.4917245363103,11.2266314502532,10.6056524883497,10.5416947401886,11.6651255085977,11.6073788568552,11.4597129413982,13.0699823677934,12.2522837156452,12.1065842328632,11.7191872043565,11.9095289824941,12.2838560880313,12.6819723806009,12.4196886474783,12.8748295342085,13.5857986959837,13.5042927180736,14.361463296219,13.9743043743763,12.8882227436416,10.432597483541,13.5631214500882,16.6719615791385,27.0372778148458,25.3842679820195,23.6491446928651,16.7254800832523,14.836222274596,14.0703171617573,12.7540542613099,11.1725074437272,9.84813005143836,9.2748134276201,8.80891887966418,9.38754519802699,9.01235407240539,8.25206586386866,8.15211773276654,7.66289923414901,7.53449961397286,7.49991224700304,7.7314608901401,8.16272083013133,8.04494704125972,7.91740835000054,6.59257127230322,6.72344478791218,5.87112957569058,6.14097257404897,6.3787338372329,6.56196269168471,7.03518907218646,6.78106656533995,6.99564794140452,7.20177004719851,6.79075991052042,6.55098762169938,6.80642876091668,7.15293726503769,7.87130604452251,8.10899150790402,7.94432131338713,7.72369589219153,7.25394732914179,7.73764618950156,7.9928321812577,7.78416286650467,7.90073948936914,7.64575028796836,7.5335836477486,7.09660535148278,7.14263763014546,7.0900988097326],"EWZ^FMA_PE(LTMA,-10AY,0,AM,\"PORTAGG\",\"MEANR\")":[12.10094636889,13.0993547427787,12.0276558892203,12.6389093887692,12.2294612646732,12.3692947890955,11.8696246978224,12.9145545886341,13.1266397737205,13.836742888308,13.6813171792083,13.6506511067293,13.4558851386898,12.5289266653312,12.2559690897124,12.3450945825784,12.4315303132878,12.0453533539235,11.7722206983125,12.7125319256377,13.1818081597659,13.339440287129,12.9322209540134,13.3009299606477,14.0021367722155,14.434597709228,14.427478158221,15.1712148657301,14.578008141482,14.7891756028114,15.4983574684392,16.8693679737755,16.4063217257552,16.0603897463269,15.4449452182564,15.0367655993259,15.0498822372117,15.3933543763867,15.4828778176833,14.8731895803981,14.4071421002354,14.9214045178148,16.5754369229971,16.5761847450949,16.2355836722164,15.883138179269,15.0291598451963,14.2561078016266,14.269673763541,13.5027572146126,13.2609888096455,14.1758304392608,13.9422884568459,13.6672215740891,15.2109929118474,14.782327171824,14.5087336641065,14.1751605777344,14.1053243612459,14.0997432535502,14.419442980413,14.1028828407679,14.3657686058592,15.6574799264402,15.3390259209594,17.2333198600454,16.8370443746074,17.0883615594416,16.1241396713286,16.8833898213384,18.7770531921867,29.5730199630051,31.7234831733385,36.3830141951826,28.7639922654065,30.8720184010031,32.2371966345665,36.7394099439257,28.8931129466903,20.7486772827536,19.4733967912901,18.2303261219928,17.2400401186756,15.9067105497561,14.3176646049207,12.6648325781471,10.9621922632716,9.35191978898615,7.72469038912422,6.46961032475277,7.09253159194061,7.04040679707427,7.08965351510126,6.68394869213026,6.66515786522709,6.1940540286315,6.17434784487379,6.16961859878405,6.04311519833679,6.23169171135195,5.83545404114249,5.66736026820251,5.96161390554032,5.54302572195314,5.60546847369023,5.79802871143631,6.11519190750769,6.72853076925051,7.11438102941109,7.19586957233587,7.27867097403805,7.26392748695467,8.1854489417557,8.76799758251662,8.19791841545839,8.46076991574064,8.35145725418437,8.2707664410489,8.00901418605957,7.98021905192216,7.94425600700791],"DDR3512M-FDS^FG_PRICE(0)":0.9074227,"CPALM-FDS^FG_PRICE_CHANGE(0,-3AM)":3.26255825996893,"FC0000BR^FG_PRICE(0)":185.11327,"MCHI^FG_PRICE_MAVG(0,,,,30)":42.418,"EPU^FG_PRICE_MAVG(0,,,,30)":41.038864,"ECH^FG_PRICE(0)":25.25,"VNM^FG_TOTAL_RETURNC(0,-6AM)":-9.154386,"EIDO^FMA_ROE(NTMA,-20AY,NOW,FY,\"PORTAGG\",\"MEANR\")":[null,null,null,null,null,null,18.9279585586526,18.0738292901709,16.8092892463225,19.1020740705792,18.4086750507428,15.6625909554988,15.054606398618,15.7733994434049,15.5352440090718,14.4300103255066,11.4814604214712,13.6928560106707,15.6524440673878,14.02340332534],"TRYCA10Y-FDS^FG_YIELD(-10AY,0,Y,,\"YTM\")":[1.79,1.39,1.72,2.04,1.96,1.7,0.67,1.42,3.3,3.0987],"USDTRY^STD(FG_PRICE_CHANGE(0,-1AY,AM))":1.45003177965796,"USDKRW^STD(FG_PRICE_CHANGE(0,-1AY,AM))":2.14473551498739,"USDPLN^FG_PRICE_CHANGE(0,-3AM)":-1.8144131,"USDIDR^FG_PRICE(0)":16235.0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6057292428813],"CNYA^P_PRICE_RETURNS_PR('52W',2,-10AY,0,AM)":[null,null,null,null,null,null,null,null,null,null,null,null,null,null,null,null,null,null,null,null,null,null,null,null,null,null,null,null,null,null,null,null,null,null,null,14.579117,17.216158,18.900085,19.384134,22.562386,16.438448,30.987013,33.66486,23.090506,22.66513,18.149328,16.102875,-0.050634146,-8.87652,-14.792931,-12.12768,-19.696194,-21.709543,-26.554382,-24.37675,-7.35147,-2.6411176,-0.5247474,-11.1279545,9.234179,6.1929345,12.337744,7.5927734,19.697262,21.105873,35.925472,10.743439,7.221329,-10.548454,-5.4763556,12.461925,11.471081,29.15845,40.93968,37.054695,33.2288,47.19485,41.521442,65.397964,51.20188,57.189583,50.430286,55.45206,38.18879,17.687057,11.784517,14.198709,16.192795,5.8817863,3.53204,-8.972568,-7.599652,-8.765209,-21.75126,-23.924118,-12.8353,-15.314829,-20.239819,-27.214962,-33.268707,-25.158327,-26.256811,-10.651207,-15.935487,-9.13397,-0.8096099,-10.625208,-21.278214,-9.938598,-11.682093,-6.8051996,-2.7231395,-12.275142,-13.588655,-29.486238,-18.203133,-15.458369,-13.247913,-7.152361,-8.698964,-14.67936],"EPHE^FG_TOTAL_RETURNC(-10AY,0,AM)":[0.4050851,2.7165055,-1.8591225,2.1344662,1.6980171,-1.6078055,6.884825,2.2532463,1.3892293,-4.8192797,-1.1913598,-2.052474,0.07737875,-11.15979,-0.87032914,3.043604,-0.42600632,-3.4163654,-5.0385294,4.0886283,9.745132,-4.289615,7.2794795,5.2325606,0.4948616,-2.2474706,-3.7458062,-5.5018783,-8.406698,0.81409216,5.706358,-1.9842446,1.6969323,5.4742336,3.1640291,-3.297466,0.8372903,-0.58124065,2.9231668,0.35163164,-2.0485103,6.8958044,-3.219992,-4.1788635,-2.9444456,-3.7779033,-1.9928575,-8.134455,9.85074,-0.6340563,-9.814644,3.7398934,3.6375403,-0.02849102,9.410297,-5.5332603,4.1274667,1.0492444,1.4998555,3.0956984,-2.6921928,-1.7684042,-4.006958,8.31821,-5.166161,1.1520147,-9.149181,-6.2860847,-24.05886,5.2726507,11.301363,5.62824,-5.091572,1.92976,1.703906,4.5420647,14.102566,2.2829056,-6.2691154,0.75041056,-5.3756475,-1.060915,6.433761,1.5307188,-9.861427,7.901323,0.099396706,4.534924,-1.3299584,1.9138455,2.0543694,0.8361697,-4.29976,-7.477534,0.0,-10.438538,0.47022104,1.4040589,-15.076923,9.510875,10.008276,-1.0835052,11.798393,-8.777327,0.93598366,-0.33382177,-4.652029,2.8681993,2.9953837,-8.650261,1.6734719,-5.419511,7.4278474,3.52993,2.000773,4.3002605,0.18084049,-7.039714,-4.854369,-0.022011995,4.3928742],"EWM^FMA_DIV_YLD(NTMA,-10AY,0,AM,\"PORTAGG\",\"MEANR\")":[3.17853107692741,3.15591276364408,3.19908737222935,3.19325883802302,3.28829012216276,3.30265899280379,3.26695667204503,3.14140983906306,3.16283031728173,3.14871673942146,3.24635991528472,3.26133020378431,3.25973727883836,3.47938240370334,3.38889094860102,3.29277390654376,3.26188438522205,3.2523709438498,3.27714046464117,3.14651430781015,3.06279630934988,3.14093100208418,3.08789633426039,3.0577501382467,3.00432944961119,2.95109135006812,2.98573787558088,2.94624386374845,3.00141216455331,3.03225441916189,3.01507328231896,3.01097314574067,2.97952537223897,2.94969629628141,3.03573432330005,3.03945651380963,3.04013770140046,3.02214697801929,3.07725096477853,3.19480262846156,3.28292366713941,3.14154028928361,3.06425578181038,3.15597376052545,3.19485732378776,3.17851723101754,3.28172999998264,3.37268227915974,3.18851306104964,3.15494099078328,3.22659258450037,3.40086550005332,3.37479522990327,3.28867208670578,3.27813759819259,3.28406505253623,3.41358746423147,3.37723368325886,3.32134347718404,3.40197446877625,3.44395410775795,3.51779578120578,3.53503605653922,3.51378055034024,3.53646781029889,3.47655128426169,3.62951280999077,3.77739741955009,4.0955570200146,3.68651316259061,3.11094932125112,3.09858678858382,3.0087339638556,3.10099558837223,3.32239113991609,3.5313672649909,3.4596218600764,3.62279158033101,3.8678926472087,4.03597027191661,4.05933205277504,3.97735664517198,4.13730540509972,4.20984943927228,4.29938991760241,4.01551183074079,4.08288948473004,3.9910705212892,3.97604558370763,3.70725096796477,3.8935723633441,3.79434310372774,3.76853611603238,3.82986399456452,3.93224872052867,4.18217664488216,4.04416955761554,4.10513407141505,4.42005565170897,4.29476803356274,4.14568680107829,4.16953907491476,4.23305009048673,4.38212622126726,4.4343530455087,4.4385390568679,4.45083038814979,4.48185740845796,4.26029692378565,4.24340427802819,4.36214601574006,4.34409341880593,4.27460921870639,4.31392884689741,4.23653231880129,4.14675666873456,4.16015992885971,4.10316160987031,4.09553510129199,4.13105537764905,4.11349442803789],"EWY^FMA_PE(NTMA,-10AY,0,AM,\"PORTAGG\",\"MEANR\")":[10.4075620948007,10.312444636621,9.89277175405325,9.83767160255259,9.88268392690863,9.43482997126441,9.62720967797828,9.85450697972138,9.88684845536117,10.1395989760775,9.72509440221693,9.67680980305791,9.80530366914228,9.20552171915957,9.73998188280705,10.3590032478923,10.3000329474153,10.1001639262629,10.3306166831143,10.2308578964968,10.5049197682735,10.1769278657596,10.0635372441943,10.0068242268966,10.039204814275,10.1146850465515,10.0189525763305,9.86330676403831,9.72147776697872,9.69046045481247,9.53170109214159,9.50319978418378,9.42291619354343,9.01969957812743,9.56447095203744,9.55620321357865,9.44785000510597,9.08816876163614,9.191624380137,9.50693916773829,9.16201946386512,9.09050375517102,9.43492975221414,8.8641854281994,8.92367796977927,9.06364452844001,8.80398792808001,8.38849095293584,8.3792907728652,8.37842951526403,8.43774445695559,7.68550018455145,7.96254796350405,8.24126157664664,10.2270930771434,10.346473849075,10.7790897102427,11.3376754786855,10.6257073791335,11.3186742298269,10.9315916778984,10.4242723812029,11.0380264022522,11.303466153492,11.0076312957891,11.34408518518,10.8755929071269,10.2069272388543,9.08889178181081,11.5274518886177,12.3764249453535,12.4172326851744,12.7306436330457,12.8204873487113,12.3213713581713,11.4141400641534,12.9069679105096,13.4407753850193,13.9232277470966,13.2995987256065,13.1068453140562,11.2813392951454,11.2796151255174,11.2434039492663,10.4816300664994,10.519903285028,9.89152895754245,10.0039211441676,9.92976861652943,10.1773038670207,9.09225378704109,9.39092398807577,9.37165647898262,8.98175209765507,9.00447480491036,8.0166656083826,8.65873358211192,8.58133012932832,8.17185718154966,9.89190019329506,10.9878577628751,10.3129128179646,12.5359192330561,12.7656654821349,13.5035665972343,13.3436639878045,12.8365810275008,12.0795098506464,12.1663620335771,11.4314273308037,10.55684011303,9.58670288974776,10.1895748295785,10.392629323785,10.0660500954376,10.5001935014159,10.6245210671475,9.70996864434461,9.43370939807572,9.71258528219106,9.15401703464856],"EWY^FMA_PE(LTMA,-10AY,0,AM,\"PORTAGG\",\"MEANR\")":[11.6851935831467,11.6577067511985,11.2668033647103,11.636629169043,11.837084244642,11.32243739317,11.7047349527096,12.2927883663826,12.0661949462392,11.9349713249983,11.5818330326541,11.3547362293204,11.3087257190522,10.6598136518587,10.8461472368912,11.5178838060224,11.279122513153,10.0579014075432,10.3201077230977,10.5609408847898,10.6343456170611,10.5457057934363,10.5029896217741,10.4927567186224,10.5396593107024,10.6350721694402,10.6767733942935,10.7675071784402,10.8305309005057,11.0298189242746,11.4681850021294,11.6644461632925,11.4497840253927,11.118743339038,11.1186617517093,10.9823135982434,10.7637914149031,10.3671110345913,10.374325572826,10.5812815553927,10.2564662740999,10.0945139722641,10.7600378650853,10.5434153658467,10.4250326352907,10.3397056005886,10.1171871417079,9.78679535761155,9.62086653840856,9.49244135664673,9.39373799128595,8.42465198350959,8.44414817420114,8.14668683350681,9.70839484389158,9.99427410131871,10.2134642539625,10.5835370736841,10.5265979623128,11.122193308558,11.2739985352382,11.1606845237203,12.1227371828574,13.0042112739691,13.3830684885864,14.5999477071863,15.0068805857486,15.1738265723176,14.4466652023778,14.940287259092,15.2397835674083,15.2862916388395,15.728858892601,16.1252139957926,16.0160703016752,15.4328395270826,17.7917382017599,19.7879571874321,20.9885675799919,20.4377438407059,19.749896350352,18.3678327866041,17.4564459540087,16.5981075037753,15.3043196732596,14.2333025798924,12.787591172642,11.6085055406904,10.2914939711672,9.504388083623,8.99558225692671,9.30098063668994,9.35635828917493,9.26539294807537,9.28873331098041,8.78546894629991,9.00443338691618,8.85867910667809,8.32445610806364,9.34786771460046,10.0768791219602,9.28347214520731,10.2720595993239,11.0044578529881,11.5532727129113,12.0470540640573,12.3779600586628,12.5234111779126,13.3389536102148,13.5076794356589,13.4229718913118,12.9642693686962,14.3569297244355,15.5935795031239,15.3496473703,16.315441373189,15.84489491994,15.0585086641503,14.4149939878144,14.1146340056614,13.3727861252671],"WL-FDS^MAX(FG_PRICE(0,-5AY))":763.4,"CPALM-FDS^FG_PRICE_CHANGE(0,-1AM)":-0.894632206759438,"FC0000CL^FG_PRICE(0)":202.58015,"MCHI^FG_PRICE(0)":40.96,"EWY^FG_PRICE_MAVG(0,,,,30)":66.293335,"EPU^FG_PRICE(0)":40.14,"CNYA^FG_PRICE_MAVG(0,,,,200)":26.05168,"VNM^FG_TOTAL_RETURNC(0,-3AM)":-3.8587868,"TUR^FG_TOTAL_RETURNC(0,-6AM)":16.40954,"QAT^P_PRICE(0)/P_PRICE_HIGH_PR(0,,,,,,\"PRICE\",\"INTRA\",\"52W\")":0.8931178,"INDA^P_PRICE(0)/P_PRICE_LOW_PR(0,,,,,,\"PRICE\",\"INTRA\",\"52W\")-1":0.33091176,"EZA^FG_TOTAL_RETURNC(0,-12AM)":6.104207,"EWZ^FMA_PCT_ABOVE_MAVG(200,0,,,,\"PORTAGG\")":38.7755102040816,"EWW^PERCENT_CHANGE(FMA_EPS(+1,0,,,,\"PORTAGG\",\"MEAN\"),FMA_EPS(+1,-1AM,,,,\"PORTAGG\",\"MEAN\"))":0.582334420073976,"EWM^PERCENT_CHANGE(FMA_EPS(+1,0,,,,\"PORTAGG\",\"MEAN\"),FMA_EPS(+1,-3AM,,,,\"PORTAGG\",\"MEAN\"))":3.62935802768143,"EPOL^FG_TOTAL_RETURNC(0,-1AM)":-5.575901,"EIDO^FG_TOTAL_RETURNC(0,-3AM)":0.33551455,"CNYA^FG_TOTAL_RETURNC(0,-6AM)":6.6215873,"URTH^FG_TOTAL_RETURNC(0,-3AM)":7.1502447,"VWO^PERCENT_CHANGE(FMA_EPS(+1,0,,,,\"PORTAGG\",\"MEAN\"),FMA_EPS(+1,-3AM,,,,\"PORTAGG\",\"MEAN\"))":7.54499129488478,"VWO^FMA_COS_UP(\"EPS\",\"1M\",+1,NOW,,,\"PORTAGG\",\"MEANR\")":818.0,"SET-BKK^FMA_COS_DOWN(\"EPS\",\"1M\",+1,NOW,,,\"PORTAGG\",\"MEANR\")":79.0,"EWZ^SIZE(FG_CONSTITUENTS)":50,"EPU^FMA_COS_UP(\"EPS\",\"1M\",+1,NOW,,,\"PORTAGG\",\"MEANR\")":14.0,"VNM^FMA_RBICS_REV_CURRENT(30, LOC, \"PORTAGG\")":54.5054539765416,"EIDO^FMA_RBICS_REV_CURRENT(30, LOC, \"PORTAGG\")":54.307261249485,"EWM^FG_ROE(0)":8.1959743872254,"TRYBR10Y-FDS^FG_YIELD_NAME":"Treasury - Brazil Benchmark Bond 10Y","REFAEREPO-FDS^(SUBARRAY(NOT_NA(NO_REPEAT_F(FG_YIELD(NOW,-10AY,D))),0,1)-SUBARRAY(NOT_NA(NO_REPEAT_F(FG_YIELD(NOW,-10AY,D))),1,1))*100":25.0,"REFINREPO-FDS^PROPER_NAME(0,,,\"SECURITY\",\"NAME\")":"India Repo Rate","REFTWDISC-FDS^FG_YIELD(NOW,,,0)":2.0,"REFCLMPR-FDS^(SUBARRAY(NOT_NA(NO_REPEAT_F(FG_YIELD(NOW,-10AY,D))),0,1)-SUBARRAY(NOT_NA(NO_REPEAT_F(FG_YIELD(NOW,-10AY,D))),1,1))*100":-25.0,"TRYQA10Y-FDS^PCTCHG(FG_YIELD(0,,,,\"YTM\"),FG_YIELD(-1AM,,,,\"YTM\"))":null,"TRYMY10Y-FDS^PCTCHG(FG_YIELD(0,,,,\"YTM\"),FG_YIELD(-3AM,,,,\"YTM\"))":-7.0986705,"TRYVN10Y-FDS^FG_YIELD(0,,,,\"YTM\")":2.7459927,"ECH^FMA_ROE(NTMA,-20AY,NOW,FY,\"PORTAGG\",\"MEANR\")":[null,null,null,14.1776881603624,11.2798802315493,14.2628883913247,14.4661394368492,14.0754868016221,12.4952890187187,10.8480668279512,9.37758339699264,9.57060991333475,8.68386650455443,9.38392046774864,9.67240076810641,8.71131462166371,8.75463942854793,10.6038911833674,12.7874449851799,55.3246380969717],"TRYGB10Y-FDS^FG_YIELD(-10AY,0,Y,,\"YTM\")":[1.8155,2.0248,1.2817,1.2536,1.3339,0.822,0.197,0.966,3.662,3.534],"CAGDPY@VN^EE_ACTUAL_ANNUAL(MED,+1)":null,"CAGDPY@KR^EE_ACTUAL_ANNUAL(MED,0)":1.90344221708053,"USDSAR^FG_PRICE_CHANGE(0,-1AY)":0.0066637993,"USDTRY^FG_PRICE_CHANGE(0,-6AM)":8.991993,"USDKRW^FG_PRICE_CHANGE(0,-6AM)":2.5792122,"USDPLN^FG_PRICE_CHANGE(0,-1AM)":-0.9124279,"USDIDR^FG_COMPANY_NAME":"Indonesian Rupiah per U.S. Dollar"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UAE^P_PRICE_RETURNS_PR('52W',2,-10AY,0,AM)":[null,null,null,null,null,null,null,null,null,-12.259256,-21.128023,-0.56740046,-11.03388,-22.103226,-23.91199,-22.018373,-23.918247,-15.302908,-16.905153,-13.79615,-8.198154,-16.660065,-14.201248,-12.657988,-13.284511,-1.9036949,0.65790415,-1.0609508,6.2457204,12.494159,21.059359,8.808195,5.659127,2.266276,9.729635,5.995357,8.321834,9.520721,5.234742,13.994741,7.1155667,3.914845,6.932676,2.500403,2.5009274,1.2163401,-2.2337794,-3.4154058,-6.7071557,-8.096057,-6.7388477,-9.851873,-8.83584,-14.42194,-15.629852,-7.9166117,-7.1403623,-3.5595536,-9.268522,-6.641829,-5.1684737,-6.7777576,-8.789039,-3.9093554,-3.180945,1.5797377,-3.818047,-14.490867,-36.6905,-29.714352,-24.43164,-21.969694,-24.399132,-17.50304,-16.791136,-21.262138,-7.7113333,-7.2608175,5.657649,11.962473,57.449924,35.72124,53.04204,45.559322,39.880657,41.904415,43.882538,48.330856,45.62205,44.09611,32.659386,47.72967,48.306942,45.39031,20.945084,13.558758,21.231842,10.852838,6.406784,7.344115,-1.5196145,-5.892849,-11.343002,-16.945446,-23.616446,-17.223448,-12.449855,-2.887684,-3.9839506,-2.166015,3.760028,-6.1416683,-2.7771651999999998,1.1196017,6.117046,3.3924222,7.992494,-2.0492911,-1.7807484,-1.5253425,-1.3018608],"ECH^JULIAN(P_PRICE_RETURNS_PR('52W',2,-10AY,0,AM).DATES)":[41852,41880,41913,41943,41974,42004,42034,42062,42095,42125,42156,42186,42216,42248,42278,42307,42339,42369,42401,42430,42461,42489,42522,42552,42583,42614,42643,42675,42705,42734,42767,42795,42825,42856,42887,42916,42948,42979,43007,43040,43070,43098,43132,43160,43188,43221,43252,43280,43313,43343,43374,43405,43434,43465,43497,43525,43556,43586,43616,43647,43678,43707,43739,43770,43798,43830,43861,43889,43922,43952,43983,44013,44043,44075,44105,44134,44166,44196,44228,44256,44287,44316,44348,44378,44407,44440,44470,44501,44531,44561,44593,44621,44652,44680,44713,44743,44774,44805,44834,44866,44896,44925,44958,44986,45016,45047,45078,45107,45139,45170,45198,45231,45261,45289,45323,45352,45383,45413,45443,45474,45505],"EIDO^FG_TOTAL_RETURNC(-10AY,0,AM)":[4.758334,2.8254628,-6.608695,2.6815653,0.21762848,-0.39595366,-3.0247808,3.6452413,0.61638355,-10.486484,2.0128846,-6.99929,-3.095442,-14.330083,-9.11445,14.814817,4.11911,-0.33527017,3.6415815,7.0735097,2.5474906,-2.7789474,-3.0316174,10.38034,7.730055,-4.0242968,4.588604,-2.042365,-9.652508,3.2336593,1.4919162,0.3674984,4.9227,2.248931,2.0098567,2.3904681,-1.433295,0.96942186,-1.4401734,0.5245328,-0.89452267,7.036793,3.869152,-3.4202516,-5.4698524,-6.936198,2.5508165,-9.053678,5.44188,-3.5094917,-1.9255459,-0.39266944,8.278572,0.59695244,10.6365795,-5.7902336,0.15461445,-0.11578798,-2.202469,5.7290316,-3.7234008,-0.59194565,-3.9301276,4.2975187,-4.793972,6.9770336,-5.7677326,-10.587257,-36.956524,14.086569,14.983916,3.0275106,2.7412295,4.4823885,-9.601629,3.2768369,23.085331,4.862666,0.64047575,0.84854364,-7.7408495,-1.3223946,1.8022299,-7.2679462,-1.0344803,6.172228,2.5316477,8.0475445,-2.4968207,0.40063858,0.9577751,5.131519,1.7227292,1.6935468,-1.4274359,-9.88909,5.1607013,3.1855345,-2.7117193,1.2435675,1.5671253,-5.6878624,5.404198,-3.3898354,3.2017589,4.887378,-4.8217177,0.16138554,0.7809162,-0.043046474,-4.0912986,-9.654242,9.294224,2.3212433,-1.2992799,2.042663,-2.268684,-5.1888943,-5.136818,1.8396616,3.8580298],"EWM^JULIAN(FMA_ROE(NTMA,-20AY,NOW,FY,\"PORTAGG\",\"MEANR\").DATES)":[38352,38716,39080,39447,39813,40178,40543,40907,41274,41639,42004,42369,42734,43098,43465,43830,44196,44561,44925,45289],"CAGDPY@VN^EE_ACTUAL_ANNUAL(MED,0)":null,"CAGDPY@MX^EE_ACTUAL_ANNUAL(MED,+1)":-0.5,"USDCNH^FG_PRICE_CHANGE(0,-6AM)":0.83709955,"USDMYR^STD(FG_PRICE_CHANGE(0,-1AY,AM))":2.03429286963275,"NI-FDS^FG_PRICE_CHANGE(0,-3AM)":-14.7690655209452,"FTSEWIVNXXXX^FG_PRICE(0)":357.82386179,"FC0000PE^FG_PRICE(0)":825.7676,"UAE^FG_PRICE(0)":14.51,"INDA^FG_PRICE_MAVG(0,,,,30)":56.321,"CNYA^FG_TOTAL_RETURNC(0,-1AM)":-1.4901936,"TRYCN10Y-FDS^PCTCHG(FG_YIELD(0,,,,\"YTM\"),FG_YIELD(-1AM,,,,\"YTM\"))":-5.7600493,"VGK^FMA_EVAL_EBITDA(NTMA,0,,,\"PORTAGG\",\"MEANR\")":8.80699440864635,"TUR^JULIAN(FMA_DIV_YLD(NTMA,NOW,NOW,M,\"PORTAGG\",\"MEANR\").DATES)":45502,"GREK^FMA_PE(NTMA,0,,,\"PORTAGG\",\"MEANR\")":7.15809156858281,"EWT^FG_FCF_YIELD_NTM(0)":4.09848716734487,"EIDO^FMA_EVAL_EBIT(LTMA,NOW,NOW,M,\"PORTAGG\",\"MEANR\")":9.23034309719961,"CC_IN^FG_COMPANY_NAME":"India","USDSAR^FG_COMPANY_NAME":"Saudi Arabian Riyal per U.S. Dollar","USDTRY^FG_PRICE_CHANGE(0,-3AM)":1.7694592,"USDEUR^FG_COMPANY_NAME":"Euro per U.S. Dollar","USDKRW^FG_PRICE_CHANGE(0,-3AM)":-1.1540353,"USDPLN^FG_PRICE_CHANGE(0,-1AY)":-1.5107155,"TRYVN10Y-FDS^FG_YIELD(-10AY,0,Y,,\"YTM\")":[7.3,6.277413,7.1117578,5.6717234,4.738006,3.5404546,2.4877946,2.059403,4.687226,2.9473283],"TRYCH10Y-FDS^FG_YIELD(-10AY,0,Y,,\"YTM\")":[0.314,null,-0.12,-0.09,-0.176,-0.434,-0.49,-0.111,1.617,0.703],"CAGDPY@TR^EE_ACTUAL_ANNUAL(MED,+1)":-2.3,"USDVND^STD(FG_PRICE_CHANGE(0,-1AY,AM))":0.939251335302357,"USDZAR^STD(FG_PRICE_CHANGE(0,-1AY,AM))":2.10289368749271,"USDMXN^STD(FG_PRICE_CHANGE(0,-3AY,M))":2.6765057581066,"USDPLN^FG_COMPANY_NAME":"Polish Zloty per U.S. Dollar","USDCLP^FG_PRICE_CHANGE(0,-6AM)":0.44451952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719901,0.557417673683109,0.621885469021717,0.869531876625146,1.21959709581891],"QAT^P_PRICE_RETURNS_PR('52W',2,-10AY,0,AM)":[null,null,null,null,null,null,null,null,null,-2.7678192,-10.943562,0.027549267,-8.525312,-12.515741,-15.248209,-13.326001,-19.20148,-17.30808,-20.49548,-19.411922,-11.525339,-16.071098,-21.87227,-15.562648,-7.893938,-3.5232127,-4.504174,-9.570092,-2.0395875,2.5188088,14.536917,10.317934,0.91195107,1.6238332,5.990422,-5.5467367,-6.3934445,-14.604139,-16.360313,-16.404652,-20.263725,-12.122512,-10.132867,-18.808598,-10.994762,-7.196397,-3.7409067,4.982698,9.276557,14.906764,19.04638,28.016842,45.804276,20.066011,20.725286,22.03777,17.37914,16.698647,10.067595,15.22181,0.7887721,1.0151386,2.7765274,0.7002592,-6.5342426,-0.32946467,-4.1315374,-10.4081335,-18.494207,-13.522614,-8.691549,-8.200437,-1.874125,4.7863603,3.9879203,-1.3311565,6.976843,6.8546176,4.063654,18.54869,34.92478,26.766073,23.44699,20.578384,14.401018,14.207077,16.471148,24.971342,15.956057,13.58198,25.47611,32.95535,29.283215,26.118946,19.255722,14.027691,23.199844,17.438591,7.9629064,5.5534124,2.7993917,-7.233614,-12.402672,-19.539188,-21.231031,-19.758732,-13.067323,-10.467023,-10.565853,-15.54817,-14.485335,-18.268562,-11.135596,1.300633,-4.203081,2.9045224,-0.8179903,-3.3849776,-6.1106863,-0.2723992,-6.4911366],"UAE^FG_TOTAL_RETURNC(-10AY,0,AM)":[14.857149,0.49750805,0.49505234,-7.112068,-3.9443135,-9.300202,-4.77674,6.052351,-2.6735246,14.97457,-8.831781,2.8116941,3.0226707,-12.2249365,-1.8384397,-3.611803,-7.4401197,0.970459,-6.5781174,10.020304,3.6467671,2.7751088,-4.6793756,4.660976,2.2836566,-0.7050574,0.7248521,-5.2577376,-0.604558,4.204488,3.1438828,-1.1137068,-0.50385594,0.62555075,2.2770882,-0.5072057,6.216383,0.39391518,-2.6625574,2.044344,-6.6027107,2.1297693,5.0595284,-5.212468,0.059771538,-1.1947334,-1.2091935,-2.7672172,3.712213,-1.4887512,-0.83601475,-1.3618708,-4.865217,-4.818386,3.5766363,3.4531355,0.9032726,2.6153445,-7.171053,0.17030239,5.3489685,-3.0982077,-3.0378342,3.915143,-4.2765436,0.0,-1.6507864,-7.7852488,-25.697863,13.922655,-0.19398928,3.433764,2.7750254,5.0144672,-2.2011042,-1.458174,11.958075,0.48816204,12.04915,-2.2825897,4.4891596,-0.37037134,10.92937,-1.6234398,-0.28208494,5.516267,-0.8378029,1.5883684,9.913516,-0.56483746,3.1559467,8.8182335,4.8974752,-1.0952115,-8.87354,-7.631463,6.455779,-3.517282,-4.525459,2.172482,0.8376241,-4.392475,-3.4159422,1.9417405,-3.67347,7.3446274,-3.6184251,2.721548,4.9829364,-1.6905069,1.1243343,-7.4558554,4.4523,1.1978984,-0.40376782,-0.67567825,0.612247,-2.6369214,-3.7500024,3.412199,5.221176],"ECH^JULIAN(FG_TOTAL_RETURNC(-10AY,0,AM).DATES)":[41852,41880,41913,41943,41974,42004,42034,42062,42095,42125,42156,42186,42216,42248,42278,42307,42339,42369,42401,42430,42461,42489,42522,42552,42583,42614,42643,42675,42705,42734,42767,42795,42825,42856,42887,42916,42948,42979,43007,43040,43070,43098,43132,43160,43188,43221,43252,43280,43313,43343,43374,43405,43434,43465,43497,43525,43556,43586,43616,43647,43678,43707,43739,43770,43798,43830,43861,43889,43922,43952,43983,44013,44043,44075,44105,44134,44166,44196,44228,44256,44287,44316,44348,44378,44407,44440,44470,44501,44531,44561,44593,44621,44652,44680,44713,44743,44774,44805,44834,44866,44896,44925,44958,44986,45016,45047,45078,45107,45139,45170,45198,45231,45261,45289,45323,45352,45383,45413,45443,45474,45505],"EIDO^FMA_PE(NTMA,-10AY,0,AM,\"PORTAGG\",\"MEANR\")":[14.5557267954078,14.6783336701972,14.5154159698682,14.4819525000174,15.0520194390281,14.9609650021232,15.131229285306,16.0589060250585,16.1250851371427,14.5631625319222,15.3265148645702,14.3721222567373,14.3488080945941,13.3375192843724,12.8064467539661,13.8836220084854,14.5945996631417,14.4486119600486,14.5436171904798,15.0226773450778,15.1480302023711,14.8097547669101,14.8429162803975,15.4976293174601,16.9356457620263,16.2733208396463,16.5534098782447,16.367831983019,15.0914522104475,15.3377740717851,15.1962415122875,15.1193130033479,15.4241693461588,15.688407980271,15.4853507325125,15.7489530619909,15.5484545275216,15.6706460652008,15.4672620467767,15.5899226824655,14.8999542034186,15.8948314981081,15.7690913047449,15.4270577913286,14.4137525839425,13.8880520794336,13.4072017622519,12.5997421108996,13.3958469519289,13.7068558070206,13.4398890831825,13.2521163226547,13.8483827457308,14.0540723197511,14.9081295739042,14.4714249590659,14.2804524578572,14.2713379252644,13.6819266595194,14.2789427744306,14.8883090877054,14.6545327998386,14.2621702361673,14.6051291792439,14.5984333924102,15.0346650239634,14.6979392633157,13.4028248828631,10.6634906435191,11.8675592903828,14.0570521817677,15.9162874883581,16.5520452666045,17.2263530568279,15.3061655678769,15.7338894769274,17.5915778410934,17.2940148014882,17.2592881236323,17.4218855171046,15.6499380731219,15.9783254712934,15.8310075855469,14.8497088916572,14.4288032715853,14.927706047059,14.7676072290038,15.0864805338751,14.6115367930364,14.4689270329417,14.7059300950001,15.5782479834864,14.9362818063351,14.7474122318118,13.8561395575801,12.2880383345803,12.6592476199995,12.8771623327376,12.7910925685828,12.7717450646184,12.8329470440503,12.209507932217,12.2215629010702,12.0442344212526,11.9006276981994,12.1997390529467,13.3082410167405,13.3527169261348,13.5307996105843,13.684270000649,13.1441356336524,11.8840586588283,12.6122320806197,12.8719955489435,12.8322797841678,13.0121923540865,12.8045787764619,12.1738001444826,11.3497705656221,12.2523002641777,12.4471911895091],"EPU^FMA_PE(LTMA,-10AY,0,AM,\"PORTAGG\",\"MEANR\")":[16.2368572678728,15.850208378148,15.0323469037059,14.2053108020576,14.5653738733663,14.2461105693406,15.364417191001,16.3564209364825,16.0353093561376,15.7062432913432,16.2550845672009,15.8541716669473,15.5586380426986,14.3649345189051,14.5830887945639,12.111093200825,11.2901133298971,15.0880206710098,15.394998583392,22.5834636140489,22.0445033594326,22.1180365979799,20.4317066735324,20.0443484226961,19.5199355874107,18.1223092384732,17.4333724518709,16.2361782623152,15.587868357634,15.1931337658037,17.1051292417367,16.2550144754961,16.0797454579535,15.0149108064674,15.0189051550085,14.7900937082745,15.0619033992507,14.9823818634649,16.5257159799306,16.7303164733962,16.8211344688357,17.1277391546598,17.9375821589484,19.8662047901969,19.3196005467202,18.6610638946975,18.222635501853,17.7643734007577,17.6349266151568,16.9093631592988,16.492414306231,16.4365127153868,16.4793363697989,17.1824209209468,18.9498238850685,20.153971596311,19.8285433434226,18.8996316991666,17.9874068348624,17.7851326651366,18.3071605708154,17.6855380566831,16.9645959814467,17.4533976393452,16.4836337788553,17.7159847649344,16.6290972535711,16.63719573266,15.5175435459652,16.4532788239819,18.0233495352338,21.9067266940582,24.4213113510849,33.7827532075668,37.5408849197619,38.8785772981547,49.8716103151224,51.4189728708339,47.8219838717981,67.7657902943711,62.0083818697607,56.0443941498178,49.9531042482475,43.7504275796081,37.7855818708853,32.4600333600323,27.0194688263289,21.9714568489883,16.21683453549,11.5053587131262,11.8977698677487,13.5610462714165,13.4190546177134,12.4481934229985,11.7232403095054,10.5814888158962,10.0302580506741,9.43329575972873,9.17009725097097,9.74221821414116,10.3104685618427,9.16821758567277,10.4624592343744,9.41829601722155,9.52540119453429,9.56077968569077,9.60743205459125,10.0184529662042,10.9417069948113,11.0409235182708,10.8701299257838,10.9380420387933,12.8923625169283,14.6883935647485,14.9412688538634,15.1993587946826,15.1408149814632,15.1423554489931,15.1800826208769,14.1877733474294,13.621031973133],"WL-FDS^FG_PRICE_CHANGE(0,-3AM)":-7.88316030265704,"USDMXN^STD(FG_PRICE_CHANGE(0,-1AY,AM))":3.02986684599509,"ECH^JULIAN(FMA_DIV_YLD(LTMA,-10AY,0,AM,\"PORTAGG\",\"MEANR\").DATES)":[41852,41880,41913,41943,41974,42004,42034,42062,42095,42125,42156,42186,42216,42248,42278,42307,42339,42369,42401,42430,42461,42489,42522,42552,42583,42614,42643,42675,42705,42734,42767,42795,42825,42856,42887,42916,42948,42979,43007,43040,43070,43098,43132,43160,43188,43221,43252,43280,43313,43343,43374,43405,43434,43465,43497,43525,43556,43586,43616,43647,43678,43706,43739,43770,43798,43830,43861,43889,43922,43952,43983,44013,44043,44075,44105,44134,44166,44196,44228,44256,44287,44316,44348,44378,44407,44440,44470,44501,44531,44561,44593,44621,44652,44680,44713,44743,44774,44805,44834,44866,44896,44925,44958,44986,45016,45047,45078,45107,45139,45170,45198,45231,45261,45289,45323,45352,45383,45413,45443,45474,45503],"VNM^FG_PRICE_MAVG(0,,,,60)":12.486167,"INDA^FG_PRICE_MAVG(0,,,,60)":54.815334,"EWW^FG_PRICE(0)":55.17,"VNM^P_PRICE(0)/P_PRICE_LOW_PR(0,,,,,,\"PRICE\",\"INTRA\",\"52W\")-1":0.017376184,"TUR^FG_TOTAL_RETURNC(0,-1AM)":2.5409222,"EWZ^P_PRICE(0)/P_PRICE_HIGH_PR(0,,,,,,\"PRICE\",\"INTRA\",\"52W\")":0.7658086,"EPHE^FG_TOTAL_RETURNC(0,-12AM)":-3.8754523,"EWJ^P_PRICE(0)/P_PRICE_LOW_PR(0,,,,,,\"PRICE\",\"INTRA\",\"52W\")-1":0.18094409,"VWO^FMA_COS_DOWN(\"EPS\",\"1M\",+1,NOW,,,\"PORTAGG\",\"MEANR\")":971.0,"EWY^FMA_COS_UP(\"EPS\",\"1M\",+1,NOW,,,\"PORTAGG\",\"MEANR\")":44.0,"EIDO^FMA_COS_DOWN(\"EPS\",\"1M\",+1,NOW,,,\"PORTAGG\",\"MEANR\")":24.0,"EWY^FG_ROE(0)":6.24977456328728,"TRYKR10Y-FDS^FG_YIELD_NAME":"South Korea Benchmark Bond - 10 Year","REFTR1WREPO-FDS^FG_YIELD(NOW,,,0)":50.0,"REFBRSELIC-FDS^FG_YIELD(NOW,,,0)":10.5,"TRYTR7Y-FDS^PCTCHG(FG_YIELD(0,,,,\"YTM\"),FG_YIELD(-1AM,,,,\"YTM\"))":2.8693829,"TRYAE10Y-FDS^FG_YIELD_NAME":"Treasury - United Arab Emirates USD Benchmark Bond 10Y","TRYMX10Y-FDS^FG_YIELD(0,,,,\"YTM\")":9.8164,"TUR^FMA_EVAL_EBITDA(NTMA,0,,,\"PORTAGG\",\"MEANR\")":5.1542821813418,"EWY^FMA_EVAL_EBIT(LTMA,NOW,NOW,M,\"PORTAGG\",\"MEANR\")":16.3330793689626,"EWT^FMA_PE(NTMA,0,,,\"PORTAGG\",\"MEANR\")":16.782304176,"EPOL^FMA_EVAL_EBITDA(NTMA,0,,,\"PORTAGG\",\"MEANR\")":4.50939613185114,"ECH^FG_COMPANY_NAME":"iShares MSCI Chile ETF","REFBRSELIC-FDS^PROPER_NAME(0,,,\"SECURITY\",\"NAME\")":"Brazil Target Selic Rate","KSA^FMA_PE(LTM,0,,,\"PORTAGG\",\"MEANR\")":21.3587808539759,"EWT^FMA_PE(LTM,0,,,\"PORTAGG\",\"MEANR\")":21.6302285530861,"KSA^JULIAN(FMA_DIV_YLD(NTMA,NOW,NOW,M,\"PORTAGG\",\"MEANR\").DATES)":45502,"GREK^FMA_PE(LTM,0,,,\"PORTAGG\",\"MEANR\")":7.61365745026254,"EWY^FG_FCF_YIELD_NTM(0)":6.21368830635402,"EWT^JULIAN(FMA_DIV_YLD(NTMA,NOW,NOW,M,\"PORTAGG\",\"MEANR\").DATES)":45502,"ECH^FMA_EVAL_EBITDA(NTMA,0,,,\"PORTAGG\",\"MEANR\")":6.12965544281635,"MCHI^FMA_DIV_YLD(NTMA,NOW,NOW,M,\"PORTAGG\",\"MEANR\")":3.09899497824226,"EPOL^JULIAN(FMA_DIV_YLD(NTMA,NOW,NOW,M,\"PORTAGG\",\"MEANR\").DATES)":45503,"ECH^FMA_DIV_YLD(NTMA,NOW,NOW,M,\"PORTAGG\",\"MEANR\")":10.2713262172058,"USDMYR^FG_PRICE_CHANGE(0,-1AM)":-3.0553818,"REFMXTON-FDS^FG_YIELD(NOW,,,0)":11.0,"EWT^FG_TOTAL_RETURNC(0,-3AM)":10.296321,"CC_GR^FG_COMPANY_NAME":"Greece","USDMXN^FG_PRICE_CHANGE(0,-3AM)":9.154558,"USDIDR^FG_PRICE_CHANGE(0,-6AM)":2.9845595,"ECH^FG_TOTAL_RETURNC(-10AY,0,AM)":[-3.6890626,-1.1399925,-2.9289663,1.3067245,-3.6350846,-2.7791202,-4.462266,8.396745,-0.8230448,4.076147,-4.502809,-6.326711,-4.974723,-3.3314764,-4.7205267,6.0486197,-7.6526165,-0.5782068,2.81955,3.8086534,8.541239,3.109789,-7.867819,7.6949477,2.2886395,-3.658867,0.7923484,7.9154253,-6.279826,0.33494234,4.0887356,4.801023,6.712401,-1.3774157,1.0707617,-2.4478614,9.095276,6.621206,0.30946732,5.481291,-11.9820595,15.661251,7.6878786,-5.679184,0.075507164,0.22633076,-5.946559,-6.103909,3.0625582,-8.661753,4.545462,-4.469216,-0.56601167,-3.6463618,12.992037,-4.210305,-1.4948666,-4.4620633,-8.677095,7.630992,-6.637168,-6.0294924,4.3429613,-5.4511366,-14.825333,11.3799095,-7.9808054,-12.096512,-21.884274,17.0228,0.22317171,6.7803025,5.6049466,-7.613468,-4.833597,-0.49958825,17.991638,7.68404,1.0261536,6.2909484,5.733669,-6.9970846,-5.8934155,-2.3658752,-5.10062,4.497254,-7.9776106,-4.676807,-0.95731616,-3.9505124,14.205289,-4.5885506,17.44833,-14.077836,17.447817,-16.288387,10.166669,3.7821531,-12.536442,3.0833364,9.458363,2.6112556,7.788849,-1.1986315,-0.24263263,-2.1890223,2.8064013,4.848981,5.9629917,-7.956016,-7.976103,-6.681937,13.338793,2.496338,-9.181136,3.3567429,-0.18882155,0.52969456,6.2476516,-7.0377707,-1.290071],"GREK^FMA_PE(NTMA,-10AY,0,AM,\"PORTAGG\",\"MEANR\")":[8.39064918344888,8.04507935598495,7.14045141105481,6.23894500753608,6.51928084890027,4.53553857743533,3.70123194969852,5.04545084319914,5.15061972352527,5.19178823149592,5.40298046789255,4.77506255133583,4.79642883911422,3.91024567444815,4.34516012180204,3.88619646264171,4.30119034324588,8.2502436040741,10.3296512991386,8.61848449041649,9.01568011666422,10.0135344283997,10.7230769597747,8.24174786063725,8.95357905331526,8.74939182580492,8.7729116626299,8.59633801224368,9.26353782077653,8.89133731288752,8.6562316253275,9.34047739556727,9.46912925676422,11.2753570450175,13.6776073691369,12.8676048765291,12.4857482904329,11.6157249986909,11.2631935739561,12.250569854529,12.3611266164962,13.9500699995544,15.0202827247163,14.4116491654506,13.3271330911147,15.2769434271866,14.9621336718118,14.9331353470075,14.8055306036491,14.2889528812085,14.2906827221485,12.046064102732,12.0594560756877,10.6714317873402,11.1528141938226,12.8076835322297,13.9007997787552,14.0962009187397,14.021283732217,13.6081181866559,14.0743008544482,14.0520718084754,13.2847102829585,11.9208174021614,11.6661755238006,11.4071325141807,10.822474297105,8.85607510454529,6.7811010928362,10.0344437324418,11.2000184079478,13.4967504753872,12.8103401948989,12.7146771241317,11.6522862490189,9.00300558560633,12.2738949765771,12.1855688370142,11.2127993378646,11.7949076125209,12.1514454535887,13.0368229116336,12.5959344597363,12.1106537876427,11.0777093228175,11.1531780809856,10.1594057411261,11.1904105761679,9.80044508097263,9.55582966856142,10.0467232474683,9.44341874178948,10.0622762402905,9.8308899025717,9.55779982546263,7.84610341534436,8.23199169035553,7.11027595945442,6.51779059106249,6.77770376261473,6.92607864596022,6.7136284110031,7.32837860553018,7.9096552751235,7.13622615985126,6.98999807656435,7.44816030296987,7.92353355099328,8.05728413444996,7.27897485967923,6.79845916935983,6.5588598170018,6.71051069586406,6.60795093874071,6.94618742143273,7.21339917361594,7.00675210875141,7.04166176401139,6.93874102182908,7.16648830391557,7.15809156858281],"NI-FDS^FG_PRICE(0)":15870.0,"BRENT-FDS^FG_PRICE(0)":85.86,"EIDO^FG_PRICE_MAVG(0,,,,60)":19.885166,"QAT^PERCENT_CHANGE(FMA_EPS(+1,0,,,,\"PORTAGG\",\"MEAN\"),FMA_EPS(+1,-1AM,,,,\"PORTAGG\",\"MEAN\"))":-2.49576133545721,"GREK^FG_TOTAL_RETURNC(0,-12AM)":12.093437,"EWW^FG_TOTAL_RETURNC(0,-3AM)":-15.617496,"EWM^PERCENT_CHANGE(FMA_EPS(+1,0,,,,\"PORTAGG\",\"MEAN\"),FMA_EPS(+1,-1AM,,,,\"PORTAGG\",\"MEAN\"))":1.83728296549225,"EPHE^P_PRICE(0)/P_PRICE_LOW_PR(0,,,,,,\"PRICE\",\"INTRA\",\"52W\")-1":0.08953285,"ECH^FG_TOTAL_RETURNC(0,-6AM)":1.1111617,"EWJ^PERCENT_CHANGE(FMA_EPS(+1,0,,,,\"PORTAGG\",\"MEAN\"),FMA_EPS(+1,-1AM,,,,\"PORTAGG\",\"MEAN\"))":5.15312271522793,"QAT^FMA_COS_DOWN(\"EPS\",\"1M\",+1,NOW,,,\"PORTAGG\",\"MEANR\")":8.0,"EWT^FMA_RBICS_REV_CURRENT(30, LOC, \"PORTAGG\")":17.1261918631904,"REFPHRREPO-FDS^(SUBARRAY(NOT_NA(NO_REPEAT_F(FG_YIELD(NOW,-10AY,D))),0,1)-SUBARRAY(NOT_NA(NO_REPEAT_F(FG_YIELD(NOW,-10AY,D))),1,1))*100":25.0,"TRYMY10Y-FDS^PCTCHG(FG_YIELD(0,,,,\"YTM\"),FG_YIELD(-1AM,,,,\"YTM\"))":-4.7091665,"CC_AE^IMF_IFS_RCPI_Q(0)":null,"VWO^FMA_EVAL_EBIT(LTMA,NOW,NOW,M,\"PORTAGG\",\"MEANR\")":14.4128499874666,"KSA^FMA_PE(NTMA,0,,,\"PORTAGG\",\"MEANR\")":17.2132008150923,"QAT^JULIAN(FMA_DIV_YLD(NTMA,NOW,NOW,M,\"PORTAGG\",\"MEANR\").DATES)":45502,"GREK^FMA_DIV_YLD(NTMA,NOW,NOW,M,\"PORTAGG\",\"MEANR\")":6.02591095467308,"EIDO^JULIAN(FMA_DIV_YLD(NTMA,NOW,NOW,M,\"PORTAGG\",\"MEANR\").DATES)":45502,"UAE^FG_COMPANY_NAME":"iShares MSCI UAE ETF","REFTR1WREPO-FDS^PROPER_NAME(0,,,\"SECURITY\",\"NAME\")":"Turkey Repo Rate - 1 Week","TRYTH10Y-FDS^PCTCHG(FG_YIELD(0,,,,\"YTM\"),FG_YIELD(-3AM,,,,\"YTM\"))":-7.526458,"TRYPE10Y-FDS^PCTCHG(FG_YIELD(0,,,,\"YTM\"),FG_YIELD(-3AM,,,,\"YTM\"))":-5.1482315,"TRYTR7Y-FDS^FG_YIELD(0,,,,\"YTM\")":24.189894,"EWY^FMA_EVAL_EBITDA(NTMA,0,,,\"PORTAGG\",\"MEANR\")":5.98560701560809,"ECH^FMA_EVAL_EBIT(LTMA,NOW,NOW,M,\"PORTAGG\",\"MEANR\")":9.84643012279466,"CNYA^FG_COMPANY_NAME":"iShares MSCI China A ETF","REFKRBASE-FDS^(SUBARRAY(NOT_NA(NO_REPEAT_F(FG_YIELD(NOW,-10AY,D))),0,1)-SUBARRAY(NOT_NA(NO_REPEAT_F(FG_YIELD(NOW,-10AY,D))),1,1))*100":25.0,"TRYQA10Y-FDS^PCTCHG(FG_YIELD(0,,,,\"YTM\"),FG_YIELD(-3AM,,,,\"YTM\"))":null,"TRYTR7Y-FDS^FG_YIELD_NAME":"Treasury - Turkey Benchmark Bond 7Y","EZA^FMA_EVAL_EBIT(LTMA,NOW,NOW,M,\"PORTAGG\",\"MEANR\")":12.2335734640725,"VWO^JULIAN(FMA_DIV_YLD(NTMA,NOW,NOW,M,\"PORTAGG\",\"MEANR\").DATES)":45471,"EWY^JULIAN(FMA_DIV_YLD(NTMA,NOW,NOW,M,\"PORTAGG\",\"MEANR\").DATES)":45502,"ECH^FG_ROE(0)":8.04158479812703,"GREK^FG_COMPANY_NAME":"Global X MSCI Greece ETF","EWT^FG_TOTAL_RETURNC(0,-6AM)":15.080082,"TRYBR10Y-FDS^FG_YIELD(-10AY,0,Y,,\"YTM\")":[12.319731,15.989595,11.062725,9.887577,8.936093,6.883678,6.961219,10.970291,12.900059,10.455909],"USDCNH^FG_PRICE_CHANGE(0,-3AM)":0.12357235,"COPP-FDS^FG_PRICE_CHANGE(0,-1AY)":4.44330294079875,"VNM^FG_PRICE_MAVG(0,,,,30)":12.217334,"INDA^FG_PRICE(0)":56.79,"EWT^FG_PRICE_MAVG(0,,,,60)":52.6395,"TUR^PERCENT_CHANGE(FMA_EPS(+1,0,,,,\"PORTAGG\",\"MEAN\"),FMA_EPS(+1,-3AM,,,,\"PORTAGG\",\"MEAN\"))":-11.7104912951963,"GREK^P_PRICE(0)/P_PRICE_LOW_PR(0,,,,,,\"PRICE\",\"INTRA\",\"52W\")-1":0.37528086,"EWZ^FG_TOTAL_RETURNC(0,-6AM)":-15.083808,"EWM^FMA_PCT_ABOVE_MAVG(200,0,,,,\"PORTAGG\")":60.6060606060606,"EWJ^P_PRICE(0)/P_PRICE_HIGH_PR(0,,,,,,\"PRICE\",\"INTRA\",\"52W\")":0.93734825,"EIDO^FMA_COS_UP(\"EPS\",\"1M\",+1,NOW,,,\"PORTAGG\",\"MEANR\")":17.0,"EWT^FG_ROE(0)":10.3789938643131,"REFCNRMB-FDS^(SUBARRAY(NOT_NA(NO_REPEAT_F(FG_YIELD(NOW,-10AY,D))),0,1)-SUBARRAY(NOT_NA(NO_REPEAT_F(FG_YIELD(NOW,-10AY,D))),1,1))*100":-10.0,"REFCLMPR-FDS^PROPER_NAME(0,,,\"SECURITY\",\"NAME\")":"Chile Monetary Policy Rate","EWW^FMA_EVAL_EBIT(LTMA,NOW,NOW,M,\"PORTAGG\",\"MEANR\")":10.0468159328082,"UAE^P_PRICE(0)/P_PRICE_HIGH_PR(0,,,,,,\"PRICE\",\"INTRA\",\"52W\")":0.9250759,"VWO^FG_TOTAL_RETURNC(0,-6AM)":9.670162,"INDA^FMA_COS_UP(\"EPS\",\"1M\",+1,NOW,,,\"PORTAGG\",\"MEANR\")":55.0,"TUR^P_PRICE_RETURNS_PR('52W',2,-10AY,0,AM)":[2.8640628,16.01411,-15.538179,-4.9287024,4.7744036,15.756809,30.317163,18.390072,-5.5945635,-11.131531,-19.421398,-15.792519,-23.348267,-32.123257,-22.540962,-24.364721,-30.51396,-31.44539,-29.023308,-20.150417,-3.6225677,-2.8442502,-11.026585,-9.213316,-9.459043,6.1649203,5.96658,-7.5588884,-20.310223,-10.230523,-6.507814,-4.931265,-16.376215,-11.677569,7.4076414,7.505548,17.828524,26.733292,13.702393,19.873678,28.192484,36.444508,39.10229,26.477194,21.561443,-3.6905289,-21.476585,-24.104923,-35.214527,-54.76546,-40.912724,-40.79703,-28.271479,-41.475166,-35.69068,-35.72188,-39.45464,-35.62404,-28.196686,-13.989228,-3.2744348,24.759018,12.816132,5.397427,2.9404044,14.413333,-0.35904646,-11.942387,-24.755085,-13.172775,0.99635124,-6.3442173,-15.868932,-14.991075,-22.560574,-27.791769,-11.89372,-1.1966705,0.8939028,19.708956,33.510494,17.07518,5.141461,-4.916292,6.532216,22.896814,10.994697,26.838743,-16.073656,-27.47916,-23.879797,-29.444998,-8.875489,-1.808244,-4.0820417,-6.993854,-8.402973,-3.6409736,7.281399,30.425762,89.59963,101.36852,62.169933,95.566956,62.865246,43.040787,48.952736,54.7197,76.649475,77.543304,81.49355,28.647089,8.460999,-9.102625,19.380783,7.1549773,17.18042,36.25661,45.849014,48.23302,28.793823],"CNYA^FG_TOTAL_RETURNC(-10AY,0,AM)":[null,null,null,null,null,null,null,null,null,null,null,null,null,null,null,null,null,null,null,null,null,null,null,null,1.9506335,3.084731,-0.68181753,0.49580336,4.0986657,-8.718699,5.0182223,2.6589513,-0.45044422,-0.6033182,2.3899794,5.325365,4.2140603,4.5656323,-1.0761797,4.0041924,-1.1027098,2.686572,7.1651697,-5.4624915,-0.3081739,-4.729515,0.6164789,-10.193407,-4.0735364,-3.2694519,3.1212091,-4.9537716,-3.2443464,-4.004365,10.342574,15.821016,4.7602654,-2.658552,-9.818482,10.02804,-6.7442656,1.6519904,-0.5778253,5.739188,-2.8512537,8.569336,-10.315376,9.560442,-10.330993,2.8609276,7.2957516,9.058655,12.336863,6.6940546,-3.3183873,1.23384,8.979845,4.3846846,4.8155904,0.15687943,-6.7800403,1.9443154,7.063806,-3.0525267,-4.88525,1.9350171,-1.230365,3.001535,-0.69108605,2.068162,-7.844031,1.6674876,-7.9559383,-11.941486,3.3524632,11.078525,-7.5909257,-3.9931595,-9.001785,-6.4642487,11.378706,0.2240777,12.04356,-4.34534,-2.3610294,-2.050805,-6.8750024,-1.8777788,5.4146647,-5.8517575,-2.5034487,-3.8427532,0.44199228,-1.3714492,-8.4818,10.960638,0.91533659999999994,0.51020384,-1.0340273,-2.8274655,-1.4901936],"DDR3512M-FDS^FG_PRICE_CHANGE(0,-3AM)":-6.45126804123711,"PLATI-FDS^FG_PRICE_CHANGE(0,-3AM)":2.73109243697478,"EIDO^FG_PRICE_MAVG(0,,,,30)":19.753666,"GREK^P_PRICE(0)/P_PRICE_HIGH_PR(0,,,,,,\"PRICE\",\"INTRA\",\"52W\")":0.966323,"EWW^PERCENT_CHANGE(FMA_EPS(+1,0,,,,\"PORTAGG\",\"MEAN\"),FMA_EPS(+1,-3AM,,,,\"PORTAGG\",\"MEAN\"))":-6.56203154152831,"EPHE^P_PRICE(0)/P_PRICE_HIGH_PR(0,,,,,,\"PRICE\",\"INTRA\",\"52W\")":0.89739937,"ECH^FG_TOTAL_RETURNC(0,-3AM)":-2.504021,"EWJ^FMA_PCT_ABOVE_MAVG(200,0,,,,\"PORTAGG\")":61.2745098039216,"VGK^SIZE(FG_CONSTITUENTS)":1283,"QAT^FMA_COS_UP(\"EPS\",\"1M\",+1,NOW,,,\"PORTAGG\",\"MEANR\")":2.0,"EWW^FMA_COS_DOWN(\"EPS\",\"1M\",+1,NOW,,,\"PORTAGG\",\"MEANR\")":17.0,"EWM^FMA_RBICS_REV_CURRENT(30, LOC, \"PORTAGG\")":40.2742682502273,"TRYTW10Y-FDS^FG_YIELD_NAME":"Taiwan China Benchmark Bond - 10 Year","REFTHREPO-FDS^(SUBARRAY(NOT_NA(NO_REPEAT_F(FG_YIELD(NOW,-10AY,D))),0,1)-SUBARRAY(NOT_NA(NO_REPEAT_F(FG_YIELD(NOW,-10AY,D))),1,1))*100":25.0,"REFPHRREPO-FDS^FG_YIELD(NOW,,,0)":6.5,"TRYPE10Y-FDS^PCTCHG(FG_YIELD(0,,,,\"YTM\"),FG_YIELD(-1AM,,,,\"YTM\"))":-2.7064295,"TRYTW10Y-FDS^FG_YIELD(0,,,,\"YTM\")":1.6064,"CC_TR^IMF_IFS_RCPI_Q(0)":72.27338,"VWO^FMA_EVAL_EBITDA(NTMA,0,,,\"PORTAGG\",\"MEANR\")":9.07400417748812,"TUR^FMA_DIV_YLD(NTMA,NOW,NOW,M,\"PORTAGG\",\"MEANR\")":4.03092207646155,"MCHI^FMA_EVAL_EBIT(LTMA,NOW,NOW,M,\"PORTAGG\",\"MEANR\")":12.7554036558653,"EPOL^FMA_DIV_YLD(NTMA,NOW,NOW,M,\"PORTAGG\",\"MEANR\")":5.42003555984385,"TUR^FG_COMPANY_NAME":"iShares MSCI Turkey ETF","TRYID10Y-FDS^PCTCHG(FG_YIELD(0,,,,\"YTM\"),FG_YIELD(-3AM,,,,\"YTM\"))":-5.117527,"VNM^SIZE(FG_CONSTITUENTS)":49,"^FG_YIELD(-10AY,0,Y,,\"YTM\")":[null,null,null,null,null,null,null,null,null,null],"CC_BR^FG_COMPANY_NAME":"Brazil","USDCNH^FG_PRICE_CHANGE(0,-1AM)":-0.723511,"USDTWD^STD(FG_PRICE_CHANGE(0,-3AY,M))":1.69205123372098,"PLATI-FDS^FG_PRICE_CHANGE(0,-1AM)":-1.11223458038423,"COPP-FDS^FG_PRICE_CHANGE(0,-3AM)":-10.675453047776,"FC0000PH^FG_PRICE(0)":321.65524,"UAE^FG_PRICE_MAVG(0,,,,200)":14.451024,"GREK^FG_PRICE_MAVG(0,,,,200)":39.22412,"EWT^FG_PRICE_MAVG(0,,,,30)":54.157,"VNM^FG_TOTAL_RETURNC(0,-1AM)":-4.796749,"TUR^PERCENT_CHANGE(FMA_EPS(+1,0,,,,\"PORTAGG\",\"MEAN\"),FMA_EPS(+1,-1AM,,,,\"PORTAGG\",\"MEAN\"))":-3.11051153686063,"MCHI^FG_TOTAL_RETURNC(0,-12AM)":-13.40288,"EWZ^FG_TOTAL_RETURNC(0,-3AM)":-9.250069,"EPU^FG_TOTAL_RETURNC(0,-12AM)":25.152397,"EWJ^FG_TOTAL_RETURNC(0,-6AM)":1.6958237,"VGK^FMA_COS_DOWN(\"EPS\",\"1M\",+1,NOW,,,\"PORTAGG\",\"MEANR\")":487.0,"ECH^SIZE(FG_CONSTITUENTS)":29,"EWW^P_PRICE_RETURNS_PR('52W',2,-10AY,0,AM)":[3.481865,19.281996,5.019188,6.3250065,-3.6125243,-11.589074,-9.775215,0.65978765,-6.702262,-8.355719,-11.062264,-15.454113,-16.285843,-27.445381,-22.662622,-18.358707,-13.2851715,-14.249068,-12.569219,-15.298086,-6.918436,-7.6881113,-12.518364,-8.623916,-9.726519,1.6029716,-3.468126,-7.3353825,-18.340063,-10.177249,-5.149335,-3.7058532,-3.1579196,-2.074641,6.3648224,8.764625,15.302313,13.661087,14.008701,2.9850125,18.442905,13.8805275,22.954428,8.387148,1.5914798,-0.13192892,-11.849201,-9.999805,-5.8908463,-8.77496,-3.2880068,-10.417151,-17.770111,-14.586944,-15.182948,-11.785436,-11.537141,-8.24815,-1.7928123,-4.179001,-18.857061,-15.22938,-15.471393,6.040716,10.014391,12.637949,4.9761653,-1.5800059,-38.352585,-36.648876,-21.232325,-25.629395,-20.127266,-17.7329,-20.818996,-22.871668,-2.0902276,-3.0542254,-7.510221,1.1801481,69.63683,57.713924,50.586533,51.93553,51.818287,52.29788,49.48337,43.830036,10.4659195,20.304382,20.343422,22.569597,26.955582,8.209419,8.469427,-0.26921034,-3.2666743,-8.605564,-5.6266365,10.237265,22.544992,1.098752,24.176003,23.136007,12.208629,28.033756,20.685078,37.203682,42.071938,41.41228,33.502365,12.587631,20.967556,37.521564,17.394495,13.614917,18.43053,10.417593,10.926378,-6.134039,-11.231929],"TUR^FG_PRICE(0)":41.97,"KSA^FMA_RBICS_REV_CURRENT(30, LOC, \"PORTAGG\")":42.6850262517085,"REFCLMPR-FDS^FG_YIELD(NOW,,,0)":5.75,"VNM^FMA_PE(NTMA,0,,,\"PORTAGG\",\"MEANR\")":13.9250218041943,"EWM^FMA_PE(NTMA,0,,,\"PORTAGG\",\"MEANR\")":14.0657470739632,"ECH^FMA_PE(LTM,0,,,\"PORTAGG\",\"MEANR\")":12.6123786671969,"CNYA^FG_TOTAL_RETURNC(0,-12AM)":-14.67936,"VWO^P_PRICE(0)/P_PRICE_HIGH_PR(0,,,,,,\"PRICE\",\"INTRA\",\"52W\")":0.9526518,"TRYJP10Y-FDS^FG_YIELD(-10AY,0,Y,,\"YTM\")":[0.3138,0.2604,0.0315,0.0465,-0.0051,-0.0208,0.0201,0.0672,0.4224,0.6127],"USDCNH^FG_PRICE_CHANGE(0,-1AY)":0.95289946,"USDCLP^STD(FG_PRICE_CHANGE(0,-3AY,M))":4.44552728573466,"SET-BKK^P_PRICE_RETURNS_PR('52W',2,-10AY,0,AM)":[4.3610096,20.941818,12.722719,9.791529,16.241348,15.319824,25.09197,20.405901,9.953297,7.9013944,6.2150836,1.2653589,-4.144728,-12.965786,-15.258133,-10.886383,-14.858013,-13.998413,-17.954784,-15.126562,-8.184427,-7.741368,-5.366802,-3.9586604,5.0343037,13.015354,9.94885,7.8555465,11.449432,19.791615,21.503998,16.35102,11.89245,11.88718,10.407841,8.979297,4.21983,5.1120043,12.184954,13.959932,12.382471,14.039433,16.321564,17.349125,12.430059,13.649189,10.025525,1.1063814,9.233403,6.522858,5.2182674,-2.7412415,-3.275025,-10.291463,-9.936732,-10.310203,-7.4099483,-5.987829,-6.1813474,9.108294,-1.2926757,-3.8077712,-7.7467976,-4.4994173,-2.804786,1.0205388,-7.771677,-18.927353,-32.781036,-22.22023,-16.531706,-22.486519,-22.397583,-21.109789,-23.182213,-25.400948,-10.670251,-8.259696,-2.3835301,11.965513,44.28816,21.62392,19.685436,18.104553,15.670276,25.192833,28.661669,35.05001,11.960279,14.369893,12.428534,12.882769,6.657183,4.8401117,2.5590181,-1.3226628,4.686177,-0.76660514,-1.0070503,0.74049234,3.622675,0.6660223,1.4442563,-4.3853464,-5.077153,-8.31185,-8.349949,-4.1592,-1.2909055,-3.726375,-7.594967,-15.11752,-16.265673,-14.049226,-18.851555,-15.59031,-14.273823,-10.5400505,-12.251395,-13.555318,-14.993644],"EPOL^FMA_PE(NTMA,-10AY,0,AM,\"PORTAGG\",\"MEANR\")":[12.8974819811909,13.2279592998214,13.5183383403225,13.6084769729978,13.575407040181,13.4152198556912,13.3845403512411,13.6216022886754,14.0457980125148,14.8404461248185,14.076870090884,13.1642674335011,12.8132821430082,12.1650586747141,11.762454037414,12.0474470537217,11.6158069371415,12.4942899094166,12.4917709279156,12.8706592699572,13.5908056597776,12.6895146263391,11.5087033936571,11.382131967877,11.6568055583808,11.9073521127843,11.4125818198357,11.9689419024164,11.4646397235798,11.8292584938014,12.4095479514911,12.8984346896318,12.1028474031943,12.8050890958504,12.2920477005063,12.5248074909614,12.7658842856842,12.9738647194501,12.2167857060654,12.2313091216398,11.4522913611335,11.8766351289221,12.4501915185478,11.2897575148198,10.8087133742084,11.3821695309309,10.8025803466012,10.3319004290381,11.1700138062218,11.1926280356545,10.8306198081342,10.1554134204319,10.7005828778411,10.5381965175645,10.9834810995293,10.7117335366513,11.1943813110971,11.0991186286147,10.4081243109425,10.8658955595359,10.2720444778538,9.54919927975797,9.7422869424892,10.0249044364183,10.060759975648,10.2775839510358,10.1947770741498,9.09396143309197,8.5888604513849,11.7948671788362,12.8386771297943,12.1906187609798,11.8368929484096,12.2836399221365,11.6649554338474,11.471212000728,13.3360300515123,13.174715017404,11.2730215195924,11.5907905160902,11.9302801929968,12.435954192637,13.0688360096407,12.48085804116,12.0136994413112,12.0346273688161,11.6568097865168,12.0214224557046,10.5418308528877,10.6842244930319,10.1517372515379,9.20587800944356,9.55520043143629,7.66246067201606,6.89345215798634,6.58718226692505,6.45809199796701,5.81199894785751,5.41423140693405,6.66598498098568,7.52475678916833,7.66652141454478,7.68841562600012,8.03467023720831,6.79524861178268,7.17312134828646,7.39920707924897,8.15535715290504,8.34751772852773,8.35196963946471,7.77276211452036,8.47556043830276,8.64447259934132,8.5172842842822,8.48410417330795,9.34715108710942,8.52328322020583,8.73896165663517,8.75476245480632,8.81778415975512,8.24849480376283],"DDR3512M-FDS^FG_PRICE_CHANGE(0,-1AM)":-2.76008705980028,"UAE^FG_PRICE_MAVG(0,,,,60)":14.013772,"EIDO^FG_PRICE(0)":20.19,"VNM^PERCENT_CHANGE(FMA_EPS(+1,0,,,,\"PORTAGG\",\"MEAN\"),FMA_EPS(+1,-3AM,,,,\"PORTAGG\",\"MEAN\"))":5.78216284558772,"GREK^FG_TOTAL_RETURNC(0,-6AM)":7.0052266,"ECH^FG_TOTAL_RETURNC(0,-1AM)":-1.290071,"URTH^PERCENT_CHANGE(FMA_EPS(+1,0,,,,\"PORTAGG\",\"MEAN\"),FMA_EPS(+1,-1AM,,,,\"PORTAGG\",\"MEAN\"))":0.180768803535861,"MCHI^SIZE(FG_CONSTITUENTS)":652,"EWW^FMA_COS_UP(\"EPS\",\"1M\",+1,NOW,,,\"PORTAGG\",\"MEANR\")":24.0,"ECH^FMA_COS_DOWN(\"EPS\",\"1M\",+1,NOW,,,\"PORTAGG\",\"MEANR\")":9.0,"EPU^FMA_RBICS_REV_CURRENT(30, LOC, \"PORTAGG\")":30.8413445335127,"EPU^FG_ROE(0)":9.86577003752261,"TRYMY10Y-FDS^FG_YIELD_NAME":"Treasury - Malaysia Benchmark Bond 10Y","REFTHREPO-FDS^PROPER_NAME(0,,,\"SECURITY\",\"NAME\")":"Thailand Repo Rate - 1 Day","REFPHRREPO-FDS^PROPER_NAME(0,,,\"SECURITY\",\"NAME\")":"Philippines Reverse Repo Rate - Overnight","TRYPL10Y-FDS^PCTCHG(FG_YIELD(0,,,,\"YTM\"),FG_YIELD(-3AM,,,,\"YTM\"))":-6.711317,"CC_TH^IMF_IFS_RCPI_Q(0)":null,"VWO^FG_FCF_YIELD_NTM(0)":5.35529828793736,"VNM^FMA_EVAL_EBIT(LTMA,NOW,NOW,M,\"PORTAGG\",\"MEANR\")":17.2286345364362,"TUR^FMA_PE(NTMA,0,,,\"PORTAGG\",\"MEANR\")":6.12106878471949,"MCHI^FMA_EVAL_EBITDA(NTMA,0,,,\"PORTAGG\",\"MEANR\")":7.9696213065251,"EWM^FMA_EVAL_EBIT(LTMA,NOW,NOW,M,\"PORTAGG\",\"MEANR\")":17.0532648651248,"EPOL^FMA_PE(NTMA,0,,,\"PORTAGG\",\"MEANR\")":8.24849480376283,"SET-BKK^FG_COMPANY_NAME":"Thailand SET","URTH^P_PRICE(0)/P_PRICE_LOW_PR(0,,,,,,\"PRICE\",\"INTRA\",\"52W\")-1":0.28430688,"KSA^SIZE(FG_CONSTITUENTS)":124,"MCHI^FMA_COS_UP(\"EPS\",\"1M\",+1,NOW,,,\"PORTAGG\",\"MEANR\")":180.0,"CNYA^SIZE(FG_CONSTITUENTS)":485,"TRYIN10Y-FDS^PCTCHG(FG_YIELD(0,,,,\"YTM\"),FG_YIELD(-3AM,,,,\"YTM\"))":-3.951116,"USDEUR^STD(FG_PRICE_CHANGE(0,-1AY,AM))":1.524715965645,"INDA^FMA_COS_DOWN(\"EPS\",\"1M\",+1,NOW,,,\"PORTAGG\",\"MEANR\")":69.0,"USDVND^FG_PRICE_CHANGE(0,-6AM)":3.33879,"EZA^FG_PRICE_MAVG(0,,,,30)":43.876,"USDTWD^STD(FG_PRICE_CHANGE(0,-1AY,AM))":1.56678017912396,"KSA^FMA_DIV_YLD(NTMA,-10AY,0,AM,\"PORTAGG\",\"MEANR\")":[null,null,null,null,null,null,null,null,null,null,null,null,null,null,4.55213003564407,4.60248918408401,4.58866909417654,4.6782260930144,5.10878456684776,4.87755213122457,4.67533038750924,4.13356556923264,4.12077536006503,4.25538550661898,4.40519613006789,4.7758064561054,4.92097926318501,4.61778048108778,3.7390721682947,3.78724053134219,3.76809941842126,3.86304729605132,3.98839248302346,4.01090240069939,3.98270602814283,3.63153542926706,3.82535324012823,4.07161994066141,4.29496511939134,4.41596729272438,4.29840546735928,4.30698690065619,4.13349258381017,4.2821961555348,3.89366571958262,3.82914099001617,3.73351149398529,3.82158692565758,3.8714729242104,4.1542516196182,4.19410565119714,4.20655333758666,4.30834353038235,4.25642033838071,3.94410200341186,3.90403633113326,3.76654217063148,3.56168919572823,3.97396846191198,3.85924335161211,3.93170941609982,4.16996567119822,4.15994466072665,4.27226698598194,4.19902745946949,3.98090712128659,4.15441387086469,4.54924626397404,5.15258590527888,4.35942285022423,4.12396632876993,3.9452303536644,3.77838524379957,3.54792304568757,3.44471201147974,3.56980283646815,3.3716085206101,3.53842188350401,3.63495403615014,3.52611364138459,3.3351094187235,3.20491826167347,3.27064462999739,3.21889810673764,3.24257556664404,3.06160917651765,3.06336665552579,2.957514454401,3.28969293666948,3.23752707815992,3.05262049138196,2.89645569354412,2.85926093199579,2.63216903262437,2.93233819597255,3.25330730493932,3.14762776442424,3.20693767265549,3.46512623828392,3.39074585466755,3.5888415626301,3.75786397484137,3.70045195293024,3.87767900440698,3.66170721828676,3.39953648298842,3.56112502562437,3.46088456038911,3.44519560066315,3.55719223629042,3.73112830349512,3.84049020797751,3.75446797178863,3.482237396539,3.45609673970162,3.26177535636232,3.43487727603182,3.52062092562999,3.71702096052473,3.65427279405348,3.55508914191514],"PLATI-FDS^FG_PRICE_MAVG(0,,,,30)":987.93335,"COPP-FDS^FG_PRICE_CHANGE(0,-1AM)":-8.13283632666893,"UAE^FG_PRICE_MAVG(0,,,,30)":14.035753,"GREK^FG_PRICE_MAVG(0,,,,60)":41.52346,"EWT^FG_PRICE(0)":51.74,"TUR^FMA_PCT_ABOVE_MAVG(200,0,,,,\"PORTAGG\")":69.4736842105263,"MCHI^P_PRICE(0)/P_PRICE_LOW_PR(0,,,,,,\"PRICE\",\"INTRA\",\"52W\")-1":0.1512084,"EWZ^FG_TOTAL_RETURNC(0,-1AM)":0.84745884,"EWW^FMA_PCT_ABOVE_MAVG(200,0,,,,\"PORTAGG\")":22.7272727272727,"EPU^P_PRICE(0)/P_PRICE_LOW_PR(0,,,,,,\"PRICE\",\"INTRA\",\"52W\")-1":0.40595448,"EPHE^FG_TOTAL_RETURNC(0,-3AM)":-0.6966114,"EWJ^FG_TOTAL_RETURNC(0,-3AM)":1.4079094,"URTH^FMA_PCT_ABOVE_MAVG(200,0,,,,\"PORTAGG\")":67.2510518934081,"VGK^FMA_COS_UP(\"EPS\",\"1M\",+1,NOW,,,\"PORTAGG\",\"MEANR\")":465.0,"ECH^FMA_COS_UP(\"EPS\",\"1M\",+1,NOW,,,\"PORTAGG\",\"MEANR\")":13.0,"EPOL^FG_ROE(0)":13.3010841255711,"REFKRBASE-FDS^FG_YIELD(NOW,,,0)":3.5,"VWO^FMA_DIV_YLD(NTMA,NOW,NOW,M,\"PORTAGG\",\"MEANR\")":2.97331853722452,"MCHI^FG_FCF_YIELD_NTM(0)":8.10900472170577,"GREK^JULIAN(FMA_DIV_YLD(NTMA,NOW,NOW,M,\"PORTAGG\",\"MEANR\").DATES)":45503,"EWY^FMA_DIV_YLD(NTMA,NOW,NOW,M,\"PORTAGG\",\"MEANR\")":2.14012969777483,"EPOL^FMA_PE(LTM,0,,,\"PORTAGG\",\"MEANR\")":8.45448819029725,"ECH^FG_FCF_YIELD_NTM(0)":10.2420411624168,"USDINR^FG_PRICE_CHANGE(0,-3AM)":0.35057068,"USDMYR^STD(FG_PRICE_CHANGE(0,-3AY,M))":2.24443285248513,"MCHI^P_PRICE_RETURNS_PR('52W',2,-10AY,0,AM)":[16.99704,17.658257,1.6349077,6.9625974,-0.73217154,6.8054676,17.632378,19.699108,25.230944,47.714554,35.285305,21.498072,3.1095743,-14.419662,-3.2442808,-0.8534908,-1.3234437,-8.991909,-21.475023,-23.384254,-21.650135,-31.89844,-29.261654,-21.61743,-10.110551,14.347612,13.06994,1.6393304,0.54790974,-0.63447356,23.795319,26.28658,19.458437,23.577415,32.50011,30.728876,37.611103,33.640335,32.054268,41.5398,43.178143,54.293488,58.062733,42.32328,37.867664,32.59289,30.493164,20.4525,6.6527367,-0.29889345,-3.3764124,-13.352907,-11.689311,-19.77446,-18.200314,-9.979015,-6.2746525,-3.9732218,-18.449337,-4.6079993,-8.1386385,-5.403715,-5.368227,7.7753544,7.1533084,23.700274,2.9319048,3.9375186,-11.487955,-7.5995684,13.933718,10.29998,23.887348,38.855923,35.927273,34.141148,36.57843,27.783823,51.59043,46.20602,51.909004,38.24309,37.010216,25.060452,0.43780804,-5.2018824,-9.779161,-8.627951,-18.710405,-21.73279,-29.409391,-34.135605,-33.33824,-38.841885,-38.4126,-30.814028,-30.175543,-31.301165,-36.13701,-46.50989,-27.04134,-23.221117,-11.164009,-13.395226,-3.7143648,-3.8515925,-11.75614,-17.871778,1.6147137,-4.4820666,3.4287453,15.36572,-7.022214,-12.855345,-30.723804,-17.480677,-16.222345,-8.164388,4.896748,-2.4501503,-13.40288],"WL-FDS^FG_PRICE(0)/MAX(FG_PRICE(0,-1AY))":0.685747969609641,"COPP-FDS^FG_PRICE_MAVG(0,,,,30)":4.36425,"GREK^FG_PRICE_MAVG(0,,,,30)":41.410595,"EWM^FG_PRICE_MAVG(0,,,,200)":21.89655,"MCHI^P_PRICE(0)/P_PRICE_HIGH_PR(0,,,,,,\"PRICE\",\"INTRA\",\"52W\")":0.8412405,"EWZ^PERCENT_CHANGE(FMA_EPS(+1,0,,,,\"PORTAGG\",\"MEAN\"),FMA_EPS(+1,-1AM,,,,\"PORTAGG\",\"MEAN\"))":1.04375900447614,"EPU^FG_TOTAL_RETURNC(0,-6AM)":20.429302,"EPHE^FG_TOTAL_RETURNC(0,-1AM)":4.3928742,"TRYQA10Y-FDS^FG_YIELD_NAME":"Treasury - Qatar Benchmark Bond 10Y","CC_GR^IMF_IFS_RCPI_Q(0)":2.571976,"VNM^FMA_DIV_YLD(NTMA,NOW,NOW,M,\"PORTAGG\",\"MEANR\")":2.04040566602396,"TIOS-FDS^FG_PRICE_CHANGE(0,-1AY)":-5.06831610044313,"EZA^FG_PRICE_MAVG(0,,,,60)":42.938,"MCHI^FG_TOTAL_RETURNC(0,-1AM)":-3.3506393,"MCHI^FMA_PE(LTM,0,,,\"PORTAGG\",\"MEANR\")":12.2342326275199,"GREK^FMA_PCT_ABOVE_MAVG(200,0,,,,\"PORTAGG\")":62.0689655172414,"EZA^FMA_DIV_YLD(NTMA,NOW,NOW,M,\"PORTAGG\",\"MEANR\")":3.92890632163603,"ECH^JULIAN(FMA_DIV_YLD(NTMA,NOW,NOW,M,\"PORTAGG\",\"MEANR\").DATES)":45503,"WL-FDS^FG_PRICE_CHANGE(0,-1AM)":-10.6502816180235,"EWM^FG_PRICE(0)":23.68,"TRYAU10Y-FDS^FG_YIELD(-10AY,0,Y,,\"YTM\")":[2.81,2.88,2.76,2.63,2.315,1.375,0.972,1.671,4.051,3.955],"USDINR^STD(FG_PRICE_CHANGE(0,-3AY,M))":0.951138161150903,"USDCLP^STD(FG_PRICE_CHANGE(0,-1AY,AM))":3.50425473751404,"EPHE^FMA_PE(NTMA,-10AY,0,AM,\"PORTAGG\",\"MEANR\")":[17.2709811364364,17.3830483256232,17.6299907128283,17.502554465867,17.5438771323375,17.2124418781652,18.1582845275793,18.2195601209288,18.5767827444921,17.7079378236713,17.7973466481031,17.5382191729222,17.6172089159248,16.5301298909892,16.1831285225749,16.7494019133426,16.4453078586241,16.0363530994139,15.3895267744032,15.3151444277773,16.8785614103965,16.1661635407493,16.706469859084,17.5621597393515,17.9532315322091,18.1934063891423,17.0009820459732,16.418918556614,15.3985380003661,15.5390140241249,16.5279636188161,16.1186390383975,16.7199174615374,17.5216220606407,17.7739518480664,17.0974215820054,16.4255303100913,16.6863549222016,17.1117346836334,17.6998959580759,16.8264057984802,17.6394341048122,17.5639080067938,17.1988584510784,16.1127726658565,15.7906499001861,16.0054297099604,14.9936330985789,15.940015328806,15.5153958674045,13.8807451312213,13.8116199713232,14.3663095796595,15.0030398139525,15.8502932789314,14.8775458490356,15.1681269225386,15.4925442278858,15.4490201068758,15.502774315277,15.389922270179,14.7215411075936,13.6292262749886,13.9722247527087,13.4446743315733,14.0839375276532,12.8512678658237,12.0631443993115,9.98325154353108,11.9507197271657,14.4234417564432,15.5688085166928,15.028799177759,15.5950386067947,15.7707225855019,16.4943195078507,17.0138964781057,16.5003016019617,15.8467032477047,15.7472647385851,14.7878198082221,14.6114332741822,16.0071973991346,16.4233761232583,14.5255266973821,15.6977489509111,15.7113834813496,16.0498522937908,15.0933402921553,15.1417421578551,15.2776572832323,14.8876913968903,14.6887251026771,13.6281210159433,13.4996307395069,12.496565937175,12.6938004248006,12.8592476120553,11.1952577535293,11.8356074549837,12.7785830413343,12.4727568105362,13.2558296822692,11.9598665508912,11.7650394735548,11.6616235786252,10.1000874168419,10.1325118875057,10.2182350526203,9.38114674942161,9.92644954525374,9.32340726233957,9.42585368156487,9.39148876302514,9.53025992957274,10.0877033472862,9.5803658223172,9.16420077101871,8.65959644912362,9.10937562621953,9.2949118834102],"PLATI-FDS^FG_PRICE(0)":978.0,"ECH^FG_PRICE_MAVG(0,,,,200)":26.48055,"VNM^PERCENT_CHANGE(FMA_EPS(+1,0,,,,\"PORTAGG\",\"MEAN\"),FMA_EPS(+1,-1AM,,,,\"PORTAGG\",\"MEAN\"))":2.246776113814,"GREK^FG_TOTAL_RETURNC(0,-3AM)":4.935193,"EWT^FG_TOTAL_RETURNC(0,-12AM)":22.222376,"EPU^P_PRICE(0)/P_PRICE_HIGH_PR(0,,,,,,\"PRICE\",\"INTRA\",\"52W\")":0.89259505,"ECH^PERCENT_CHANGE(FMA_EPS(+1,0,,,,\"PORTAGG\",\"MEAN\"),FMA_EPS(+1,-3AM,,,,\"PORTAGG\",\"MEAN\"))":-94.4280233000904,"EWT^SIZE(FG_CONSTITUENTS)":90,"EPHE^FMA_RBICS_REV_CURRENT(30, LOC, \"PORTAGG\")":41.2458075501669,"TRYPE10Y-FDS^FG_YIELD_NAME":"Treasury - Peru Benchmark Bond 10Y","REFQALEND-FDS^(SUBARRAY(NOT_NA(NO_REPEAT_F(FG_YIELD(NOW,-10AY,D))),0,1)-SUBARRAY(NOT_NA(NO_REPEAT_F(FG_YIELD(NOW,-10AY,D))),1,1))*100":25.0,"REFIDRREPO-FDS^(SUBARRAY(NOT_NA(NO_REPEAT_F(FG_YIELD(NOW,-10AY,D))),0,1)-SUBARRAY(NOT_NA(NO_REPEAT_F(FG_YIELD(NOW,-10AY,D))),1,1))*100":25.0,"TRYCN10Y-FDS^PCTCHG(FG_YIELD(0,,,,\"YTM\"),FG_YIELD(-3AM,,,,\"YTM\"))":-7.9150987,"TRYPL10Y-FDS^PCTCHG(FG_YIELD(0,,,,\"YTM\"),FG_YIELD(-1AM,,,,\"YTM\"))":-8.020739,"TRYTH10Y-FDS^FG_YIELD_NAME":"Thailand Benchmark Bond - 10 Year","TRYMY10Y-FDS^FG_YIELD(0,,,,\"YTM\")":3.680051,"CC_QA^IMF_IFS_RCPI_Q(0)":null,"VNM^FMA_EVAL_EBITDA(NTMA,0,,,\"PORTAGG\",\"MEANR\")":9.89920266094088,"TUR^FMA_PE(LTM,0,,,\"PORTAGG\",\"MEANR\")":9.12685178245006,"EWM^FMA_EVAL_EBITDA(NTMA,0,,,\"PORTAGG\",\"MEANR\")":8.80785949280333,"QAT^FG_COMPANY_NAME":"iShares MSCI Qatar ETF","CPALM-FDS^MAX(FG_PRICE(0,-5AY))":8163.0,"VWO^PERCENT_CHANGE(FMA_EPS(+1,0,,,,\"PORTAGG\",\"MEAN\"),FMA_EPS(+1,-1AM,,,,\"PORTAGG\",\"MEAN\"))":0.0,"EPHE^FG_ROE(0)":12.462837339502,"REFKRBASE-FDS^PROPER_NAME(0,,,\"SECURITY\",\"NAME\")":"South Korea Base Rate","CNYA^FG_PRICE_MAVG(0,,,,30)":25.396986,"EWY^P_PRICE(0)/P_PRICE_LOW_PR(0,,,,,,\"PRICE\",\"INTRA\",\"52W\")-1":0.19875205,"EPHE^PERCENT_CHANGE(FMA_EPS(+1,0,,,,\"PORTAGG\",\"MEAN\"),FMA_EPS(+1,-1AM,,,,\"PORTAGG\",\"MEAN\"))":0.786054068702918,"VWO^P_PRICE(0)/P_PRICE_LOW_PR(0,,,,,,\"PRICE\",\"INTRA\",\"52W\")-1":0.16299558,"KSA^FG_ROE(0)":11.0117381982054,"USDMYR^FG_COMPANY_NAME":"Malaysian Ringgit per U.S. Dollar","SET-BKK^FG_PRICE_MAVG(0,,,,200)":1373.9993,"CNYA^FG_PRICE(0)":25.12,"MCHI^PERCENT_CHANGE(FMA_EPS(+1,0,,,,\"PORTAGG\",\"MEAN\"),FMA_EPS(+1,-3AM,,,,\"PORTAGG\",\"MEAN\"))":3.42087893246481,"EPHE^FMA_PCT_ABOVE_MAVG(200,0,,,,\"PORTAGG\")":48.4848484848485,"TIPSCL10Y-FDS^FG_YIELD(-10AY,0,Y,,\"YTM\")":[null,null,null,null,null,null,null,null,null,null],"USDSAR^STD(FG_PRICE_CHANGE(0,-1AY,AM))":0.0228083521997033,"USDSAR^FG_PRICE_CHANGE(0,-1AM)":0.018656254,"USDMYR^FG_PRICE_CHANGE(0,-6AM)":-3.4038126,"GREK^P_PRICE_RETURNS_PR('52W',2,-10AY,0,AM)":[25.074852,26.616405,-8.261961,-30.988806,-28.051472,-39.962566,-50.861965,-46.071823,-55.413197,-45.836227,-45.867634,-53.339897,-53.28192,-57.325832,-48.019093,-33.29721,-45.95051,-39.71299,-30.408127,-48.2763,-29.30246,-31.201887,-29.124647,-32.915836,-23.85791,-15.819889,-24.174286,-30.698086,-9.237289,-0.32963753,8.205128,22.133244,7.7965856,12.75531,14.181471,42.593502,45.37816,39.141273,37.809776,33.97343,21.668386,36.362423,53.47611,33.733974,22.163975,25.438177,0.2120018,-7.2108865,-9.687471,-13.276201,-10.7092085,-17.811596,-15.891981,-31.234402,-34.76348,-20.810997,-12.019068,-19.077324,2.450776,8.936966,6.470704,6.2599897,14.230323,35.489475,38.512314,50.196014,32.87127,-3.2773674,-35.890324,-26.490795,-25.575644,-30.50925,-30.402517,-22.380072,-25.534773,-38.29748,-15.102416,-13.907951,-15.587825,16.23447,76.78329,57.23113,49.228203,45.7093,39.215267,41.740143,40.556503,61.869858,8.536935,6.1587214,25.357735,4.00424,2.8680325,-7.1269093,-5.8223066,-15.121299,-9.647715,-17.809803,-19.582468,-13.298172,5.2223086,4.6273947,10.11529,30.96366,17.443811,23.723352,33.19949,61.612976,62.679516,64.499756,60.70105,44.893658,43.66033,43.157898,31.704367,26.99747,34.839596,31.653177,24.267376,10.939956,12.093437],"INDA^FMA_DIV_YLD(NTMA,-10AY,0,AM,\"PORTAGG\",\"MEANR\")":[1.64116730504357,1.5676547955397,1.5704588395364,1.55100498549469,1.50991003921784,1.57895154303934,1.49076769815316,1.47254169625089,1.535241740607,1.68659665009625,1.63823527597891,1.5589154520534,1.53695733518756,1.67238306631582,1.67138203448696,1.67596327215094,1.70721457489856,1.67767143822674,1.75858057517281,1.81500595253945,1.74476307912475,1.70319934209896,1.59969277764953,1.58503288594082,1.52623474496943,1.5171029071186,1.54978548476503,1.57003968625591,1.66686937207066,1.6921091701205,1.61079476316821,1.57643516457149,1.55345955185792,1.57020865333133,1.60759602566709,1.6402747810455,1.514236488925,1.52777470617748,1.58534516852307,1.49895812251913,1.55315744058484,1.50087211725894,1.46848904461812,1.55484892273851,1.62265292677285,1.58240387633009,1.61439659615615,1.62017888397458,1.51836054494899,1.47496246810014,1.58024013684818,1.6846591759435,1.6319295469451,1.63730118578133,1.63314390651405,1.64899006394624,1.56573724821881,1.62621982904267,1.65178347930532,1.69175810213355,1.84348720068492,1.81143055139217,1.79700650635336,1.75530101353271,1.66628419945367,1.66995052329472,1.68239688539772,1.8079552385734,2.3685843463753,1.89466792947154,1.74906328566022,1.63471068504333,1.54743776012374,1.53942591313718,1.54681747507115,1.57377421165025,1.39657283714868,1.34133139151686,1.37031573233495,1.36336253293928,1.36930726180317,1.41590393847269,1.41013484793432,1.40392505314037,1.39013102072597,1.30305205815923,1.30654071301843,1.33098076059733,1.37005429612817,1.3660924349849,1.38283315631172,1.49574832974441,1.43955888119732,1.51352833852334,1.59739874985411,1.68382228111339,1.50642064858782,1.49164185743451,1.55532440279208,1.48602667086653,1.4238296097392,1.4932534379712,1.55686935184845,1.58526313381324,1.6195293545782,1.60553771211771,1.56632403345657,1.51852119136912,1.47547874601473,1.52799773458925,1.51979593392167,1.56271888430148,1.45321649909317,1.37178892985595,1.37799313684684,1.33277175332714,1.33219212167039,1.33361635443954,1.36008583519394,1.26172366869394,1.22484303214873],"WL-FDS^FG_PRICE_CHANGE(0,-1AY)":-25.1822209518365,"TUR^FG_PRICE_MAVG(0,,,,60)":42.264668,"VNM^FMA_PCT_ABOVE_MAVG(200,0,,,,\"PORTAGG\")":43.75,"SET-BKK^P_PRICE(0)/P_PRICE_LOW_PR(0,,,,,,\"PRICE\",\"INTRA\",\"52W\")-1":0.03189087,"MCHI^FG_TOTAL_RETURNC(0,-6AM)":12.129331,"GREK^FG_TOTAL_RETURNC(0,-1AM)":4.795027,"EWT^P_PRICE(0)/P_PRICE_LOW_PR(0,,,,,,\"PRICE\",\"INTRA\",\"52W\")-1":0.22824931,"ECH^PERCENT_CHANGE(FMA_EPS(+1,0,,,,\"PORTAGG\",\"MEAN\"),FMA_EPS(+1,-1AM,,,,\"PORTAGG\",\"MEAN\"))":-96.3050351735098,"VWO^FMA_PCT_ABOVE_MAVG(200,0,,,,\"PORTAGG\")":40.2759810263044,"EWT^FMA_COS_DOWN(\"EPS\",\"1M\",+1,NOW,,,\"PORTAGG\",\"MEANR\")":21.0,"TRYPH10Y-FDS^FG_YIELD_NAME":"Philippines Benchmark Bond - 10 Year","REFQALEND-FDS^FG_YIELD(NOW,,,0)":6.25,"REFIDRREPO-FDS^PROPER_NAME(0,,,\"SECURITY\",\"NAME\")":"Indonesia BI (Reverse) Repo Rate - 7 Day","TRYPH10Y-FDS^PCTCHG(FG_YIELD(0,,,,\"YTM\"),FG_YIELD(-3AM,,,,\"YTM\"))":-13.28978,"TRYQA10Y-FDS^FG_YIELD(0,,,,\"YTM\")":null,"CC_CN^IMF_IFS_RCPI_Q(0)":0.226831,"VWO^FG_PE(0)":15.0513221569259,"VNM^FG_FCF_YIELD_NTM(0)":1.50623254222634,"EWY^FMA_PE(LTM,0,,,\"PORTAGG\",\"MEANR\")":17.420143465342,"EWM^FG_FCF_YIELD_NTM(0)":5.98350506490745,"MCHI^FG_COMPANY_NAME":"iShares MSCI China ETF","EWZ^P_PRICE_RETURNS_PR('52W',2,-10AY,0,AM)":[14.781845,31.00338,-10.4623375,-10.908633,-11.694157,-15.518724,-10.662097,-12.279701,-26.274008,-20.24188,-27.86619,-30.540298,-39.016617,-54.44394,-46.031334,-44.84908,-41.97893,-41.744633,-40.309395,-37.193783,-14.104295,-16.482365,-17.972952,-3.587389,15.582418,44.377827,56.550014,62.45793,42.030655,63.60248,90.69447,84.3616,45.308434,29.53683,37.58887,15.535343,19.591558,23.311829,26.779724,11.721241,26.608372,22.479868,28.140808,18.889486,20.499992,13.616419,4.6077013,-2.667272,-3.0308843,-16.678095,-16.951597,5.6682944,5.627382,-2.5662184,0.25770664,-3.9066792,-3.9077938,0.5297661,20.638477,40.769432,26.072931,33.244263,27.127266,12.937153,9.660637,27.653265,-0.8785546,-8.321131,-44.510044,-40.460045,-32.145794,-30.485106,-24.899017,-22.176355,-31.818045,-39.076115,-15.626365,-20.327229,-18.619478,-15.351748,47.39269,46.999596,49.561264,36.717068,14.591753,20.71762,22.307884,13.465178,-16.372972,-17.275684,0.6132364,12.884987,31.084145,-2.023667,-4.919344,-23.117811,-13.58788,-6.314051,3.953588,25.438713,23.396242,12.7949,5.146456,-5.786526,-18.349112,-3.5203457,-4.5280275,30.56166,27.771114,13.8186455,16.741705,1.9880652,21.573448,31.792318,17.838896,28.207874,23.41119,17.931915,9.030771,-10.4402485,-11.829126],"CPALM-FDS^FG_PRICE(0)/MAX(FG_PRICE(0,-1AY))":0.870932518017034,"MCHI^FG_TOTAL_RETURNC(0,-3AM)":-2.441901,"TRYID10Y-FDS^FG_YIELD_NAME":"Treasury - Indonesia Benchmark Bond 10Y","REFMXTON-FDS^(SUBARRAY(NOT_NA(NO_REPEAT_F(FG_YIELD(NOW,-10AY,D))),0,1)-SUBARRAY(NOT_NA(NO_REPEAT_F(FG_YIELD(NOW,-10AY,D))),1,1))*100":-25.0,"SET-BKK^FMA_EVAL_EBIT(LTMA,NOW,NOW,M,\"PORTAGG\",\"MEANR\")":18.028912173805,"EZA^FMA_EVAL_EBITDA(NTMA,0,,,\"PORTAGG\",\"MEANR\")":7.35103899572946,"EWM^FMA_DIV_YLD(NTMA,NOW,NOW,M,\"PORTAGG\",\"MEANR\")":4.11349442803789,"ECH^FMA_PE(NTMA,0,,,\"PORTAGG\",\"MEANR\")":9.2841394524312,"ECH^FMA_PCT_ABOVE_MAVG(200,0,,,,\"PORTAGG\")":58.6206896551724,"CNYA^FMA_RBICS_REV_CURRENT(30, LOC, \"PORTAGG\")":20.8282739719649,"CPALM-FDS^FG_PRICE_CHANGE(0,-1AY)":5.67037625861155,"EWT^P_PRICE_RETURNS_PR('52W',2,-10AY,0,AM)":[17.380428,25.786388,8.7309475,10.319805,10.186684,6.8594337,15.0056,15.968382,10.168862,15.41456,9.268772,1.47264,-4.7536016,-19.886333,-9.351391,-8.723915,-9.460658,-12.875879,-16.540628,-14.822787,-9.68259,-19.573402,-14.357889,-8.50135,6.52287,19.859732,22.986008,15.622747,13.5023,17.90868,30.933453,26.06802,22.721064,32.785976,32.20855,30.278624,23.755848,27.897358,18.222511,24.86254,24.556755,26.033401,25.722075,16.285324,17.12284,9.780812,10.409784,4.014063,5.8548927,4.1225553,7.8178644,-8.313203,-7.651067,-9.924311,-11.622935,-6.519246,-6.130809,1.9242048,-6.8457184,1.8904567,-5.551606,-4.2814074,-0.66619515,19.55675,21.79929,33.33254,16.883087,15.532708,-5.428714,3.3358335,17.191292,17.291142,29.619003,30.993176,28.220999,18.390406,30.773354,31.502247,51.959526,62.51222,90.9103,77.59725,72.244026,59.89474,44.63446,48.801456,38.34455,43.075348,32.366753,28.94454,18.235802,9.5366,4.7634006,-12.076532,-9.092617,-21.016186,-18.641096,-21.984715,-28.581625,-31.778896,-20.23992,-28.982813,-17.128647,-17.986977,-12.939763,-7.7539206,-2.7001858,10.061598,11.8554,9.213341,21.007942,23.458565,13.996959,27.645386,10.803843,19.4831,21.40504,21.0065,22.778797,29.579937,22.222376],"TRYDE10Y-FDS^FG_YIELD(-10AY,0,Y,,\"YTM\")":[0.5475,0.636,0.22,0.47,0.239,-0.189,-0.575,-0.181,2.534,2.004],"USDCLP^FG_PRICE_CHANGE(0,-3AM)":-2.463895,"GREK^FMA_DIV_YLD(NTMA,-10AY,0,AM,\"PORTAGG\",\"MEANR\")":[2.07768131133068,2.01508508173041,2.29731521251635,2.63490158631216,2.58468809938304,3.42009552390345,3.75937418106161,3.15096406614448,3.43285862179076,3.1496895200804,3.42773916147437,3.27612647918231,3.41265511078005,4.03512386193155,3.28367569318904,2.95916476907908,2.59049815617438,2.6263716764483,2.43196782413423,2.77462406457663,3.32501239727597,3.0362451372525,2.38729715107533,3.05875670953665,2.93464557885199,2.95219778425417,3.23548425307499,3.05732078181665,2.80877065793851,2.85444321549015,3.01377941591614,2.95593641266903,2.91708491860738,2.52471253277448,2.76036986204265,2.50670083082807,2.56282340136846,2.59503314465284,2.89899353758509,2.80131522301475,2.95760757476606,2.6265269511531,2.60836512995743,2.96774456524337,3.29008108585586,2.94848387109259,3.28213327225812,3.42408506616687,3.4022431436697,3.64226365084644,3.82542253959874,4.20729596076649,4.19154093858898,4.52735137280211,4.37404947589346,3.84510330615766,3.62662158604816,3.55859051345661,3.40547474529533,3.32734332154104,2.98516008508593,3.32452834027005,3.34551370637553,3.22658413964091,3.01070672669889,2.89815732066257,3.16704908752518,3.78054455016737,5.55081090129445,4.53780874084915,3.85075269496729,3.71853160877244,3.59629588751348,3.69553868085675,3.70541882968764,4.48375057996728,3.25121560554362,3.17757156126904,3.52434351775903,3.32282855392207,3.45026262177148,3.39170568656506,3.11474681182979,3.12357994145206,3.02906791202829,3.10427672295294,3.13384421806229,3.12795002511967,3.27545853094687,3.30062399017108,2.99347095427247,3.18877541631512,3.25544170648693,3.27433719796629,3.71463049075815,4.33416349936521,3.97810264456749,4.270526473576,4.72449905834629,4.38744723351223,4.27056495220419,4.44633500481992,4.10300421740592,3.80602817194074,4.43196830156258,4.28787047041975,4.13003133898358,3.96963129267815,4.10118564953527,4.32583709989139,4.87018957760282,4.95258624358794,4.31429472614872,4.54706099438678,4.56344006316016,4.61324219586488,5.16312025829451,5.39728830778556,5.63595185152456,6.03770637727606,6.02591095467308],"ECH^FMA_PE(NTMA,-10AY,0,AM,\"PORTAGG\",\"MEANR\")":[14.4458313424864,14.6307792396893,13.9726331183867,13.750462060503,14.2215454376779,13.688862453813,13.0759246454862,13.4651283207719,13.512109318812,14.1046981775853,13.8044722349751,12.8113760896254,12.5183966379253,12.5964769075497,12.1975027840424,13.5731051763702,12.9997661057169,12.2805273772524,12.2613069226982,12.3583806769553,13.3766049629657,13.9313637288148,13.6405146421501,14.6844560589951,15.4694079481235,15.403323347062,15.2403257372004,16.8398926903445,15.8750741658522,15.7890734698378,15.5236905856982,16.1033612651584,17.0389477550124,17.1286359982082,17.0528724448999,16.9291209189755,17.8332692322749,18.9969561066947,19.1611002861976,15.1561542339547,12.986098813539,14.1359705428754,14.8955369479857,13.9724974218075,13.7537273367521,13.9655324655919,12.2929652406374,11.6870983366867,12.0858219922529,12.1562547554635,12.2694415300093,14.8896033885239,14.9393878692412,8.80989755962015,8.93560154669257,8.93334076241574,8.49418818248067,9.26693114898969,8.52134747100196,8.6573504703447,8.91912870953897,8.72490071578223,9.45858187010203,8.40669923526711,7.85937221862896,7.5424286107768,8.65340838564864,7.58763825819406,6.44818385999119,-26.1617492075281,12.7251855096819,14.812689388398,16.1169727010896,14.9737669349018,13.968939825292,13.2830995452866,14.6659897873929,14.0961480343976,14.0626033835776,14.6563425723329,14.2276588385717,12.5445936373945,11.6902865706065,11.2512900984931,10.6273807883146,10.2790461516524,9.87769994256068,9.13564185411535,9.54150248262955,9.32640463803573,10.0665786396756,9.7178621917487,9.60863409426803,8.74004764673599,7.49566196977962,6.31327501268606,6.59019570300745,6.64388690043735,7.20520618724385,7.41047978773828,7.23436432850694,7.39226709236314,7.79889731379425,7.93863875200408,7.44567323884693,7.89405982485534,7.99802192599466,8.51380576522765,9.42318830549301,8.95672381219437,8.4199412537785,8.16258536570326,0.629633782488632,0.476479117602116,0.68116183796873,0.532703398011107,0.540102645395192,0.53070323041314,9.78767476617572,0.342777729203821,9.2841394524312],"COPP-FDS^FG_PRICE(0)":4.0665,"TUR^FG_PRICE_MAVG(0,,,,30)":42.593666,"EZA^FG_PRICE_MAVG(0,,,,200)":40.34165,"EWM^FG_PRICE_MAVG(0,,,,60)":22.997833,"EPHE^PERCENT_CHANGE(FMA_EPS(+1,0,,,,\"PORTAGG\",\"MEAN\"),FMA_EPS(+1,-3AM,,,,\"PORTAGG\",\"MEAN\"))":-3.41101691377551,"URTH^FG_TOTAL_RETURNC(0,-6AM)":9.399807,"KSA^FMA_COS_DOWN(\"EPS\",\"1M\",+1,NOW,,,\"PORTAGG\",\"MEANR\")":31.0,"INDA^SIZE(FG_CONSTITUENTS)":148,"CNYA^FMA_COS_DOWN(\"EPS\",\"1M\",+1,NOW,,,\"PORTAGG\",\"MEANR\")":160.0,"ECH^FMA_RBICS_REV_CURRENT(30, LOC, \"PORTAGG\")":33.0319854376697,"EIDO^FG_ROE(0)":12.8358047242089,"TRYIN10Y-FDS^PCTCHG(FG_YIELD(0,,,,\"YTM\"),FG_YIELD(-1AM,,,,\"YTM\"))":-2.0604713,"CC_IN^IMF_IFS_RCPI_Q(0)":null,"MCHI^FMA_PE(NTMA,0,,,\"PORTAGG\",\"MEANR\")":9.01320296418135,"EPHE^FMA_EVAL_EBIT(LTMA,NOW,NOW,M,\"PORTAGG\",\"MEANR\")":12.3143666962501,"INDA^FG_COMPANY_NAME":"iShares MSCI India ETF","VGK^PERCENT_CHANGE(FMA_EPS(+1,0,,,,\"PORTAGG\",\"MEAN\"),FMA_EPS(+1,-3AM,,,,\"PORTAGG\",\"MEAN\"))":1.27956338868288,"EWT^FMA_COS_UP(\"EPS\",\"1M\",+1,NOW,,,\"PORTAGG\",\"MEANR\")":44.0,"REFQALEND-FDS^PROPER_NAME(0,,,\"SECURITY\",\"NAME\")":"Qatar Lending Rate - Overnight","TRYPE10Y-FDS^FG_YIELD(0,,,,\"YTM\")":6.888655,"EZA^FG_FCF_YIELD_NTM(0)":8.68568334661301,"EWM^FG_PRICE_MAVG(0,,,,30)":22.983667,"EWM^SIZE(FG_CONSTITUENTS)":33,"TIPSCL10Y-FDS^FG_YIELD_NAME":"Treasury - Chile Inflation-Indexed (TIPS) Bond 10Y","TRYGR10Y-FDS^PCTCHG(FG_YIELD(0,,,,\"YTM\"),FG_YIELD(-3AM,,,,\"YTM\"))":-6.747259,"SET-BKK^FMA_EVAL_EBITDA(NTMA,0,,,\"PORTAGG\",\"MEANR\")":9.22417995595541,"EPHE^FMA_EVAL_EBITDA(NTMA,0,,,\"PORTAGG\",\"MEANR\")":8.03930947445372,"EPU^PERCENT_CHANGE(FMA_EPS(+1,0,,,,\"PORTAGG\",\"MEAN\"),FMA_EPS(+1,-3AM,,,,\"PORTAGG\",\"MEAN\"))":14.9789387668803,"VGK^PERCENT_CHANGE(FMA_EPS(+1,0,,,,\"PORTAGG\",\"MEAN\"),FMA_EPS(+1,-1AM,,,,\"PORTAGG\",\"MEAN\"))":0.0,"EWM^FMA_COS_DOWN(\"EPS\",\"1M\",+1,NOW,,,\"PORTAGG\",\"MEANR\")":8.0,"TRYCN10Y-FDS^FG_YIELD(0,,,,\"YTM\")":2.1302,"VGK^FMA_EVAL_EBIT(LTMA,NOW,NOW,M,\"PORTAGG\",\"MEANR\")":13.2235333636842,"USDEUR^FG_PRICE_CHANGE(0,-1AY)":1.7326832,"UAE^FMA_PE(LTMA,-10AY,0,AM,\"PORTAGG\",\"MEANR\")":[null,null,null,null,null,null,11.6966886722825,13.1336316112065,12.938606980054,13.8284109876449,13.3471802143096,13.4987846790328,13.5113039422779,13.5118840038837,13.4435004293584,13.1197260299614,11.8675447056997,13.4848271751386,12.2040665384852,13.0032785348228,13.0292093387371,13.3784007204785,13.2181863741185,13.3205997413925,13.4841900011286,13.3135046196823,13.9569887407258,13.0914270815593,12.4425965227725,13.0064750334687,13.3377873973031,13.4357722421381,13.3084502028925,13.2569701130333,12.8368635435456,12.760728551348,13.115589342893,12.59680119793,12.1228790914182,12.4180915640058,11.4439004677527,11.755516929939,12.3079371546356,12.4558113218324,12.2423379281629,12.347624566373,11.8718710210933,11.9688610647085,12.3002292706507,12.9960995471496,12.8594476955099,12.7836516297376,12.1206477277653,11.9850099486952,12.1723580531504,12.9232013670555,12.7133193006343,12.8335216209301,12.6680599455136,13.1318969966624,13.9078414529125,14.1298280974658,13.9744284993557,14.2872924830081,14.1663600374761,16.1500230608468,15.6344151718184,14.7578317281711,13.9671331445643,15.889169483821,15.6382781731499,17.4372632852059,15.415431927505,16.3177861693348,15.9466174150765,21.3953056515432,24.4316902582967,24.0708817233201,23.5748513154225,27.476505327018,26.1436084849818,24.9059901969237,24.1613146065658,22.9314291936528,21.7794573532179,20.7346445861917,19.6733023931872,18.4521949114383,18.1461764569524,16.7274173705094,16.873738216774,17.3508082624372,17.3669772684894,17.3551933731176,16.6751876496881,15.611704705599,15.6479869811951,15.0747947599378,14.6061777319234,14.2918707638767,13.7607678242259,12.4755017643079,12.246749167568,12.263103051011,11.9916144305558,12.0793702144921,11.7700135263723,11.7857457100192,11.7674889624313,11.2111803056644,11.2456285108337,10.2632102075341,10.2138263218853,10.146176112044,9.89485443528267,9.44944304453185,9.42557116922987,9.22846936660686,8.99377137712246,9.08247156471576,9.34741753597902],"TIOS-FDS^FG_PRICE_CHANGE(0,-6AM)":-22.4918971885128,"EWY^P_PRICE(0)/P_PRICE_HIGH_PR(0,,,,,,\"PRICE\",\"INTRA\",\"52W\")":0.93965334,"USDVND^STD(FG_PRICE_CHANGE(0,-3AY,M))":1.29013388560541,"USDMYR^FG_PRICE_CHANGE(0,-3AM)":-4.264021,"EWY^P_PRICE_RETURNS_PR('52W',2,-10AY,0,AM)":[19.684017,18.028046,-4.214275,-6.9389343,-11.95612,-13.477903,-4.432106,-6.6309395,-6.7602396,-1.5362501,-10.370952,-13.977903,-21.64222,-28.610874,-14.85613,-7.305181,-3.6576986,-8.033323,-12.417782,-13.40918,-7.135254,-13.670778,-10.683477,-2.9198587,12.133587,23.725498,21.99484,3.3513308,1.8390179,7.555568,23.084318,24.557709,18.550694,20.967436,37.283695,31.803978,26.828121,22.75325,20.905458,40.53222,42.121517,44.132187,37.22744,25.296831,24.306356,24.01352,11.713993,3.553152,-2.0411253,1.2575507,1.3319731,-19.601559,-16.924965,-20.384365,-15.870321,-10.899806,-16.513597,-17.78599,-21.9275,-10.727292,-17.046392,-19.142807,-16.412264,2.3401737,-3.2320023,7.948339,-8.992654,-10.8279705,-28.178156,-16.52357,1.0098934,-1.5663445,11.130941,22.73227,20.344793,11.646997,36.13688,39.43831,60.26071,65.61092,109.18433,76.795074,71.43082,62.404156,46.9563,38.104584,22.880781,23.973143,0.024545193,-7.559472,-18.684673,-19.145441,-20.004719,-26.565796,-26.102745,-36.679535,-31.101227,-33.965267,-40.021366,-32.560303,-20.331902,-26.863443,-9.7156105,-15.605235,-13.02405,-8.475989,-4.5653343,10.223139,14.214635,12.85603,23.617983,7.9936743,6.247914,17.70357,-3.3890188,11.755049,11.633528,7.417023,1.6349792,7.051897,-0.78660846],"EZA^FMA_DIV_YLD(NTMA,-10AY,0,AM,\"PORTAGG\",\"MEANR\")":[3.27287161032736,3.26961438269534,3.4846838233957,3.33550024994967,3.43165176875201,3.31591508386761,3.16243715617476,3.05476411882601,3.01526727216529,2.98300101177517,3.23358572835004,3.17111807673951,3.23021056259284,3.45779499797444,3.39027766133722,3.25096911078041,3.39303944426698,3.47229223948433,3.54450981104591,3.43090157884751,3.27210530063531,3.23621834437832,3.15879106480999,3.12709876186308,2.95785765163515,3.15027336823783,3.15339049856909,3.21772916926645,3.36090864784581,3.20074966663946,3.16903246085953,3.20173185703457,3.23121000562045,3.08275700552452,3.27875195795592,3.36418581191446,3.18304457318343,3.25551733498554,3.37805260796941,3.21542681792233,3.30669887864666,3.28942322600829,3.36981172668511,3.26909665656169,3.33548497156748,3.26204278775044,3.44159247211717,3.53178080057331,3.54852810446352,3.53998222465528,3.81408504680843,4.05208175924777,4.05213580797538,3.80574361177932,3.71477568494382,3.91696416194726,3.81967217986908,3.69168657909334,3.90451586546679,3.76996264200822,3.86953540700064,4.21617749869428,4.3751509041825,4.21382430185924,3.86968637677948,3.73646558664775,3.85092576882393,4.28660598591129,5.26268615707413,3.52491651743577,3.73916695415609,3.53203527057799,3.38926789573906,3.3319394707959,3.56981462436832,3.78100423714714,3.78752344862787,3.85710617714451,3.93934155759267,3.8385931720795,3.79696768439555,4.34111772483242,4.06746911581201,4.41131810460067,4.48777355219731,4.7632325409357,4.81592201336464,4.65798803632988,4.55750939491576,4.56739739684551,4.32268030839979,4.27987947442688,4.43051058955611,4.68395228030969,4.84185093311764,5.14082555127967,5.0030093906399,5.30248803631008,5.61745222272121,5.32484420999835,4.93520814532718,4.94496316655504,4.56517737221808,4.64053642133281,4.6663918568835,4.47719038001239,4.80417294752428,4.4604193024537,4.12860027052392,4.4406293688247,4.55993418621636,4.65851128429463,4.21858335249072,4.09751158309976,4.24657020472673,4.30868710145118,4.15058803886243,4.14156684887093,4.1371378132529,4.03235964330631,3.92890632163603],"WL-FDS^FG_PRICE_CHANGE(0,-6AM)":-19.7332106715731,"TIOS-FDS^FG_PRICE(0)/MAX(FG_PRICE(0,-1AY))":0.713304661487236,"CNYA^FG_PRICE_MAVG(0,,,,60)":26.024876,"UAE^FG_TOTAL_RETURNC(0,-12AM)":-1.3018608,"SET-BKK^P_PRICE(0)/P_PRICE_HIGH_PR(0,,,,,,\"PRICE\",\"INTRA\",\"52W\")":0.8374857,"GREK^PERCENT_CHANGE(FMA_EPS(+1,0,,,,\"PORTAGG\",\"MEAN\"),FMA_EPS(+1,-3AM,,,,\"PORTAGG\",\"MEAN\"))":5.40212155681666,"EWY^FG_TOTAL_RETURNC(0,-12AM)":-0.78660846,"EWT^P_PRICE(0)/P_PRICE_HIGH_PR(0,,,,,,\"PRICE\",\"INTRA\",\"52W\")":0.89686257,"EPU^FG_TOTAL_RETURNC(0,-1AM)":0.09975433,"CAGDPY@SA^EE_ACTUAL_ANNUAL(MED,+1)":2.2,"CAGDPY@AE^EE_ACTUAL_ANNUAL(MED,+1)":8.4,"USDEUR^FG_PRICE_CHANGE(0,-1AM)":-0.5837381,"EWZ^FMA_DIV_YLD(NTMA,-10AY,0,AM,\"PORTAGG\",\"MEANR\")":[3.90629368452903,3.51187063750626,3.99673888140149,3.7355575612146,3.8966778637888,4.11904986756231,4.25354238966141,3.92647278045223,3.79197641161584,3.57756736812154,3.90140007563075,3.84461514471907,3.97837436036076,4.40057681462087,4.18930232254724,4.10079460122474,4.08267464065906,4.13705983542538,4.6049863636396,4.0237208108776,3.21910922314262,3.10686903805837,3.47381876102497,3.26952219373193,2.89660599858383,3.13148090315963,3.16100014235476,2.90486698800575,3.44068877168751,3.53091390279198,3.396960935961,3.4418453237669,3.60530920083467,3.61309733912666,3.71450426235155,3.62298865698243,3.45865404317287,3.24745801941125,3.20976064825536,3.35527940423263,3.57058893879363,3.42759500293127,3.15023711319151,3.33937131560246,3.46343449112101,3.66707833650492,4.02966569405432,4.47629562945803,4.20560630256173,4.41207407042605,4.3308755256136,3.86336956736707,3.89041072771378,4.00251500484012,3.5874316811028,3.65956787852588,3.31857928222875,3.40645804897375,3.37709056665713,3.10174360393627,3.2154478439277,3.3908835229883,3.2746995346144,3.20691083848743,3.28376027594292,3.14600134090765,3.15628919450425,3.47802144922797,4.67442591000642,3.77091479442435,3.18773579890785,2.9502120884543,2.74282651180919,2.87742952078602,3.53527582928317,3.62021416782613,3.42253669341931,3.36927398374113,3.62244021267292,4.184082324928,4.52389373912429,4.86957899324799,4.5928366350583,5.02655104575398,5.69355330313156,6.06738391428911,6.41939241084991,7.53836745026737,7.97354647610324,7.52100488044546,6.84380648353869,7.98406255292881,8.17765834090958,9.12835484523888,9.87098965107919,11.5957052330429,11.3501065791727,10.4633578687231,10.1028380401884,8.45365968802006,7.44387013911688,6.67767166809581,6.61186870643203,6.55850191518517,6.73897070203217,6.78652181095233,6.40891595491116,6.07123595519654,5.84019110402779,5.88209167428448,5.92350537937013,6.34497776051193,5.98774789724751,5.66879227383772,5.81862212983843,6.00148229126151,6.36855127160538,6.69229523067703,7.2896921839274,6.96642971729104,6.81260331990536],"VNM^FMA_PE(LTMA,-10AY,0,AM,\"PORTAGG\",\"MEANR\")":[12.6204402461701,13.7093985890489,13.035723050964,13.2418871387542,13.0442166257945,12.6983669994115,12.2304925503847,17.2464644755943,16.3120697815807,16.912661526775,16.6936670729668,16.7836679843962,17.0700386309146,17.4295968242544,17.7361609090829,23.3449465949388,23.8615993727521,27.5112203939991,17.3453269475034,-5.87330795339268,-4.29885426541301,-2.60135106112347,-0.410449929790319,1.19492569416226,3.28420794032181,4.85709238712627,8.60083496093425,11.1989903825152,12.5113591336271,14.5633657377235,14.2224198300956,15.6254050753857,15.7056367586594,15.8075502300876,15.7188004197322,16.5086300865569,16.2072851804877,17.4453276274799,17.7897679305525,18.2636441804715,20.5798804820823,22.6094840860355,25.5912671531467,24.6264626303345,24.596438129172,24.030649770516,23.9937442588266,22.048877460569,22.1298387029448,21.9671133722366,21.1765927806924,19.3412424008151,19.4071346280622,17.5048195942409,18.3838449640079,19.719049196783,19.5863200727688,19.6640630134177,19.4543065976252,19.28082079704,18.7483674876795,17.3492713461323,17.1837827559999,17.5023747522184,17.7962250903835,17.0743361464907,15.4757944218188,15.0160145132888,14.4216115042265,15.3713365887662,16.2515454134936,16.0089741018218,16.1995319414048,17.8345790123639,18.3931403623225,18.2282896618981,19.967656587558,23.4210380241674,22.304626412096,24.4409377260369,23.7755439758794,23.1322576125375,22.7796393445366,22.6727863859352,21.4704220750204,20.6620875037408,19.9245348984189,20.1223917591926,19.0970606178563,18.1628940211746,17.0078402500986,16.4858446201687,16.3329297916759,15.849284428156,15.3070166313397,14.1227421816339,13.9322487393762,13.6824417851169,13.1842819040491,12.1141209542726,12.7552327789722,11.4039704882559,12.342088720838,12.3178457155066,12.759435077869,12.9609541548922,13.6736100873798,13.4576329037934,14.1414781142129,15.439101439363,14.6383000946801,14.2255065312007,16.056770867717,17.1321608931518,16.6947471004562,18.8630577405603,18.7212346692734,18.0506650799561,18.0367206199355,17.3329500923103,16.6103811063991],"SET-BKK^FG_TOTAL_RETURNC(0,-6AM)":-3.3049166,"CC_BR^IMF_IFS_RCPI_Q(0)":3.947341,"USDAED^FG_PRICE_CHANGE(0,-1AM)":0.0,"CAGDPY@TR^EE_ACTUAL_ANNUAL(MED,0)":-5.06082493891602,"USDPEN^FG_PRICE_CHANGE(0,-3AM)":-0.9710491,"SET-BKK^FMA_PE(LTMA,-10AY,0,AM,\"PORTAGG\",\"MEANR\")":[17.5642341664058,18.9721218403972,19.2342487559886,19.5262796249155,20.1879423685261,19.2508733401759,21.9067031618699,23.7280664525877,22.7946681760117,22.0905645606783,21.6468275255126,21.0712054772127,20.2275036490311,19.0727179157939,18.3554278119047,18.3867345087372,15.760710719431,14.2249200590428,15.6897652858741,16.6041346659487,16.554027586802,16.4412593515073,16.3327921887103,16.404903394169,16.6842644580143,16.6239263837616,16.0791142147384,16.1195056054365,16.1657608472276,16.312178958174,16.6353423582835,16.3784175718797,16.2890819163883,16.1721074788834,16.0381546502279,16.0190774278381,15.9952674051802,16.2160578107945,16.5129363186994,16.9162509703312,17.0883761643853,17.8482121183143,18.4495448482396,17.8491278288067,17.5078464504092,17.2935879920054,17.0263956947336,16.3066695082587,16.6535066608957,16.4568817698024,16.4566713499053,15.6555972980056,15.1978634806546,14.2800531873881,15.550246517628,16.2353402640264,16.1326683288402,16.15152001029,15.9559163048988,16.5599002161709,16.3707391772511,16.4842802693515,16.4099965931138,16.6019470294436,17.1503710533717,17.0180604452477,16.2878107652667,14.8807190393392,14.5771971210012,15.6641121347335,17.4413816970798,18.5398734184168,19.3249259316719,20.4884528961399,21.0604877226093,21.0726660284879,24.4610078033245,27.3599037767021,27.0587169839217,27.6612782233789,27.0670577055112,26.1300651960065,24.9249056230962,23.7958686271003,22.4851631191718,22.4760511666866,21.2372943439016,20.3637058095565,19.155790142816,19.081841686569,19.0012497419291,18.9015229212753,18.817403410658,18.4738609424012,18.2195488155712,17.5212279810593,17.2997791554105,16.9309814388115,16.420551926861,16.4592635025185,16.9143938079547,16.902222330405,17.4009864228414,17.406032819752,17.3555122894694,17.0922216764112,17.0967201828224,17.0622753746112,17.474900620848,17.6764082799227,16.9166439491428,16.2969315445476,16.0177910497552,16.3806923807381,15.7926122861324,16.6714370502592,16.4869704346354,16.3141074300921,16.039268713912,15.6324445945604,15.6083194426365],"TIOS-FDS^FG_PRICE_CHANGE(0,-1AM)":-4.78703703703703,"SET-BKK^PERCENT_CHANGE(FMA_EPS(+1,0,,,,\"PORTAGG\",\"MEAN\"),FMA_EPS(+1,-3AM,,,,\"PORTAGG\",\"MEAN\"))":-2.37176957303561,"EZA^P_PRICE(0)/P_PRICE_HIGH_PR(0,,,,,,\"PRICE\",\"INTRA\",\"52W\")":0.9739549,"EPU^FMA_PCT_ABOVE_MAVG(200,0,,,,\"PORTAGG\")":76.9230769230769,"VNM^FMA_COS_UP(\"EPS\",\"1M\",+1,NOW,,,\"PORTAGG\",\"MEANR\")":10.0,"EPU^FMA_COS_DOWN(\"EPS\",\"1M\",+1,NOW,,,\"PORTAGG\",\"MEANR\")":4.0,"UAE^FG_ROE(0)":13.2032636368349,"REFCNRMB-FDS^PROPER_NAME(0,,,\"SECURITY\",\"NAME\")":"China Loan Prime Rate (LPR) - 1 Year","REFTWDISC-FDS^PROPER_NAME(0,,,\"SECURITY\",\"NAME\")":"Taiwan China Discount Rate","TRYZA10Y-FDS^PCTCHG(FG_YIELD(0,,,,\"YTM\"),FG_YIELD(-1AM,,,,\"YTM\"))":-4.2969184,"TRYIN10Y-FDS^FG_YIELD(0,,,,\"YTM\")":6.916,"CC_MX^IMF_IFS_RCPI_Q(0)":4.771999,"SET-BKK^FMA_PE(NTMA,0,,,\"PORTAGG\",\"MEANR\")":13.5881356393622,"INDA^FMA_EVAL_EBITDA(NTMA,0,,,\"PORTAGG\",\"MEANR\")":16.2377448543152,"EZA^FMA_PE(LTM,0,,,\"PORTAGG\",\"MEANR\")":12.4308560342447,"EPHE^FMA_PE(NTMA,0,,,\"PORTAGG\",\"MEANR\")":9.2949118834102,"CNYA^FMA_EVAL_EBITDA(NTMA,0,,,\"PORTAGG\",\"MEANR\")":9.21219331134369,"EWY^FG_COMPANY_NAME":"iShares MSCI South Korea ETF","EWZ^FG_PRICE_MAVG(0,,,,200)":31.5964,"EPOL^FG_PRICE_MAVG(0,,,,200)":22.95925,"KSA^P_PRICE(0)/P_PRICE_LOW_PR(0,,,,,,\"PRICE\",\"INTRA\",\"52W\")-1":0.14277828,"UAE^FG_TOTAL_RETURNC(0,-3AM)":4.7311068,"INDA^FG_TOTAL_RETURNC(0,-12AM)":27.675365,"EWY^FG_TOTAL_RETURNC(0,-3AM)":3.534627,"EWT^PERCENT_CHANGE(FMA_EPS(+1,0,,,,\"PORTAGG\",\"MEAN\"),FMA_EPS(+1,-1AM,,,,\"PORTAGG\",\"MEAN\"))":3.01121753478029,"EIDO^P_PRICE(0)/P_PRICE_LOW_PR(0,,,,,,\"PRICE\",\"INTRA\",\"52W\")-1":0.116086245,"CNYA^FG_TOTAL_RETURNC(0,-3AM)":-5.265337,"SPY^FMA_COS_DOWN(\"EPS\",\"1M\",+1,NOW,,,\"PORTAGG\",\"MEANR\")":207.0,"GREK^FMA_COS_DOWN(\"EPS\",\"1M\",+1,NOW,,,\"PORTAGG\",\"MEANR\")":10.0,"SET-BKK^FMA_RBICS_REV_CURRENT(30, LOC, \"PORTAGG\")":23.1002951365366,"REFSAREPO-FDS^FG_YIELD(NOW,,,0)":6.0,"TIPSCL10Y-FDS^PCTCHG(FG_YIELD(0,,,,\"YTM\"),FG_YIELD(-1AM,,,,\"YTM\"))":-11.734793,"VGK^FMA_DIV_YLD(NTMA,NOW,NOW,M,\"PORTAGG\",\"MEANR\")":3.52191109143479,"EPU^FMA_EVAL_EBIT(LTMA,NOW,NOW,M,\"PORTAGG\",\"MEANR\")":11.8206583485225,"EPOL^FMA_DIV_YLD(NTMA,-10AY,0,AM,\"PORTAGG\",\"MEANR\")":[4.2300570141582,4.28033384386311,4.05269242811875,3.95182074344502,3.95103971186447,4.04430864487228,3.86732538635638,3.71639282240792,3.548225186531,3.31553453686389,3.44638652840549,3.65084365316502,3.64727528666966,3.78911001801274,3.87436085415685,3.71147843697214,4.02544525639255,4.10936442615985,4.14264767119561,4.03744641274577,3.63368408943028,3.70761721803551,3.93355474830621,3.87175107026034,3.65958742671617,3.59658363747077,3.67762281193248,3.29009338141421,3.27480771794508,3.04507685052488,2.72176342078783,2.38651445403759,2.59908369347504,2.40499934190291,2.47668032119681,2.40808734828045,2.28107832820634,2.3344965476574,2.48365354786317,2.37084285070302,2.74723767525005,2.83443878005601,2.82825228303696,3.09061994970067,3.19713879932714,3.01990432720842,3.11038146187506,3.13894508376259,2.77784818013659,2.7712111290907,2.94972003470243,3.2115577769139,3.08795723682936,3.20415111637487,2.97556517110662,3.0444120111832,3.09847222007668,3.18511829120447,3.29973275459002,3.25124240429783,3.45510468596532,3.89859849178915,3.59914782072675,3.41706454812641,3.47130272076516,3.53188130385227,3.90948762844349,4.33614194299903,4.51189326363471,3.12421184819302,2.54372792999083,2.6330008257989,2.64514908734725,2.99019865139232,3.17993469531237,3.24154402371444,2.77919728448855,2.73619668777648,2.80583884440041,2.85099822850783,2.84514864867845,2.85304564363446,2.94404311272972,3.07647171536604,3.0452318268977,2.92876995960642,3.12545487272614,2.92920492115637,3.38424739336225,3.3189871192809,3.27617136432166,3.75642594374767,3.3863627662734,3.78338679319414,4.13096550633223,4.34343342824355,4.03870538144019,4.74108391373874,5.03727382165378,4.55158862053901,4.07490757266778,4.1659279626432,4.03140543382125,4.23856881564246,4.74627722551462,4.3005439127104,4.07538379641942,4.01063024073083,3.72506124057763,4.06508249640543,4.3746807065341,4.24674144963601,4.98473712971141,4.7508967020805,4.9459789085529,4.74981866423796,4.91304211040762,5.14583773579023,5.16497135756013,5.00279218732087,5.42003555984385],"CAGDPY@GR^EE_ACTUAL_ANNUAL(MED,+1)":-6.9,"USDAED^FG_PRICE_CHANGE(0,-1AY)":-0.0013589859,"KSA^FG_TOTAL_RETURNC(-10AY,0,AM)":[null,null,null,null,null,null,null,null,null,null,null,null,null,null,null,-0.16000271,2.3838162,-5.1894007,-13.438946,5.0794125,-1.6336858,11.786795,-3.0312598,0.6724596,-4.365164,-2.9403627,-3.9070427,6.1531067,16.4765,0.0037312508,-0.2811253,-1.6820133,0.30856133,1.6125083,-1.5888989,10.327566,-6.592923,3.150165,0.038659573,-4.6101627,1.1429667,5.2087307,5.2330017,-2.7949154,9.3726635,3.9603949,2.6929379,1.25103,-0.7331908,-5.2665353,2.8135538,-2.1760643,-3.808558,2.7630925,10.972667,-0.1247704,4.8407197,5.332148,-8.79525,3.8591743,-2.9518068,-5.9590397,-0.59405565,-3.0212522,0.47929287,6.6390753,-3.3958554,-9.440917,-12.051749,6.2211037,8.705974,-1.3807951999999999,0.78829527,6.741154,3.1053662,-4.1624365,11.228811,-0.9366214,-0.19286871,5.8293104,9.403526,5.0904036,2.69984,3.1542659,0.22698641,4.5294404,1.035142,2.978313,-8.583993,4.2282224,10.516012,3.4520984,2.3101687,5.9376836,-9.374386,-8.958846,6.7469835,-0.47403574,-7.0083914,2.7804852,-7.2140512,-2.4937034,3.3934236,-5.6923094,5.3017974,5.80945,-1.1469066,3.235662,0.62907934,-1.5147924,-5.419916,-0.36138892,2.7720213,8.121765,-0.3307402,6.233704,-3.0789852,-1.0819435,-6.6558065,2.3340821,2.324438],"EPU^FMA_DIV_YLD(NTMA,-10AY,0,AM,\"PORTAGG\",\"MEANR\")":[2.14433833742873,2.12758222436229,2.2491479876196,2.24066801946136,2.03179629211757,2.14783373165302,2.26062518319554,2.21424926964644,2.39086651384191,1.87215245329886,1.90075366037532,1.9973862882773,2.06537463849409,2.41514299675591,2.52103999178564,2.45677879277322,2.37422876634885,2.68790833554389,2.72764391231607,2.29414751209778,2.12432212615034,1.67050224993026,1.97114352754731,1.78395182041684,1.60395685648146,1.46809764994852,1.54139295200678,1.65834775963387,1.98643078018533,2.2987609956232,2.06416589311745,1.9516845198711,2.11261778381512,2.02289401551143,2.28285008623935,2.28881603357742,2.30018731520955,2.02633958431685,2.27744077900172,2.2822990006841,2.72049859133368,2.72541181637069,2.44546423789104,2.33424809701348,2.18395844907626,1.96535862320119,4.71604367663624,2.05383586548429,2.23530906775416,2.49298035696572,2.30399167554644,2.5245191443448,2.30556773712974,2.34358278078996,2.07166220070989,2.21908445341994,2.25427113342541,2.49352336058094,2.77279690828318,2.67326438051157,2.83913495239612,2.90053666186297,3.05968138325975,2.91862348925689,2.80777516695996,2.56508996243165,2.90276565785182,3.36793074895702,4.53421948352665,3.43245398638691,3.37605367981144,3.13099940773755,2.8686729388115,2.62378236219102,2.70971235653003,2.5664338618182,1.87250809825715,1.64782212487305,1.60272608474025,1.79991363351467,2.14004629583366,2.42411254561481,2.4813615722348,2.91703854233897,3.23702134522939,3.55047283310816,3.66827406914675,3.73209264251726,4.04925430164885,4.11788485292684,3.75956676583374,3.33936439178146,3.57026207006789,4.23061490588876,4.6484051035276,5.14275573553361,5.3362234342557,5.28909621433292,5.2442126951172,4.58276995331579,3.68434762017595,3.85327351243065,3.7383204269937,4.30580178865514,4.82543790578865,4.75246702450265,5.10086349408837,5.02046380065107,4.27929783751106,4.65147824643143,5.03590359842777,5.05792855015931,3.93324081389515,3.62793952791829,3.50839667905337,3.65061205423308,3.38244788413841,3.53213469199819,3.497200423371,4.07388496061038,4.17535047875379],"W-FDS^FG_PRICE_CHANGE(0,-1AY)":-18.4361824453814,"VGK^P_PRICE(0)/P_PRICE_LOW_PR(0,,,,,,\"PRICE\",\"INTRA\",\"52W\")-1":0.2175808,"REFMYON-FDS^(SUBARRAY(NOT_NA(NO_REPEAT_F(FG_YIELD(NOW,-10AY,D))),0,1)-SUBARRAY(NOT_NA(NO_REPEAT_F(FG_YIELD(NOW,-10AY,D))),1,1))*100":25.0,"CC_TW^IMF_IFS_RCPI_Q(0)":null,"UAE^FMA_EVAL_EBIT(LTMA,NOW,NOW,M,\"PORTAGG\",\"MEANR\")":9.31310546409511,"EZA^JULIAN(FMA_DIV_YLD(NTMA,NOW,NOW,M,\"PORTAGG\",\"MEANR\").DATES)":45502,"EWW^FMA_DIV_YLD(NTMA,NOW,NOW,M,\"PORTAGG\",\"MEANR\")":4.5786539885656,"QAT^FMA_PE(LTMA,-10AY,0,AM,\"PORTAGG\",\"MEANR\")":[null,null,null,null,null,null,14.6282159520544,15.0861002134848,14.7661634240835,14.8462279642371,14.717145112381,14.5491955885107,14.5127667923929,13.9640766328092,13.9448151765826,13.8505780698818,12.5439196837001,12.122573663015,11.3269867747458,12.00788035033,12.1516004488679,12.297617501765,12.0554588600313,12.2658825618133,12.7523449656873,13.3002210865817,13.2524899539754,13.4872253770317,13.3111185039486,14.4724122533849,14.4912726667741,14.9246053744248,14.6611833640211,14.6406721346964,14.5543007657654,13.9669544300478,14.0645562601749,13.4658536551579,12.6984417708751,12.8743024500709,12.0006351710433,13.3551738398995,13.4224643573217,12.8306690220064,12.6767129496463,12.6618490436917,12.5014162799138,12.4413299515762,13.0424607007071,13.271504954388,13.1175965504045,13.8342085241509,14.0294761231649,14.0378514737397,14.5058196654411,13.6249059234581,13.5589437331019,13.7056204896276,13.5877791679968,13.8341947390902,13.8128373953689,13.7599946358386,14.0340745905234,14.04291370575,13.9595035035671,14.6392332551784,14.9709726307393,13.873538383743,13.4179883481309,14.0513231033397,14.3916690344852,14.9330312174182,15.7438604015833,16.0984991376046,16.3018426105234,16.3299870395252,17.7740147543172,17.3261901763302,17.1772652216709,16.9208564199561,16.7216793409227,16.5695688439548,16.2379853548158,15.9556330154408,15.3216415138732,15.467101064607,15.2958570478325,15.6188301987223,15.0666586850057,14.8852550851793,15.611634850779,16.3712344909977,16.1193338717566,15.8715787292773,15.18661011114,14.7195085338287,15.3454207733014,14.7262106260066,14.4377938683944,13.8886684723649,13.5915313296235,11.9247656455398,12.1656867561007,11.8179255063276,11.7275856610346,11.6753115468553,11.6980222050867,11.6823842170924,12.4115260497994,11.7236214638997,11.664950596339,11.0766030339555,11.4331973544027,11.9252482308074,11.2203792863685,11.5211948768625,11.3094131550135,11.1395414102644,10.8242058205769,11.0218441641777,11.1013531983005],"CAGDPY@ZA^EE_ACTUAL_ANNUAL(MED,+1)":-1.75,"USDZAR^FG_PRICE_CHANGE(0,-6AM)":-2.4123192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197709,36.206637342412,47.716878299101],"VNM^FG_TOTAL_RETURNC(-10AY,0,AM)":[0.4775524,9.790874,-4.5887413,-3.0399263,-4.445487,-3.2818496,-4.8386993,7.3264003,-14.926124,8.502996,-2.6490152,6.462598,-2.183175,-14.316827,-1.5883088,9.489989,-8.1367855,-1.4492095,-7.302231,3.1363964,-2.1923661,4.266095,0.0,1.5950084,1.5017033,0.26899576,1.2743115,-6.0927153,-6.205922,0.46015978,5.214727,-0.8746326,3.0882359,0.6419301,3.4727216,2.2602677,-1.0046899,-0.87956786,1.7747402,9.725022,2.506113,7.7337265,9.004474,-6.003082,6.7685604,-9.4580765,-2.4279952,-7.5810194,2.379465,1.2843966,0.12077093,-7.8407707,2.748692,-5.28428,5.694914,7.376516,1.6129017,-2.9982388,-1.8787861,0.49413443,-1.9053519,-1.7543852,3.125,2.7829409,-4.0914655,1.0816574,-6.879294,-7.7233076,-24.81805,15.392065,17.869127,-2.0640552,-0.4360497,8.39417,0.67340136,-1.4046848,9.565806,8.747649,-2.5157273,5.865097,2.7700782,1.6172528,4.509282,5.9390903,-6.3248754,1.8925905,-3.9156675,6.4263344,2.1109343,2.6264668,-6.6384196,-2.0171463,-1.2352049,-11.203748,-5.7570457,-9.832496,3.7983418,1.3972044,-12.729656,-13.233084,7.3656917,-3.5415113,7.1790457,-8.668238,5.0905943,-1.0673225,6.3070536,3.82514,11.2782,2.2297263,-10.5089245,-12.629247,12.510574,2.350545,-0.23219585,5.5081487,0.36764145,-10.769224,3.5303712,-2.4583638,-4.796749],"QAT^FG_PRICE_MAVG(0,,,,200)":17.311707,"EWZ^FG_PRICE_MAVG(0,,,,60)":29.0195,"KSA^FG_TOTAL_RETURNC(0,-6AM)":-0.44964552,"UAE^FG_TOTAL_RETURNC(0,-1AM)":5.221176,"EWY^PERCENT_CHANGE(FMA_EPS(+1,0,,,,\"PORTAGG\",\"MEAN\"),FMA_EPS(+1,-3AM,,,,\"PORTAGG\",\"MEAN\"))":2.62463850964661,"EWT^FMA_PCT_ABOVE_MAVG(200,0,,,,\"PORTAGG\")":58.4269662921348,"EIDO^FG_TOTAL_RETURNC(0,-6AM)":-5.1298857,"VGK^P_PRICE(0)/P_PRICE_HIGH_PR(0,,,,,,\"PRICE\",\"INTRA\",\"52W\")":0.94856733,"SPY^FMA_COS_UP(\"EPS\",\"1M\",+1,NOW,,,\"PORTAGG\",\"MEANR\")":209.0,"EZA^SIZE(FG_CONSTITUENTS)":33,"EPOL^SIZE(FG_CONSTITUENTS)":34,"QAT^FMA_RBICS_REV_CURRENT(30, LOC, \"PORTAGG\")":60.1910049343481,"SET-BKK^FG_ROE(0)":7.53973561273334,"REFSAREPO-FDS^PROPER_NAME(0,,,\"SECURITY\",\"NAME\")":"Saudi Arabia Repo Rate","REFMYON-FDS^FG_YIELD(NOW,,,0)":3.0,"CC_MY^IMF_IFS_RCPI_Q(0)":null,"VGK^FG_PE_NTM(0,,,90,0)":13.0888032913833,"EWZ^FMA_EVAL_EBIT(LTMA,NOW,NOW,M,\"PORTAGG\",\"MEANR\")":6.72640990852471,"EWW^FMA_PE(NTMA,0,,,\"PORTAGG\",\"MEANR\")":10.9340622171926,"CNYA^FMA_DIV_YLD(NTMA,NOW,NOW,M,\"PORTAGG\",\"MEANR\")":3.21615155566797,"PASP-FDS^FG_PRICE_MAVG(0,,,,30)":967.26666,"W-FDS^FG_PRICE_CHANGE(0,-3AM)":-8.51246775580395,"CAGDPY@KR^EE_ACTUAL_ANNUAL(MED,+1)":3.5,"EPHE^FMA_DIV_YLD(NTMA,-10AY,0,AM,\"PORTAGG\",\"MEANR\")":[2.09716348257107,2.04123551693434,2.18285454304863,2.20502601587539,2.1332540275058,2.15339215038051,2.04165832564828,1.95183813990852,1.86805687607906,1.93719514110332,1.98153204677605,1.9101531265,1.9091860159282,2.04196809938982,2.09469296207214,1.97554012495999,1.91624780916719,1.95130837771833,2.01490880754731,2.01148701108427,1.78233244483155,1.83221108277849,1.7095932633657,1.66614110030201,1.60959761230087,1.62832327793006,1.66408412417341,1.6846602868237,1.74193745669332,1.75687380277454,1.65768529074434,1.66038450247225,1.66324891202102,1.58537483936245,1.52399334712145,1.56998687371495,1.58733952766099,1.56751816200129,1.47260013392406,1.46264521562042,1.62110670257692,1.54512038334937,1.52423087947893,1.56370636949499,1.65656358293505,1.70898439979989,1.74957582356071,1.86091809258778,1.70224941663519,1.69607528657955,1.86318592265749,1.90550970621193,1.82975578991141,1.78837174247785,1.63928647802988,1.77135307714073,1.73086987010132,1.70300585701608,1.76245301076364,1.72220388040267,1.75155109086487,1.82720565502116,1.90207726292609,1.84900288897668,1.93346346589886,1.84181644808204,1.95203297881908,2.08276692118706,2.63571048314088,2.42148823782193,2.27015870651387,2.07750999472017,2.16364574850925,2.14411487585793,2.01068368364481,1.81727283935191,1.72374264235478,1.70786569461445,1.78709942557652,1.75899814043422,1.91976174051003,2.02336032911359,1.96049054754571,1.90142939221571,2.11057335375729,1.96121846874578,1.90452441519816,1.8321681900258,1.83816411595202,1.78647038568176,1.78668993972936,1.85058157344398,1.95396543287277,2.14948965360879,2.21139502649043,2.46885927693535,2.43763060543202,2.34648639862878,2.7737219668734,2.55360028022004,2.35145309785962,2.35842954484573,2.24988843223822,2.49860163804882,2.74271647824526,2.69969812237132,3.0137652019305,2.95463766138531,2.93601435271149,2.96417986357706,2.82782430968308,3.13939453903387,3.19625173046947,3.19303295544763,2.89190328164767,2.72924476088753,2.71922105145726,2.8694831471344,3.39938536528644,3.39457025984609,3.31941397566761],"CAGDPY@MX^EE_ACTUAL_ANNUAL(MED,0)":-0.4575,"EWW^FMA_PE(LTMA,-10AY,0,AM,\"PORTAGG\",\"MEANR\")":[null,null,null,null,null,null,null,null,null,null,null,null,null,null,null,null,null,null,23.5070531486839,24.9555387876338,24.5394578644924,24.486766498733,23.6786129737191,23.2156570861323,22.9270917773812,22.5192363472621,21.9645310157121,22.1709266643889,20.5147981042777,20.4901968879078,20.7825563920284,21.5301334226775,21.2477707513775,20.8436415588945,20.3407907407087,19.9936431700748,20.069713843749,19.5462620694914,19.0468716831488,17.2431810126833,16.8673116354505,17.1778500442188,17.634477302985,17.9584421031865,17.6678934665285,17.6715554220189,17.0788263711486,17.3456566967153,17.5137608524855,17.2690379890109,17.2626849986821,15.8833643945334,14.7661239725312,14.5355779558954,15.3377018774452,15.5379582882256,15.4085320427697,15.3635983128272,14.9568247402622,14.9150570011975,14.4577580050129,14.6541167556104,15.0270315267703,15.540744761808,15.2916120058607,15.5130101961743,15.7550951289167,15.1492676667433,14.3137582997147,15.5241798514588,16.7162747645301,18.0433504586046,18.9842581731776,19.7278739886991,19.9971888368901,20.4884213967315,26.5927523642939,32.4710023624971,27.9625675026279,27.3956320647758,26.2719765527406,25.1052184248755,24.0972172379368,22.8597127863679,21.3861155655555,20.1604993740666,18.445144624006,17.1672165489939,15.3729677062421,15.3965378342236,14.7791360891261,15.0236348374349,15.1494395219555,14.6466037036282,14.4111785415893,13.7423004175392,13.5438478200261,12.886332403671,12.6244038128429,13.5959984462641,13.554768125062,12.6884433846251,14.3136770460488,14.6270898051574,14.4726051649753,14.323153324571,13.6921133619844,13.5226555113063,13.4611773607115,13.1058856553974,12.6004427128954,12.4034311940373,13.2611107618484,14.0891647047603,14.1679860708595,15.8788143714422,15.642811834515,15.3191367993177,14.8991352322628,14.2793583429267,13.7598617847473],"USDBRL^FG_PRICE_CHANGE(0,-1AM)":1.3482213,"TUR^FG_TOTAL_RETURNC(-10AY,0,AM)":[6.1707973,-4.0477457,-13.46674,12.604165,6.901014,-6.0055313,-1.7123938,-7.1000395,-6.3722553,0.8615136,-2.9254794,0.8600354,-4.0410814,-14.425314,-1.2506783,10.848009,-2.5831997,-7.2654963,1.7601728,4.513514,13.007509,5.171621,-14.055699,2.9155612,-4.300803,0.34165382,-0.8381367,-3.88273,-16.020882,6.4178705,4.0344834,6.275916,-0.27855635,10.726261,4.515648,2.7243853,5.1794767,7.9248667,-11.269093,1.6024828,-10.193026,14.244949,5.1541686,-3.3698022,-3.9402187,-12.470526,-14.785892,-1.4315724,-9.563202,-26.051962,18.109858,1.8014193,8.065844,-6.1454535,15.547419,-3.4166932,-9.5185995,-6.9326878,-1.1693418,13.5499,1.7029762,-6.0358286,8.412766,-4.892969,6.6720366,3.2142997,2.436328,-14.7747755,-23.932344,7.3929906,14.958584,5.2969217,-7.1459293,-6.5832195,-1.2406945,-10.854268,29.4814,15.745628,4.6037674,1.1183262,-15.162325,-1.9764543,-0.8150935,-4.775703,3.6482692,8.167863,-10.805172,1.8709183,-14.32507,0.01590252,9.795475,-6.2745037,9.571123,6.3961864,-3.813368,-7.666463,2.0779252,13.791359,-1.25224,24.5471,24.545456,8.568155,-13.486492,13.027191,-9.839696,-5.426115,0.16207695,-5.2873554,18.017696,14.367127,1.1277199,-11.877596,5.0029397,-8.5701885,13.073111,1.4520526,-1.4042675,9.969878,5.3050995,-1.9947767,2.5409222],"EWT^FMA_PE(LTMA,-10AY,0,AM,\"PORTAGG\",\"MEANR\")":[15.0931337049083,15.0453813551795,14.3195241213533,14.1621199648253,14.0554840589067,13.9839622628956,14.0301184726465,14.3500265669233,14.1224681301794,14.1722079315328,13.9833255306342,13.8123303609943,13.414035125197,12.6112007699669,12.6400271452566,12.7179130317991,12.6997896338158,12.0778804272651,11.9188966714517,12.3753190475727,12.525449111367,12.4586770113357,12.8251581037616,13.0931136421871,13.6167589655608,13.7151024199738,14.1218239008421,14.2457886742785,14.2138253547582,14.3431929654894,14.2949584137368,14.5204273252693,14.4089809027654,14.3558477248427,14.3796024403745,14.6252086244181,14.7184188319579,14.6787248738976,14.287491530681,14.8614868334239,14.6999717680945,14.6473960362492,15.0634467092987,14.4559897784603,14.3896491464374,14.2594908554435,14.3032836886958,14.1370333278988,14.3273615510696,14.1982864737458,13.8770480284931,12.638470458686,12.6344477821981,12.5051364159622,13.2552164740477,14.0817269469286,14.2649270856314,14.5709884415822,14.4580994118048,14.9751067099087,15.0535265959998,14.9645159863714,15.7528592481338,16.3624534748676,16.470734918422,17.4754249569799,16.6993565230955,16.3629801938458,15.9746839380778,16.5194835870918,16.7318217688325,17.2674152269728,17.9514186709733,17.1702101855699,17.0259216397989,16.5169662881443,17.164282638797,18.3916429666278,18.6190237889854,18.6174117150019,18.3259092076781,17.8574318480319,17.0592277401954,16.5211631006242,15.6923110622856,14.9940469881022,13.9872823215715,13.536141047591,13.1198381290965,13.0361352247576,12.4742115174393,12.383541995055,12.3096996803648,12.0810010826632,12.0413802941857,11.1571676912478,11.1666578089236,11.0483692052667,10.2854010590215,10.0284630837376,11.2946053042668,10.6739791097348,12.0472434495061,12.4668727033391,12.9250303194519,13.3342298635314,14.2893738699393,14.9542877512258,16.1152753991136,16.0213723837113,16.2816596793579,16.2944675146828,17.7645908782972,19.0555816927057,18.9325774863589,19.8275059425699,19.8131164700121,19.5954212789554,19.4570425337676,20.0243127395257,19.1047910799706],"PASP-FDS^FG_PRICE(0)":935.0,"EWY^FG_PRICE_MAVG(0,,,,60)":65.44833,"EPOL^FG_PRICE(0)":23.2,"UAE^PERCENT_CHANGE(FMA_EPS(+1,0,,,,\"PORTAGG\",\"MEAN\"),FMA_EPS(+1,-1AM,,,,\"PORTAGG\",\"MEAN\"))":1.08829885594673,"QAT^P_PRICE(0)/P_PRICE_LOW_PR(0,,,,,,\"PRICE\",\"INTRA\",\"52W\")-1":0.093869686,"EZA^FG_TOTAL_RETURNC(0,-1AM)":3.0569673,"EWY^FMA_PCT_ABOVE_MAVG(200,0,,,,\"PORTAGG\")":56.5656565656566,"EPOL^P_PRICE(0)/P_PRICE_HIGH_PR(0,,,,,,\"PRICE\",\"INTRA\",\"52W\")":0.8892296,"EIDO^FG_TOTAL_RETURNC(0,-1AM)":3.8580298,"CNYA^FMA_PCT_ABOVE_MAVG(200,0,,,,\"PORTAGG\")":31.1340206185567,"VGK^FG_TOTAL_RETURNC(0,-3AM)":3.862369,"UAE^FMA_COS_UP(\"EPS\",\"1M\",+1,NOW,,,\"PORTAGG\",\"MEANR\")":9.0,"EPOL^FMA_COS_UP(\"EPS\",\"1M\",+1,NOW,,,\"PORTAGG\",\"MEANR\")":10.0,"MCHI^FG_ROE(0)":10.7402151891841,"CAGDPY@TW^EE_ACTUAL_ANNUAL(MED,+1)":14.05,"USDTHB^STD(FG_PRICE_CHANGE(0,-1AY,AM))":2.61970743774825,"USDPLN^FG_PRICE(0)":3.9801,"QAT^FG_TOTAL_RETURNC(-10AY,0,AM)":[7.3945283999999996,3.1996727,2.1193147,-0.5691767,-4.87749,-2.7631044,-3.928125,6.2201023,-4.8564672,3.4465551,0.59913397,-4.890603,-1.6689241,-1.4220178,-1.070261,1.3640642,-11.044079,-0.4844904,-7.631266,7.667756,4.454553,-1.7419934,-6.4748106,2.790463,7.261634,3.2558084,-2.776271,-3.3219576,-3.6363244,5.3207397,2.0461798,3.7017941,-3.1730235,-2.355355,-2.456206,-8.499927,6.418085,-5.8012667,-4.2134166,-3.9404154,-8.084827,16.804981,3.7036896,-6.309521,5.4390073,2.4939656,1.1757731,-0.69559216,11.314988,-1.098907,-0.6111145,3.297937,4.7619104,-3.8834572,4.2731166,-5.290943,1.4140129,1.899755,-3.020674,2.29038,-2.6286662,-1.757884,2.0288467,1.2111306,-1.9607842,1.6571522,1.1793017,-11.832351,-8.191556,8.115315,2.3970842,2.8405547,4.347813,4.642856,1.2514234,-4.5039234,6.8930387,1.5410066,-1.4634192,0.44004917,4.4906855,2.777779,-1.4482439,0.45078993,-0.5265951,3.9703608,3.2586575,2.4654865,-0.8180976,-0.53794384,8.855188,6.426966,1.6047239,0.4156351,-6.9536448,-3.9528549,7.4748397,-0.8916676,-5.1992774,0.31223297,-3.405863,-9.586567,2.0408154,-2.2435904,-0.65573454,2.4202466,0.8055806,-0.8903265,7.1508408,-6.4129295,-3.1197846,-5.002868,5.0242066,4.4956684,-4.82294,5.009389,-4.249448,-0.23055077,-3.8128257,7.2146535,0.46920776],"KSA^FMA_PE(NTMA,-10AY,0,AM,\"PORTAGG\",\"MEANR\")":[null,null,null,null,null,null,null,null,null,null,null,null,null,null,12.0165164712076,12.4101588555754,12.7250668657129,12.4465232036611,11.6945607464728,12.1432615922571,12.5668124885794,13.665078744729,13.6357120167056,13.3150054564946,13.1561408819303,12.2897748057762,11.6471166811257,12.1075386158639,14.3393155287237,14.3230146911619,14.5351409816584,13.9650299825646,14.0118846318606,13.568516693434,13.7217939653581,14.9667861513321,14.3775282310969,13.9741545019445,13.5538857636857,12.9960932866854,13.1275918805841,13.2376438439915,14.0623252249758,13.7056679662336,14.8186540483477,14.8675311266503,15.1146558396209,14.9809318871682,14.6628166083694,14.2505997311608,14.1753953525426,13.9181338378646,13.8275923938328,14.2803949181164,15.9290266304331,15.9404537097185,16.6860457186652,17.6025026516523,16.0010931245376,16.7794141079303,16.4608213451063,16.6937838618456,17.0552358327561,16.4821019557958,16.2149596502215,16.9897996218944,16.4976226257405,15.4167059917635,14.505222729153,17.894019826808,19.5101822262718,19.0317903154842,19.4659301176889,20.2737654164453,21.2194878757164,19.8917924717492,20.3061243812602,19.1776770012585,18.3046302446038,18.4571934286319,19.2712575306145,19.7435660020174,19.1713834607447,19.5026551354441,18.8391112800858,19.0786517531989,18.8161653788574,18.6940415844623,17.2255191489202,17.6847997969358,19.1507798810978,19.5298013864862,18.948908833328,19.3155043371709,17.1325852482107,15.3603163208336,16.2976196566665,15.8541012026736,14.8035918692938,15.1670180890583,14.5545897562894,14.388898070191,14.9035666954934,14.3926379130624,15.2944591886878,16.4570959157095,16.3280971734328,17.0605206903526,17.3918141338694,17.1384549346633,16.2021876547636,15.8544370529207,16.4586456471306,18.0145313955674,18.1723862122461,18.775753676172,17.8582455008559,17.5126814436306,16.3835088339012,16.5907739636188,17.2132008150923],"QAT^FG_PRICE_MAVG(0,,,,30)":17.065483,"KSA^FG_TOTAL_RETURNC(0,-1AM)":2.324438,"UAE^FMA_PCT_ABOVE_MAVG(200,0,,,,\"PORTAGG\")":43.2432432432432,"INDA^FG_TOTAL_RETURNC(0,-3AM)":8.357191,"EWM^P_PRICE(0)/P_PRICE_LOW_PR(0,,,,,,\"PRICE\",\"INTRA\",\"52W\")-1":0.1670773,"EIDO^PERCENT_CHANGE(FMA_EPS(+1,0,,,,\"PORTAGG\",\"MEAN\"),FMA_EPS(+1,-3AM,,,,\"PORTAGG\",\"MEAN\"))":-7.44199654564502,"EWJ^FMA_COS_DOWN(\"EPS\",\"1M\",+1,NOW,,,\"PORTAGG\",\"MEANR\")":56.0,"INDA^FG_ROE(0)":15.333297907892,"REFVNDISC-FDS^PROPER_NAME(0,,,\"SECURITY\",\"NAME\")":"Vietnam Discount Rate","REFPEMPR-FDS^FG_YIELD(NOW,,,0)":5.75,"TRYVN10Y-FDS^PCTCHG(FG_YIELD(0,,,,\"YTM\"),FG_YIELD(-1AM,,,,\"YTM\"))":-6.6489835,"TRYUS10Y-FDS^FG_YIELD(0,,,,\"YTM\")":3.9865,"CC_PL^IMF_IFS_RCPI_Q(0)":null,"INDA^FMA_PE(LTM,0,,,\"PORTAGG\",\"MEANR\")":28.2851210041032,"EWZ^FG_FCF_YIELD_NTM(0)":10.8841836929744,"EIDO^FMA_EVAL_EBITDA(NTMA,0,,,\"PORTAGG\",\"MEANR\")":6.27173223739404,"CNYA^FMA_PE(LTM,0,,,\"PORTAGG\",\"MEANR\")":13.7150759893422,"GREK^FG_ROE(0)":14.5562068437068,"QAT^FG_FCF_YIELD_NTM(0)":null,"EPU^FMA_PE(LTM,0,,,\"PORTAGG\",\"MEANR\")":17.324421895767,"USDTHB^FG_COMPANY_NAME":"Thailand Baht per U.S. Dollar","KSA^FG_PRICE_MAVG(0,,,,30)":41.259,"EPHE^FG_PRICE_MAVG(0,,,,30)":24.719334,"USDBRL^FG_PRICE_CHANGE(0,-1AY)":18.640625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4095679,34.3748784508844,36.851318554876,38.6148457433268,33.9202192876108],"INDA^FG_TOTAL_RETURNC(-10AY,0,AM)":[-1.4266789,4.476619,-3.3505201,6.2999964,-0.37629008,-5.365759,7.1953177,4.2516828,-3.2566488,-8.616429,2.8050065,1.0466336999999999,1.5027761,-12.74541,4.53707,0.4940033,-3.160113,0.44045448,-5.890912,-2.588874,7.1797013,0.1480341,2.3281693,2.7578712,4.137194,0.9168029,-1.0430694,-1.3600826,-7.5835943,0.27827024,6.863117,5.1657915,4.4971824,2.0168304,2.3038626,-1.9353569,8.130848,-0.51858425,-4.8653364,8.4018345,-3.8472295,6.139314,1.5802622,-6.4410505,-0.43756366,2.0802736,-2.9563665,-1.4015198,7.02914,0.14033318,-9.136778,-4.2257843,7.407403,0.7781029,-2.5794864,0.24631023,9.367323,-0.58971643,1.6384125,-0.15198588,-8.76404,-0.9236455,1.8645048,6.9554687,-1.7113566,2.097547,-1.8776655,-6.6686096,-30.63063,17.420506,7.513356,5.5343866,7.6508284,6.3869715,1.1183023,-2.2409797,11.997616,6.999111,1.2431622,3.2416463,0.8087516,-3.2090604,8.922482,-1.1846125,1.3148904,9.353328,0.5729556,0.5900264,-3.741908,2.5837898,0.1090765,-7.1475267,6.5712214,-3.897822,-5.0412474,-4.7297297,8.890581,0.721097,-5.8198633,4.021573,4.266858,-5.6296587,-3.7613869,-2.3898423,0.38255453,4.4715405,2.4440646,3.9350986,1.7848969,-0.5395651,-0.045210123,-1.8543661,6.912446,5.1939607,2.9092312,3.3645153,-0.82818866,1.7867565,1.1448145,5.980003,1.085794],"UAE^FMA_PE(NTMA,-10AY,0,AM,\"PORTAGG\",\"MEANR\")":[14.6673807380698,14.7471323664974,15.1002583800357,13.8621995380275,13.428058132966,11.945909131193,11.683531767137,13.0244375458255,11.9521771887094,14.4526236140597,12.8257859204818,12.8275941617009,12.6953317398531,12.0013934153321,12.0655042733047,11.4536110618457,10.4907648108838,11.7472493471513,10.7577683895045,12.1006204970867,12.3418673626681,13.2754777408505,12.4631595058108,12.5410289126565,12.626023933925,12.1942569201132,12.8173480013778,11.9131159624833,11.2761164315017,11.7750472647671,12.0607665632457,12.1673600270441,11.9604238672796,11.9685093780716,11.0337474627582,11.0847159753727,11.781288985252,11.404510203833,11.0610398898721,11.3894780592733,10.7474838375928,10.9574635472267,11.511793597895,11.3047315404327,10.6526300481361,11.2316194957948,10.7143123470767,10.7412825125099,11.4091276501247,12.1590432125926,11.9859448964798,11.7252230998521,11.0782859854807,11.058949164865,11.131380504848,12.612659607176,11.6993381097313,12.0762413352522,11.5844638592493,12.0409985143152,12.7987117750783,12.664130699462,12.8803927497977,13.1197613828372,12.6792479858715,13.737025864426,13.0293715979725,12.5022535816166,10.1992087033705,15.7093869866323,14.3547221991399,16.7543587513881,13.1412213091935,13.4215161564485,12.7346749727773,14.9617253089494,16.3268815470379,14.6567103704802,15.4870059399812,14.8897666375302,14.2653668890813,13.8689556632133,15.1347912685172,14.6032228634146,14.3950474079132,14.5450548457328,14.556010960728,14.5729058146199,15.8242928597839,15.6282324069656,15.8719887244178,16.3582246676931,16.4586119041697,16.2307552945946,14.6967576603156,12.8570207016468,13.5333090806337,12.9806119282567,12.551604805901,12.5824179996055,12.4348665929702,11.9490728957217,11.8833559292129,11.3841023170206,10.6480586331152,11.3652724033104,10.9265297621747,11.2193084229409,11.5546395956047,11.0282302340959,11.297149060963,10.0077477591877,10.3865871692667,10.5894538982843,10.368513624868,10.0247086972001,9.63715280531553,8.92821359575233,8.44742228858449,8.67399635679656,9.24162723842741],"EWM^FMA_PE(LTMA,-10AY,0,AM,\"PORTAGG\",\"MEANR\")":[16.658130766557,16.864596677303,16.7460881075044,16.7684007929951,16.4171173107432,16.3298858091863,16.3903506635668,17.1155525774717,17.0260593415487,16.9345666814184,16.7240188809798,16.6461761107567,16.6431806749058,16.0076459247925,16.2044272479973,16.5377235967586,16.7981944448274,16.7571504590581,16.5955892906319,16.6122542530464,16.6778211099571,16.5410439069184,16.5773224521492,16.67363379471,16.8235409708401,17.1157856524602,17.1030475248263,17.3311204856696,16.9930240134914,16.9823597577967,17.183224025125,17.0468111209046,17.1188638818364,17.2477422988397,17.1433826912988,17.1873618086512,17.2290230684929,17.4489690311956,17.3906628943563,17.4411006562009,17.4408446939639,18.4032060747943,18.8900013551173,18.5979749594497,18.3941150840941,18.2572430224456,17.8861736083826,17.5234206221698,17.8799455525618,17.9371316985137,17.6312155642143,16.7150700268266,16.7181122012454,16.859367530374,16.8917013829528,17.0922420713993,16.9170368843354,16.9127285010326,17.1081066495628,17.2842537468002,17.0529091141337,16.8391042244141,16.7997593644591,16.7823244740739,16.7076785718238,17.0183468320576,16.2954529663721,16.4069855128721,16.1346251981518,16.662360090543,18.2850901034968,18.9105016758634,19.8549802337622,20.5344401945651,20.0514417075017,19.7329036229861,21.2541528403715,21.1764849344496,19.5116927988882,19.7735412505714,19.1836099329359,18.6521911660892,17.930250552193,17.2046851213243,16.4489218621847,16.2075881590545,15.5028578789718,14.9858106953929,15.225950893695,15.4860582781204,14.9963916959863,15.9149502706659,15.9315388381802,15.8494137614637,15.6503548352728,15.1248462461333,15.3227205275937,15.2191417676944,14.443102268765,14.6799461857417,14.99739729583,15.0183342888581,14.8193861316015,14.8688836251391,14.6969078169325,14.5535532442037,14.5427670561713,14.4561787742072,14.7763504807749,14.9872394162357,14.7234995059633,14.7783972589596,15.1306027026921,15.1229126746625,15.3415262672696,15.8331397060776,15.6819743848105,15.6263706404627,15.5188812504657,15.3503906500441,15.3546703542799],"NI-FDS^FG_PRICE_CHANGE(0,-1AY)":-29.0091702080072,"BRENT-FDS^MAX(FG_PRICE(0,-5AY))":140.85,"EWY^FG_PRICE(0)":65.32,"EPHE^FG_PRICE_MAVG(0,,,,200)":25.68203,"EWW^FG_TOTAL_RETURNC(0,-12AM)":-11.231929,"EPOL^FG_TOTAL_RETURNC(0,-3AM)":0.2354145,"EIDO^PERCENT_CHANGE(FMA_EPS(+1,0,,,,\"PORTAGG\",\"MEAN\"),FMA_EPS(+1,-1AM,,,,\"PORTAGG\",\"MEAN\"))":0.960075360712705,"SPY^P_PRICE(0)/P_PRICE_LOW_PR(0,,,,,,\"PRICE\",\"INTRA\",\"52W\")-1":0.32697153,"SPY^PERCENT_CHANGE(FMA_EPS(+1,0,,,,\"PORTAGG\",\"MEAN\"),FMA_EPS(+1,-3AM,,,,\"PORTAGG\",\"MEAN\"))":-0.154177246442902,"TUR^SIZE(FG_CONSTITUENTS)":98,"EWZ^FMA_COS_DOWN(\"EPS\",\"1M\",+1,NOW,,,\"PORTAGG\",\"MEANR\")":22.0,"EPHE^SIZE(FG_CONSTITUENTS)":33,"GREK^FMA_RBICS_REV_CURRENT(30, LOC, \"PORTAGG\")":41.9107789519585,"TRYCN10Y-FDS^FG_YIELD_NAME":"Treasury - China Benchmark Bond 10Y","REFEUREFI-FDS^PROPER_NAME(0,,,\"SECURITY\",\"NAME\")":"Eurozone Main Refinancing Operations Minimum Bid Rate","TRYKR10Y-FDS^PCTCHG(FG_YIELD(0,,,,\"YTM\"),FG_YIELD(-1AM,,,,\"YTM\"))":-8.917176,"TRYBR10Y-FDS^FG_YIELD(0,,,,\"YTM\")":12.119219,"KSA^FMA_EVAL_EBIT(LTMA,NOW,NOW,M,\"PORTAGG\",\"MEANR\")":21.0393872104971,"UAE^FMA_PE(NTMA,0,,,\"PORTAGG\",\"MEANR\")":9.24162723842741,"QAT^FMA_EVAL_EBITDA(NTMA,0,,,\"PORTAGG\",\"MEANR\")":8.71848653076025,"EWZ^FMA_DIV_YLD(NTMA,NOW,NOW,M,\"PORTAGG\",\"MEANR\")":6.81260331990536,"EWT^FMA_EVAL_EBIT(LTMA,NOW,NOW,M,\"PORTAGG\",\"MEANR\")":19.3318225574325,"EPU^FMA_PE(NTMA,0,,,\"PORTAGG\",\"MEANR\")":10.8857786317746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49744,42.8018507735294,51.3050657286794,35.389415157091,41.6877022254089],"NI-FDS^FG_PRICE_CHANGE(0,-6AM)":-0.71942446043165,"QAT^FG_PRICE(0)":17.13,"EWW^FG_PRICE_MAVG(0,,,,200)":63.44895,"KSA^PERCENT_CHANGE(FMA_EPS(+1,0,,,,\"PORTAGG\",\"MEAN\"),FMA_EPS(+1,-3AM,,,,\"PORTAGG\",\"MEAN\"))":-4.52762991871152,"TUR^FG_TOTAL_RETURNC(0,-12AM)":28.793823,"QAT^FG_TOTAL_RETURNC(0,-6AM)":3.9372802,"INDA^FG_TOTAL_RETURNC(0,-1AM)":1.085794,"EZA^PERCENT_CHANGE(FMA_EPS(+1,0,,,,\"PORTAGG\",\"MEAN\"),FMA_EPS(+1,-1AM,,,,\"PORTAGG\",\"MEAN\"))":-1.43626310093095,"EWM^P_PRICE(0)/P_PRICE_HIGH_PR(0,,,,,,\"PRICE\",\"INTRA\",\"52W\")":0.9951671,"EIDO^FMA_PCT_ABOVE_MAVG(200,0,,,,\"PORTAGG\")":46.4788732394366,"EWJ^FMA_COS_UP(\"EPS\",\"1M\",+1,NOW,,,\"PORTAGG\",\"MEANR\")":96.0,"EWZ^FMA_COS_UP(\"EPS\",\"1M\",+1,NOW,,,\"PORTAGG\",\"MEANR\")":17.0,"TRYAE10Y-FDS^PCTCHG(FG_YIELD(0,,,,\"YTM\"),FG_YIELD(-3AM,,,,\"YTM\"))":-11.142203,"TRYSA10Y-FDS^FG_YIELD(0,,,,\"YTM\")":5.0014477,"INDA^JULIAN(FMA_DIV_YLD(NTMA,NOW,NOW,M,\"PORTAGG\",\"MEANR\").DATES)":45502,"EIDO^FG_FCF_YIELD_NTM(0)":null,"CNYA^JULIAN(FMA_DIV_YLD(NTMA,NOW,NOW,M,\"PORTAGG\",\"MEANR\").DATES)":45502,"EPOL^FG_COMPANY_NAME":"iShares MSCI Poland ETF","USDPHP^STD(FG_PRICE_CHANGE(0,-3AY,M))":1.73513594472397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675728761574,15.9222849213064,24.2828511787049,19.7409642849862,19.0728306943392],"EWW^FG_TOTAL_RETURNC(-10AY,0,AM)":[0.9822607,4.210222,-5.781555,1.2124777,-6.866324,-6.0010614,-5.287087,7.04,-2.1092832,-1.0349452,-0.25715828,-1.762569,-0.7224679,-9.034437,0.42927265,6.314361,-0.5847931,-7.0459366,-3.4316719,3.699088,7.5751424,0.6706476,-7.8460455,2.6107073,-1.920408,2.381909,-4.416406,1.8770576,-12.391168,2.081716,2.137816,5.2772164,8.227575,1.7588496,0.09602308,4.6349764,4.263997,0.9245992,-3.7878752,-8.295184,0.75877905,-1.3147116,9.677422,-7.195717,2.6908517,-1.1840045,-11.6480055,6.156838,9.715748,-2.6682138,2.52285,-15.055222,-8.006382,3.0568957,8.9120865,-3.478253,2.9799104,2.4899006,-6.0625973,4.272938,-7.0907474,1.8650293,2.0477057,6.5627933,-3.5888314,4.4526577,1.843214,-9.245533,-35.8962,5.322337,16.79715,-1.5479207,1.0562301,3.5966873,-1.7804205,3.2024264,23.097193,3.4242392,-2.8378725,-0.7182181,7.475281,1.9968629,7.0611477,-0.6659627,2.1888614,2.6927829,-3.5955548,-0.70059896,-5.4575562,12.635541,-2.8063178,1.1183381,11.321139,-10.711706,4.491198,-8.668625,-0.88247657,-2.9750228,-1.0071635,16.640293,5.09789,-6.92957,19.191097,0.2714634,0.727582,2.6037335,-1.5062273,4.12277,2.3480177,-3.4255207,-5.255449,-2.9709756,12.920356,7.9892874,-0.30950308,-2.9568315,4.9969554,-4.33836,-1.5622616,-11.434889,-3.2105267],"SET-BKK^FMA_PE(NTMA,-10AY,0,AM,\"PORTAGG\",\"MEANR\")":[14.1740834823083,15.8296636697263,15.8248172984862,15.6886737596559,15.720878445284,14.7082121117559,15.9808073556566,15.7585708375636,15.0754990648853,15.0495773339806,15.2304461337448,15.2683392575382,14.7283130254605,13.9259857854195,13.7197193923952,14.2101261820457,13.320042958096,12.6311096889785,13.105749820098,13.8910284500717,14.5000898851189,14.4892821356304,14.4473697940545,14.7365259410569,15.2429505198272,15.1996637794351,14.4924459687416,14.7447427699362,14.7689377370655,14.8977915556655,15.1022657499079,15.079534162039,14.9895325555147,14.7801987916943,14.6522469654604,14.7299572852603,14.7205842937396,15.1161760701035,15.4212673333304,15.7116404861727,15.4849456827095,15.9718087952834,16.4564069175685,16.2087858107427,15.3622516303885,15.3307113949761,14.9785486292203,13.8674166458362,14.9161795851302,14.920366753741,15.0563201096728,14.3050321700661,14.1452641685477,13.5028001106746,14.60658214552,14.8968845366648,14.8255281300526,15.0968607867529,14.6904229306862,15.9346357076377,15.4873947507595,15.4642350405344,15.162937168882,15.2885688029077,15.5538559981124,15.3469291685483,15.0341191614437,13.9048018661798,12.9049868319915,16.2486957952622,19.0164671732855,19.4944914263373,19.2251071465002,19.0573017182724,18.1903967866578,16.9191583016252,19.2131149545967,19.364375429557,19.0594272145611,19.0036080083,19.595983422479,18.7017321979505,18.0696250722413,17.4144590086137,16.5074780076073,17.8728582554437,17.1745472034423,17.134274069889,16.7671755156571,17.294724477318,17.1072164057751,17.3357847532473,17.3479077152356,16.5498209380501,16.3141861354298,15.2080767359224,15.2183030214431,15.3397479769037,15.0698621719873,15.4591534283041,15.8278895002399,15.9628591316595,16.0422299944759,15.5885084775796,15.8543701446378,15.2232747518281,15.4872587181921,15.400676621034,16.0648345751358,16.1156339198224,15.0621537241505,14.1334573918765,14.2595536752683,14.5898738455011,14.134671260945,14.180334659874,14.2387367138183,14.1690962909665,13.8663772852211,13.348433903236,13.5881356393622],"QAT^FG_TOTAL_RETURNC(0,-3AM)":3.6106348,"USDQAR^STD(FG_PRICE_CHANGE(0,-3AY,M))":0.00998265294793277,"USDIDR^STD(FG_PRICE_CHANGE(0,-1AY,AM))":1.56610166801539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INDA^FMA_PE(NTMA,-10AY,0,AM,\"PORTAGG\",\"MEANR\")":[16.2707771404091,16.6485773324954,16.7130258947412,17.1317363551586,17.6308335671727,16.8349200495251,17.9850213860795,18.3912749195702,17.9316328081347,16.9629742696633,17.7482196719374,18.4978179101688,18.6799951525897,17.4991803356987,17.5521434202282,17.6788593252588,17.3648373670066,17.3303315800849,16.9411855649604,16.5000458716486,17.1802443438772,17.3752234491333,17.7612670566262,17.7845737354383,18.3757103672087,18.06209957292,17.6245101302061,17.5329903037891,16.3897720202849,16.1770836802816,17.2302843755534,17.7496019931296,17.9666921615842,18.1239722876928,18.2673800682934,17.8717050632715,19.0044188363261,18.8305221005736,18.1716540340974,19.1018882692728,18.4004959247529,19.0517761680724,19.2190379249321,18.4478503054888,17.7100475637392,18.7655735172763,18.5174939205554,18.3516637365484,19.7018621464701,20.0415751922655,18.4467393557786,17.6077547540776,18.2131274545838,17.9657608742907,18.3023792399853,18.2758381527056,19.0270206426145,19.1882941834107,19.3316068638408,18.8745688166105,17.7834150746569,18.1580175221321,18.1431704966251,19.1533173535716,19.310073282881,19.0840932537953,18.91003529564,17.6089053348259,13.9085676306642,18.6612969284363,20.2545378811372,22.4738193470452,23.6173082575096,22.9908224323177,22.7645612499145,21.9644328377394,23.4258261666442,24.1907804254348,23.1370474540666,23.2470488450461,23.0454723285366,22.3388326562198,23.0813455980313,23.0622092209211,23.1311189072367,24.3248421604306,24.3380915091291,24.0217202118181,23.2635231615797,23.1234165859298,22.7666247158399,21.4538921664264,22.3072532775745,21.696782039042,20.9063302243817,19.896339757007,22.0968217604843,22.4562105723613,21.5373326200387,22.4958830510294,23.2089409987748,21.9728534882761,20.8364697471302,20.2943069740136,19.9512734524528,20.6286076703003,21.3115674104271,21.8534382217552,21.4558342575009,20.5202083753082,20.5897871601062,19.6798877943919,20.8351241388885,22.037402953943,22.227830001611,22.6391082666154,22.6385148869091,22.718340560837,22.4219920878616,23.8195446390499,24.415114327047],"CNYA^FMA_PE(LTMA,-10AY,0,AM,\"PORTAGG\",\"MEANR\")":[null,null,null,null,null,null,null,null,null,null,null,null,null,null,null,null,null,null,null,null,null,null,null,null,null,null,null,null,null,null,15.0546981821577,15.2316345017278,15.1029852806083,15.0372876733281,15.0558163593964,15.35765399528,15.4253665771418,15.6043898736033,15.6566659383571,16.0875047863074,15.8220228187629,15.9240663634787,16.3405084509245,15.3224631027597,15.0471829102259,14.5013527366856,14.282088205137,13.6541818753963,13.0480503700579,12.534980385784,12.6814060676571,11.7158553891777,11.3568403755088,10.612527084962,11.4728927761919,12.7421546994861,12.7745888247576,12.7144857223035,12.470688558917,12.9005496714418,12.5637491268471,12.6656562493618,12.6916524063159,13.0366495337511,13.6199814566826,14.679247302146,14.3674895022811,14.2871152140001,13.9994398729606,14.3118627924692,14.5515215930164,15.1254675000282,16.2453832460364,17.2603484017007,16.9048934707028,17.3512162412341,18.9218745163118,20.1563426961127,20.8905320157365,20.204271515636,19.6955186092449,19.4198499689507,19.5222108310202,19.2610041983104,18.0110811138216,18.1234025761792,17.8345535678468,17.9124825060465,18.0605547900587,18.2302212039863,16.5244622899482,16.6773972614682,16.22235251332,15.7741900702692,15.6329702088613,16.0335206381072,15.361620138112,14.9939686246409,14.1955518480167,13.7323089766028,14.4372929841937,14.0128803500671,15.1131154029115,14.6459581230499,14.4598523988371,14.3115494261951,13.9972707583396,13.8691220507163,14.0241666826578,13.9874518548657,13.681957630199,13.5217762216775,13.5132240280102,13.3625932035779,12.3112582736554,13.6084545281332,13.6455012533881,13.7125740565705,13.6739290956955,13.3993042124015,13.062491380343],"NI-FDS^FG_PRICE_MAVG(0,,,,30)":16487.5,"BRENT-FDS^FG_PRICE_CHANGE(0,-3AM)":0.0,"CAGDPY@CL^EE_ACTUAL_ANNUAL(MED,0)":-3.68653581083686,"EIDO^FMA_PE(LTMA,-10AY,0,AM,\"PORTAGG\",\"MEANR\")":[15.6949783284526,15.8395157405926,15.7937238893868,16.0329979356722,16.4743197249105,16.8480868926427,16.9092931999776,18.0029901126329,17.9140896282996,17.3002812933657,17.477092865676,16.883666689272,16.8156349635578,15.9944111943246,15.2975408071054,16.035919201095,16.5412900482506,16.1691734901724,16.2530634831468,16.8160102746654,16.7387013205765,16.5536937823403,16.5038684474028,16.8616337285482,17.8637291460939,17.7074877330365,18.1344619401458,18.2455941821414,17.2837634578574,17.9354457467931,17.544138830948,17.5414985177019,17.4537679043958,17.4312656473161,17.269316938153,17.3632503546888,17.2100741193415,17.3595832748853,17.2449042906242,17.3230295960136,16.7486259558457,17.9379068715093,18.1107321268653,17.6849906376902,17.2846036417667,16.8609210120853,16.4096991582421,15.7408337672259,15.9134283625107,15.8914176227819,15.4941858546191,15.1568349790387,15.5912958643557,15.5777953518637,16.5205749130384,15.9203279268603,15.7760788860818,15.6956615008875,15.402077834244,15.6526485410805,16.0549057811104,15.9292137657782,15.6928672376269,16.0420205634616,16.0816567561556,16.7169677963121,16.7699537667859,15.0712970948048,14.2492473189177,14.4115413995888,15.3322238856077,16.6517069225477,17.6536264947745,19.1578952555848,18.4596696686002,19.8600217248703,23.5304775939426,24.7655802344346,24.6308070770663,24.1724279928604,23.1340210622934,22.6149930657329,21.912317559557,20.7916529303826,19.9301257550268,19.6091080873665,18.9403962544594,18.3537835634615,17.3572470855328,16.6685731473783,16.9187516990183,17.5343876211947,17.2160891362063,16.9636726297607,16.30565333742,15.2079530605629,14.9803293120588,14.7031359595776,14.2168384848612,13.719578891941,13.3164682961673,12.3947403778246,12.3678968923215,12.0685246389376,12.0604145959047,12.1908684156606,12.7740858972691,12.9917718592381,13.3007292140777,13.6533423328306,13.4367452769262,12.6264492193264,13.5894920095305,13.9794168502073,14.0960606487333,14.1883757296874,14.0558354091061,13.75685418819,13.2847540669155,13.5547428191927,13.5895331352672],"EPOL^FG_PRICE_MAVG(0,,,,30)":24.396667,"QAT^PERCENT_CHANGE(FMA_EPS(+1,0,,,,\"PORTAGG\",\"MEAN\"),FMA_EPS(+1,-3AM,,,,\"PORTAGG\",\"MEAN\"))":-6.6684962676147,"EWT^PERCENT_CHANGE(FMA_EPS(+1,0,,,,\"PORTAGG\",\"MEAN\"),FMA_EPS(+1,-3AM,,,,\"PORTAGG\",\"MEAN\"))":8.77564512332136,"CNYA^PERCENT_CHANGE(FMA_EPS(+1,0,,,,\"PORTAGG\",\"MEAN\"),FMA_EPS(+1,-1AM,,,,\"PORTAGG\",\"MEAN\"))":0.923196833094465,"SET-BKK^SIZE(FG_CONSTITUENTS)":1,"EWZ^FMA_RBICS_REV_CURRENT(30, LOC, \"PORTAGG\")":26.132781240692,"TRYVN10Y-FDS^PCTCHG(FG_YIELD(0,,,,\"YTM\"),FG_YIELD(-3AM,,,,\"YTM\"))":-7.1792293,"CC_CL^IMF_IFS_RCPI_Q(0)":null,"SPY^FG_TOTAL_RETURNC(0,-3AM)":8.876634,"REFINREPO-FDS^FG_YIELD(NOW,,,0)":6.5,"QAT^FMA_PE(LTM,0,,,\"PORTAGG\",\"MEANR\")":11.3799394230938,"CNYA^FG_FCF_YIELD_NTM(0)":6.65835031887253,"EWM^FG_TOTAL_RETURNC(0,-1AM)":5.197692,"QAT^FG_ROE(0)":11.1838575419295,"VGK^FG_PE(0)":14.2037753337727,"EZA^FG_ROE(0)":14.0774578404973,"REFEUREFI-FDS^FG_YIELD(NOW,,,0)":4.25,"USDPEN^FG_PRICE_CHANGE(0,-6AM)":-1.9131184,"TRYBR10Y-FDS^PCTCHG(FG_YIELD(0,,,,\"YTM\"),FG_YIELD(-3AM,,,,\"YTM\"))":1.1088948,"TRYPL10Y-FDS^FG_YIELD(0,,,,\"YTM\")":5.321,"INDA^FMA_PE(NTMA,0,,,\"PORTAGG\",\"MEANR\")":24.415114327047,"EWM^JULIAN(FMA_DIV_YLD(NTMA,NOW,NOW,M,\"PORTAGG\",\"MEANR\").DATES)":45503,"TIOS-FDS^FG_PRICE_CHANGE(0,-3AM)":-12.2685777664022,"EPOL^PERCENT_CHANGE(FMA_EPS(+1,0,,,,\"PORTAGG\",\"MEAN\"),FMA_EPS(+1,-3AM,,,,\"PORTAGG\",\"MEAN\"))":-0.351166560707196,"MCHI^FG_PRICE_MAVG(0,,,,200)":41.33625,"EWW^FG_COMPANY_NAME":"iShares MSCI Mexico ETF","EWZ^P_PRICE(0)/P_PRICE_LOW_PR(0,,,,,,\"PRICE\",\"INTRA\",\"52W\")-1":0.01993668,"EWW^FG_PRICE_MAVG(0,,,,30)":57.870667,"EWZ^JULIAN(FMA_DIV_YLD(NTMA,NOW,NOW,M,\"PORTAGG\",\"MEANR\").DATES)":45502,"EWY^FMA_RBICS_REV_CURRENT(30, LOC, \"PORTAGG\")":14.4107719744197,"REFTR1WREPO-FDS^(SUBARRAY(NOT_NA(NO_REPEAT_F(FG_YIELD(NOW,-10AY,D))),0,1)-SUBARRAY(NOT_NA(NO_REPEAT_F(FG_YIELD(NOW,-10AY,D))),1,1))*100":500.0,"QAT^FMA_EVAL_EBIT(LTMA,NOW,NOW,M,\"PORTAGG\",\"MEANR\")":15.1809113615638,"EWW^FG_FCF_YIELD_NTM(0)":9.86311376844148,"EIDO^FMA_PE(NTMA,0,,,\"PORTAGG\",\"MEANR\")":12.4471911895091,"TRYZA10Y-FDS^FG_YIELD_NAME":"Treasury - South Africa Benchmark Bond 10Y","QAT^FMA_PE(NTMA,0,,,\"PORTAGG\",\"MEANR\")":10.4631338255786,"GREK^SIZE(FG_CONSTITUENTS)":32,"INDA^PERCENT_CHANGE(FMA_EPS(+1,0,,,,\"PORTAGG\",\"MEAN\"),FMA_EPS(+1,-3AM,,,,\"PORTAGG\",\"MEAN\"))":-2.4726314815424,"VWO^FG_TOTAL_RETURNC(0,-3AM)":3.5738707,"KSA^FMA_EVAL_EBITDA(NTMA,0,,,\"PORTAGG\",\"MEANR\")":10.9605624951857,"INDA^FG_FCF_YIELD_NTM(0)":2.64403161346282,"EWY^SIZE(FG_CONSTITUENTS)":100,"REFZAREPO-FDS^FG_YIELD(NOW,,,0)":8.25,"TRYBR10Y-FDS^PCTCHG(FG_YIELD(0,,,,\"YTM\"),FG_YIELD(-1AM,,,,\"YTM\"))":-2.4823415,"SET-BKK^FG_PRICE_MAVG(0,,,,30)":1311.909,"KSA^FG_FCF_YIELD_NTM(0)":null,"KSA^FG_COMPANY_NAME":"iShares MSCI Saudi Arabia ETF","USDIDR^STD(FG_PRICE_CHANGE(0,-3AY,M))":1.53950145993669,"VNM^FG_TOTAL_RETURNC(0,-12AM)":-16.574097,"TRYSA10Y-FDS^FG_YIELD_NAME":"Treasury - SAUDI ARABIA Benchmark Bond 10Y","TRYID10Y-FDS^FG_YIELD(0,,,,\"YTM\")":6.860557,"EPU^FMA_EVAL_EBITDA(NTMA,0,,,\"PORTAGG\",\"MEANR\")":6.1859742332469,"QAT^FG_PRICE_MAVG(0,,,,60)":16.999527,"EPU^FG_FCF_YIELD_NTM(0)":8.81578356740339,"EPOL^FMA_PCT_ABOVE_MAVG(200,0,,,,\"PORTAGG\")":45.4545454545455,"WL-FDS^FG_PRICE(0)":523.5,"MCHI^PERCENT_CHANGE(FMA_EPS(+1,0,,,,\"PORTAGG\",\"MEAN\"),FMA_EPS(+1,-1AM,,,,\"PORTAGG\",\"MEAN\"))":1.10664119632472,"EWW^FMA_RBICS_REV_CURRENT(30, LOC, \"PORTAGG\")":27.3718727943522,"TRYIN10Y-FDS^FG_YIELD_NAME":"India Benchmark Bond - 10 Year","EIDO^FMA_PE(LTM,0,,,\"PORTAGG\",\"MEANR\")":15.8571383319912,"REFCNRMB-FDS^FG_YIELD(NOW,,,0)":3.35,"TRYTR7Y-FDS^PCTCHG(FG_YIELD(0,,,,\"YTM\"),FG_YIELD(-3AM,,,,\"YTM\"))":-0.089067265,"EWW^JULIAN(FMA_DIV_YLD(NTMA,NOW,NOW,M,\"PORTAGG\",\"MEANR\").DATES)":45502,"TRYGR10Y-FDS^PCTCHG(FG_YIELD(0,,,,\"YTM\"),FG_YIELD(-1AM,,,,\"YTM\"))":-11.16765,"CPALM-FDS^FG_PRICE_MAVG(0,,,,30)":4004.7,"CNYA^FMA_PE(NTMA,0,,,\"PORTAGG\",\"MEANR\")":11.5224315624398,"CPALM-FDS^FG_PRICE(0)":3988.0,"KSA^PERCENT_CHANGE(FMA_EPS(+1,0,,,,\"PORTAGG\",\"MEAN\"),FMA_EPS(+1,-1AM,,,,\"PORTAGG\",\"MEAN\"))":-1.42137903902086,"EPOL^FG_TOTAL_RETURNC(0,-12AM)":17.40551,"EWM^FMA_PE(LTM,0,,,\"PORTAGG\",\"MEANR\")":18.1673570936772,"SPY^PERCENT_CHANGE(FMA_EPS(+1,0,,,,\"PORTAGG\",\"MEAN\"),FMA_EPS(+1,-1AM,,,,\"PORTAGG\",\"MEAN\"))":-0.0338223531782067,"REFZAREPO-FDS^PROPER_NAME(0,,,\"SECURITY\",\"NAME\")":"South Africa Repo Rate","EZA^FMA_PCT_ABOVE_MAVG(200,0,,,,\"PORTAGG\")":69.6969696969697,"USDQAR^STD(FG_PRICE_CHANGE(0,-1AY,AM))":0.00761782856171444,"PASP-FDS^FG_PRICE_CHANGE(0,-1AY)":-25.2,"EPHE^FG_PRICE(0)":25.19,"EWM^FG_TOTAL_RETURNC(0,-12AM)":13.301873,"SPY^FG_TOTAL_RETURNC(0,-6AM)":11.706543,"SET-BKK^FMA_COS_UP(\"EPS\",\"1M\",+1,NOW,,,\"PORTAGG\",\"MEANR\")":43.0,"VNM^FG_ROE(0)":9.57705304648616,"TRYAE10Y-FDS^PCTCHG(FG_YIELD(0,,,,\"YTM\"),FG_YIELD(-1AM,,,,\"YTM\"))":-7.189065,"TRYZA10Y-FDS^FG_YIELD(0,,,,\"YTM\")":10.808353,"QAT^FMA_DIV_YLD(NTMA,NOW,NOW,M,\"PORTAGG\",\"MEANR\")":5.47660106696742,"CNYA^FMA_EVAL_EBIT(LTMA,NOW,NOW,M,\"PORTAGG\",\"MEANR\")":15.7919552983388,"EWT^FMA_EVAL_EBITDA(NTMA,0,,,\"PORTAGG\",\"MEANR\")":9.82325778869946,"KSA^FG_TOTAL_RETURNC(0,-12AM)":2.3270369,"REFEUREFI-FDS^(SUBARRAY(NOT_NA(NO_REPEAT_F(FG_YIELD(NOW,-10AY,D))),0,1)-SUBARRAY(NOT_NA(NO_REPEAT_F(FG_YIELD(NOW,-10AY,D))),1,1))*100":-25.0,"USDPEN^STD(FG_PRICE_CHANGE(0,-1AY,AM))":1.94083239625508,"EWT^FMA_DIV_YLD(NTMA,NOW,NOW,M,\"PORTAGG\",\"MEANR\")":3.18567810119396,"INDA^FMA_PCT_ABOVE_MAVG(200,0,,,,\"PORTAGG\")":91.8367346938776,"KSA^FMA_PCT_ABOVE_MAVG(200,0,,,,\"PORTAGG\")":50.0,"EWY^FMA_COS_DOWN(\"EPS\",\"1M\",+1,NOW,,,\"PORTAGG\",\"MEANR\")":35.0,"TRYKR10Y-FDS^PCTCHG(FG_YIELD(0,,,,\"YTM\"),FG_YIELD(-3AM,,,,\"YTM\"))":-17.478487,"EZA^FG_TOTAL_RETURNC(0,-3AM)":11.573994,"SPY^FMA_PCT_ABOVE_MAVG(200,0,,,,\"PORTAGG\")":75.0499001996008,"TRYMX10Y-FDS^PCTCHG(FG_YIELD(0,,,,\"YTM\"),FG_YIELD(-3AM,,,,\"YTM\"))":-1.3893025,"KSA^FMA_DIV_YLD(NTMA,NOW,NOW,M,\"PORTAGG\",\"MEANR\")":3.55508914191514,"EWM^FMA_COS_UP(\"EPS\",\"1M\",+1,NOW,,,\"PORTAGG\",\"MEANR\")":10.0,"REFTWDISC-FDS^(SUBARRAY(NOT_NA(NO_REPEAT_F(FG_YIELD(NOW,-10AY,D))),0,1)-SUBARRAY(NOT_NA(NO_REPEAT_F(FG_YIELD(NOW,-10AY,D))),1,1))*100":12.5,"TIOS-FDS^FG_PRICE_MAVG(0,,,,30)":108.067665,"UAE^FMA_RBICS_REV_CURRENT(30, LOC, \"PORTAGG\")":60.6446535047581,"REFPL7D-FDS^PROPER_NAME(0,,,\"SECURITY\",\"NAME\")":"Poland Reference Rate - 7 Day","ECH^P_PRICE(0)/P_PRICE_LOW_PR(0,,,,,,\"PRICE\",\"INTRA\",\"52W\")-1":0.06675112,"MCHI^FMA_RBICS_REV_CURRENT(30, LOC, \"PORTAGG\")":25.1495051945425,"REFAEREPO-FDS^PROPER_NAME(0,,,\"SECURITY\",\"NAME\")":"United Arab Emirates Repo Rate","INDA^P_PRICE(0)/P_PRICE_HIGH_PR(0,,,,,,\"PRICE\",\"INTRA\",\"52W\")":0.9876522,"QAT^SIZE(FG_CONSTITUENTS)":35,"VGK^FG_FCF_YIELD_NTM(0)":5.31233478244949,"GREK^FMA_COS_UP(\"EPS\",\"1M\",+1,NOW,,,\"PORTAGG\",\"MEANR\")":7.0,"VGK^JULIAN(FMA_DIV_YLD(NTMA,NOW,NOW,M,\"PORTAGG\",\"MEANR\").DATES)":45471,"REFZAREPO-FDS^(SUBARRAY(NOT_NA(NO_REPEAT_F(FG_YIELD(NOW,-10AY,D))),0,1)-SUBARRAY(NOT_NA(NO_REPEAT_F(FG_YIELD(NOW,-10AY,D))),1,1))*100":50.0,"EWZ^FG_ROE(0)":19.6750091676082,"EZA^P_PRICE(0)/P_PRICE_LOW_PR(0,,,,,,\"PRICE\",\"INTRA\",\"52W\")-1":0.24440718,"EZA^FG_TOTAL_RETURNC(0,-6AM)":13.166308,"VNM^FG_COMPANY_NAME":"VanEck Vietnam ETF","VNM^FMA_PE(LTM,0,,,\"PORTAGG\",\"MEANR\")":16.4680881399493,"USDZAR^STD(FG_PRICE_CHANGE(0,-3AY,M))":3.87970256223855,"EIDO^FG_PRICE_MAVG(0,,,,200)":21.25,"INDA^FG_TOTAL_RETURNC(0,-6AM)":13.059926,"EWM^FG_TOTAL_RETURNC(0,-6AM)":13.113726,"TRYKR10Y-FDS^FG_YIELD(0,,,,\"YTM\")":3.0122,"EPU^PERCENT_CHANGE(FMA_EPS(+1,0,,,,\"PORTAGG\",\"MEAN\"),FMA_EPS(+1,-1AM,,,,\"PORTAGG\",\"MEAN\"))":5.88660962370055,"BRENT-FDS^FG_PRICE_CHANGE(0,-6AM)":0.0,"EPOL^P_PRICE(0)/P_PRICE_LOW_PR(0,,,,,,\"PRICE\",\"INTRA\",\"52W\")-1":0.41291118,"TRYVN10Y-FDS^FG_YIELD_NAME":"Treasury - Vietnam Benchmark Bond 10Y","EZA^FG_COMPANY_NAME":"iShares MSCI South Africa ETF","NI-FDS^FG_PRICE_CHANGE(0,-1AM)":-7.8397212543554,"KSA^FG_PRICE(0)":41.38,"INDA^FMA_EVAL_EBIT(LTMA,NOW,NOW,M,\"PORTAGG\",\"MEANR\")":23.6354135821109,"EZA^FMA_COS_UP(\"EPS\",\"1M\",+1,NOW,,,\"PORTAGG\",\"MEANR\")":14.0,"KSA^FG_TOTAL_RETURNC(0,-3AM)":-2.2567093,"USDPHP^FG_PRICE_CHANGE(0,-6AM)":3.9513588,"INDA^FMA_DIV_YLD(NTMA,NOW,NOW,M,\"PORTAGG\",\"MEANR\")":1.22484303214873,"UAE^FG_TOTAL_RETURNC(0,-6AM)":1.9005299,"EPOL^PERCENT_CHANGE(FMA_EPS(+1,0,,,,\"PORTAGG\",\"MEAN\"),FMA_EPS(+1,-1AM,,,,\"PORTAGG\",\"MEAN\"))":-0.839603588086602,"EPHE^FMA_COS_DOWN(\"EPS\",\"1M\",+1,NOW,,,\"PORTAGG\",\"MEANR\")":13.0,"REFPEMPR-FDS^(SUBARRAY(NOT_NA(NO_REPEAT_F(FG_YIELD(NOW,-10AY,D))),0,1)-SUBARRAY(NOT_NA(NO_REPEAT_F(FG_YIELD(NOW,-10AY,D))),1,1))*100":-25.0,"VGK^FMA_PCT_ABOVE_MAVG(200,0,,,,\"PORTAGG\")":60.1114649681529,"GREK^FG_FCF_YIELD_NTM(0)":null,"REFMYON-FDS^PROPER_NAME(0,,,\"SECURITY\",\"NAME\")":"Malaysia Policy Rate - Overnight","GREK^FMA_EVAL_EBITDA(NTMA,0,,,\"PORTAGG\",\"MEANR\")":5.81699534900011,"TRYMX10Y-FDS^PCTCHG(FG_YIELD(0,,,,\"YTM\"),FG_YIELD(-1AM,,,,\"YTM\"))":-1.4615571,"VNM^JULIAN(FMA_DIV_YLD(NTMA,NOW,NOW,M,\"PORTAGG\",\"MEANR\").DATES)":45503,"EWZ^FG_COMPANY_NAME":"iShares MSCI Brazil ETF","UAE^PERCENT_CHANGE(FMA_EPS(+1,0,,,,\"PORTAGG\",\"MEAN\"),FMA_EPS(+1,-3AM,,,,\"PORTAGG\",\"MEAN\"))":-0.921547526681666,"TRYSA10Y-FDS^PCTCHG(FG_YIELD(0,,,,\"YTM\"),FG_YIELD(-3AM,,,,\"YTM\"))":-9.400536,"SET-BKK^FMA_PE(LTM,0,,,\"PORTAGG\",\"MEANR\")":16.5621257201142,"CNYA^PERCENT_CHANGE(FMA_EPS(+1,0,,,,\"PORTAGG\",\"MEAN\"),FMA_EPS(+1,-3AM,,,,\"PORTAGG\",\"MEAN\"))":-0.333781502794422,"EPU^FMA_DIV_YLD(NTMA,NOW,NOW,M,\"PORTAGG\",\"MEANR\")":4.17535047875379,"EPU^JULIAN(FMA_DIV_YLD(NTMA,NOW,NOW,M,\"PORTAGG\",\"MEANR\").DATES)":45502,"UAE^FMA_DIV_YLD(NTMA,NOW,NOW,M,\"PORTAGG\",\"MEANR\")":5.32766078902318,"TIPSCL10Y-FDS^FG_YIELD(0,,,,\"YTM\")":2.628693,"EWZ^FG_TOTAL_RETURNC(0,-12AM)":-11.829126,"EWJ^PERCENT_CHANGE(FMA_EPS(+1,0,,,,\"PORTAGG\",\"MEAN\"),FMA_EPS(+1,-3AM,,,,\"PORTAGG\",\"MEAN\"))":2.74673692125041,"EPOL^FMA_COS_DOWN(\"EPS\",\"1M\",+1,NOW,,,\"PORTAGG\",\"MEANR\")":8.0,"TRYID10Y-FDS^PCTCHG(FG_YIELD(0,,,,\"YTM\"),FG_YIELD(-1AM,,,,\"YTM\"))":-2.994485,"EZA^FMA_PE(NTMA,0,,,\"PORTAGG\",\"MEANR\")":9.70671620622073,"VWO^SIZE(FG_CONSTITUENTS)":4767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18694,16.3882261586729,16.0085524498021,16.7038107118506,16.2486587557372],"EWW^P_PRICE(0)/P_PRICE_LOW_PR(0,,,,,,\"PRICE\",\"INTRA\",\"52W\")-1":0.05225408,"SET-BKK^FMA_PCT_ABOVE_MAVG(200,0,,,,\"PORTAGG\")":23.3532934131737,"EWW^FMA_EVAL_EBITDA(NTMA,0,,,\"PORTAGG\",\"MEANR\")":5.84874886102087,"EPU^FMA_EPS(NTMA,-20AY,0,CY,,\"PORTAGG\",\"MEANR\")":[null,null,null,null,null,2.32525395129155,3.70455099626404,3.91000310564685,3.95899801372697,2.82022185033686,2.58004727651874,1.7402921975997,2.8587512141433,3.049394604189,2.65459381565907,2.43807409059732,2.41141007361686,2.94854994796204,3.11609679434848,2.96006707163237],"TIOS-FDS^FG_PRICE(0)":102.83,"UAE^FG_FCF_YIELD_NTM(0)":8.03503229887688,"REFSAREPO-FDS^(SUBARRAY(NOT_NA(NO_REPEAT_F(FG_YIELD(NOW,-10AY,D))),0,1)-SUBARRAY(NOT_NA(NO_REPEAT_F(FG_YIELD(NOW,-10AY,D))),1,1))*100":25.0,"TRYTW10Y-FDS^PCTCHG(FG_YIELD(0,,,,\"YTM\"),FG_YIELD(-1AM,,,,\"YTM\"))":-5.4391313,"EWT^FG_COMPANY_NAME":"iShares MSCI Taiwan ETF","EWM^FG_COMPANY_NAME":"iShares MSCI Malaysia ETF","CC_PE^IMF_IFS_RCPI_Q(0)":null,"EWZ^FMA_PE(LTM,0,,,\"PORTAGG\",\"MEANR\")":6.98893319749241,"TRYAE10Y-FDS^FG_YIELD(0,,,,\"YTM\")":4.5945735,"EIDO^FG_COMPANY_NAME":"iShares MSCI Indonesia ETF","EPHE^JULIAN(FMA_DIV_YLD(NTMA,NOW,NOW,M,\"PORTAGG\",\"MEANR\").DATES)":45503,"SET-BKK^FMA_DIV_YLD(NTMA,NOW,NOW,M,\"PORTAGG\",\"MEANR\")":3.79257411666725,"TUR^P_PRICE(0)/P_PRICE_HIGH_PR(0,,,,,,\"PRICE\",\"INTRA\",\"52W\")":0.94505745,"EIDO^FG_TOTAL_RETURNC(0,-12AM)":-9.303278,"SET-BKK^PERCENT_CHANGE(FMA_EPS(+1,0,,,,\"PORTAGG\",\"MEAN\"),FMA_EPS(+1,-1AM,,,,\"PORTAGG\",\"MEAN\"))":-0.98568326493576,"EPHE^FMA_PE(LTM,0,,,\"PORTAGG\",\"MEANR\")":10.3603058189253,"SET-BKK^FG_FCF_YIELD_NTM(0)":4.44825179506913,"UAE^SIZE(FG_CONSTITUENTS)":43,"CC_ID^IMF_IFS_RCPI_Q(0)":null,"EZA^FG_PRICE(0)":44.5,"EWJ^SIZE(FG_CONSTITUENTS)":204,"TIPSCL10Y-FDS^PCTCHG(FG_YIELD(0,,,,\"YTM\"),FG_YIELD(-3AM,,,,\"YTM\"))":-0.7656736,"EPOL^FMA_EVAL_EBIT(LTMA,NOW,NOW,M,\"PORTAGG\",\"MEANR\")":8.50854914191567,"EWT^FG_TOTAL_RETURNC(-10AY,0,AM)":[-1.7402112,4.427576,-8.419144,3.9682508,-1.0496199,-0.93776584,0.7941723,5.055809,-1.6250014,5.3367257,-2.3522258,-1.1117995,-8.119928,-11.828685,3.623736,3.422618,-0.64747334,-4.6744823,-3.4455776,7.21817,4.311645,-5.293685,2.9862165,5.650556,6.9669247,-0.78947544,4.111409,-0.7006347,-2.4695337,-1.1288643,7.3884964,3.233993,2.0577312,1.9560695,2.538371,2.936089,2.768457,2.5306106,-4.1932106,5.3462625,-2.7083874,0.6904602,6.434691,-4.5147953,4.1847825,-5.7120442,3.1258583,-3.433472,5.027783,0.3173709,-0.2636373,-10.415018,-1.7409265,-2.0528376,4.427576,0.9993911,4.617691,2.3789048,-7.390815,7.496977,-2.6434243,0.80878735,4.3839455,7.823217,0.43280125,6.8688154,-7.707274,-1.4225543,-13.976484,11.867035,5.026388,7.5885773,9.609246,0.0,2.17489,-0.89971423,11.448193,7.4644804,6.6503406,5.423069,1.055634,7.013762,-0.94515085,-0.12513995,-0.40720105,2.4217606,-5.0053716,2.48909,3.106761,4.6860933,-2.2068799,-2.3334384,-3.3479989,-9.074646,1.1625886,-13.224894,2.5876045,-1.7874837,-12.841261,-2.3201883,20.546318,-6.6071453,13.894426,-3.3450007,2.5333643,-3.5958529,6.7048073,0.8363724,1.4887333,-4.1072965,-2.644229,-1.1447787,11.307896,5.8503747,-2.3245692,4.225981,4.1826725,-3.9123297,7.2692394,7.412553,-4.273814],"EWY^FG_TOTAL_RETURNC(0,-6AM)":6.5579176,"REFPL7D-FDS^(SUBARRAY(NOT_NA(NO_REPEAT_F(FG_YIELD(NOW,-10AY,D))),0,1)-SUBARRAY(NOT_NA(NO_REPEAT_F(FG_YIELD(NOW,-10AY,D))),1,1))*100":-25.0,"CC_VN^IMF_IFS_RCPI_Q(0)":4.3949327,"UAE^FMA_PE(LTM,0,,,\"PORTAGG\",\"MEANR\")":10.7646102179747,"TUR^FG_TOTAL_RETURNC(0,-3AM)":5.826843,"URTH^SIZE(FG_CONSTITUENTS)":1429,"EIDO^SIZE(FG_CONSTITUENTS)":72,"EPHE^FG_FCF_YIELD_NTM(0)":6.82179828616352,"EPHE^FG_COMPANY_NAME":"iShares MSCI Philippines ETF","EWY^FMA_DIV_YLD(NTMA,-10AY,0,AM,\"PORTAGG\",\"MEANR\")":[1.25248151258435,1.29560082341519,1.39329968303809,1.41036237572669,1.38270105082564,1.46045910386832,1.59361963636928,1.57782996013108,1.55484589173578,1.53126973157627,1.60229868903516,1.63948553675254,1.73791775374831,1.87191493444863,1.78911670476967,1.7927496308739,1.84656439089654,1.94932871584188,1.95172055325571,1.97737143209453,1.94278652723696,1.94442706465805,1.96941415820147,1.94872055256937,1.89968200077758,1.88303373333088,1.87184205001383,1.94971429448584,1.99194055071095,1.96165352062101,1.92076590219258,1.92782619499889,1.89093874113149,1.90890986316685,1.7866810546489,1.75904972786987,1.7750449838979,1.83741792008458,1.79332433088298,1.92785261668778,2.02434772486044,2.06621336712635,2.02031973833762,2.21260352866297,2.2128714709165,2.18036475768763,2.2325665490562,2.35672963245622,2.3544879532698,2.36362505720363,2.37745141157893,2.67930450670971,2.60887098937597,2.66521128781989,2.44457446847854,2.47079187791835,2.50369589027989,2.43906807859553,2.60873557309341,2.48491417196684,2.60044855921011,2.69214486062757,2.49739566561351,2.44055828191844,2.44881513618226,2.33375757210357,2.37366682445936,2.50937388464514,2.93780738175983,2.46541488455563,2.3321258329525,2.28759533894071,2.19380294106189,2.1469687731677,2.14932791194789,2.23276476213711,1.91711457871827,1.80447773566277,1.64920908648685,1.70203576272765,1.69036667819496,1.73760041401323,1.68739706855681,1.68154630981276,1.75872919191425,1.78993649904945,1.90905684518174,1.98022323090505,2.00699610811181,1.95861537149501,2.25628728809089,2.22165718257407,2.24086177836295,2.29316960188194,2.30186649616842,2.65614502541266,2.53547602929495,2.57904296729698,2.88155268842306,2.61962756347629,2.43469552422391,2.68891509638328,2.50062476617913,2.48312998249443,2.39534147233966,2.42746824890146,2.3444454849192,2.37719234750915,2.27522362658492,2.36745375044763,2.48679222563282,2.66522917644361,2.38061948536004,2.23607472970813,2.33464311664373,2.25703252136957,2.16463804770846,2.21867154936675,2.26720797066957,2.07561061685496,2.14012969777483],"EWZ^FG_PRICE(0)":27.37,"SET-BKK^FG_TOTAL_RETURNC(0,-3AM)":-3.3042133,"EWY^PERCENT_CHANGE(FMA_EPS(+1,0,,,,\"PORTAGG\",\"MEAN\"),FMA_EPS(+1,-1AM,,,,\"PORTAGG\",\"MEAN\"))":2.28354985638922,"REFPL7D-FDS^FG_YIELD(NOW,,,0)":5.75,"CC_KR^IMF_IFS_RCPI_Q(0)":2.6691833,"UAE^JULIAN(FMA_DIV_YLD(NTMA,NOW,NOW,M,\"PORTAGG\",\"MEANR\").DATES)":45502,"EWZ^FMA_EVAL_EBITDA(NTMA,0,,,\"PORTAGG\",\"MEANR\")":4.51681847753142,"ECH^FG_TOTAL_RETURNC(0,-12AM)":-15.681314,"TUR^FMA_RBICS_REV_CURRENT(30, LOC, \"PORTAGG\")":22.4907332005755,"REFAEREPO-FDS^FG_YIELD(NOW,,,0)":5.4,"EWW^FG_PRICE_MAVG(0,,,,60)":60.601665,"SET-BKK^FG_TOTAL_RETURNC(0,-1AM)":1.8009067,"VNM^FMA_COS_DOWN(\"EPS\",\"1M\",+1,NOW,,,\"PORTAGG\",\"MEANR\")":9.0,"EPU^FG_PRICE_MAVG(0,,,,60)":41.741123,"CNYA^P_PRICE(0)/P_PRICE_HIGH_PR(0,,,,,,\"PRICE\",\"INTRA\",\"52W\")":0.8069387,"SET-BKK^JULIAN(FMA_DIV_YLD(NTMA,NOW,NOW,M,\"PORTAGG\",\"MEANR\").DATES)":45504,"URTH^FMA_COS_DOWN(\"EPS\",\"1M\",+1,NOW,,,\"PORTAGG\",\"MEANR\")":605.0,"EWZ^FMA_PE(NTMA,0,,,\"PORTAGG\",\"MEANR\")":7.0900988097326,"TUR^FMA_EVAL_EBIT(LTMA,NOW,NOW,M,\"PORTAGG\",\"MEANR\")":8.46139224811067,"QAT^FMA_PE(NTMA,-10AY,0,AM,\"PORTAGG\",\"MEANR\")":[15.2530120521362,15.496903904267,15.454794658364,14.9347998615272,13.9469981709449,13.2773866756491,13.4117676655849,13.9189027814802,12.9734153341178,13.6146318335084,13.4747082273808,13.2491919412842,13.1914693668358,12.4889300486615,12.6220681277039,12.6732378576361,11.4928123527054,11.4939857834953,10.7274219661385,11.6296638760396,12.0958265324631,12.2789267540891,11.4697316544989,11.8725297105535,12.6813828344674,13.2055981183726,12.7392978737359,12.8727741693668,12.1774287082756,13.3053801886368,13.239038096691,13.3631461400636,12.7131221883226,13.053925528143,12.9685035240479,11.9349261061203,12.2675843652493,11.5320585772148,10.8326645336588,11.1045891619161,10.5516352461075,11.7684841734998,11.9589765924103,11.0299141862926,10.9604522851096,11.364378629345,11.1537703861977,11.1648329085356,12.3118658713882,12.6606568869153,12.341960481108,12.9914922330877,13.0106961457218,12.8203908761574,13.3874763774531,12.6534011700224,12.6478685171564,13.2124353379425,12.887570558818,13.3171606266285,13.2012806584861,13.1275207200149,13.412942132385,13.1980640747501,12.9706881321793,13.7571900995654,13.8434174311516,12.6917895977196,11.2394668225413,13.4157317928861,14.0068650439346,14.6071317966545,15.3193745537267,15.2427925911445,15.28827106788,14.8286842646987,15.4077235848034,14.0891137935303,13.9165237592942,13.4182715338429,13.7854614579384,14.0234760671392,13.72845067155,13.5854233189153,12.7980046814855,13.4470389662909,13.2888265339099,13.5313578549818,13.0123893565649,13.1078321434604,13.7281036164586,14.3513687332566,13.9833149899098,13.712690983362,12.5335503711154,12.1979786138966,13.6744833348531,12.9817007212096,12.7281637187849,12.6665891684373,12.5788431827626,11.0150897681336,11.438490602493,11.1542447269549,10.9032567912132,10.8700885837478,10.9875712799351,10.9455621368086,12.0844661369788,10.9443562912697,10.8697911989106,10.1959786369885,10.4953424428051,10.8915497319186,10.4088427258989,10.6999168239456,10.1198106616969,9.93073016954098,9.50351262688566,10.2180487015318,10.4631338255786],"MCHI^FMA_PE(NTMA,-10AY,0,AM,\"PORTAGG\",\"MEANR\")":[9.25886357131158,9.17283181464071,8.49610393582404,8.873865860918,8.89973580826209,9.4289213789726,9.98469342078893,10.3408263886756,10.7137363996538,12.3000202296094,11.7909185128915,10.731774095187,9.50269452515325,8.52635998613962,8.63380443462668,9.48943197798561,9.40807537389405,10.151890054673,9.13684757469638,9.10070187459873,10.0565340191577,10.1202980415088,10.8594751596548,10.9053025551057,11.4702804533552,12.1821372220967,12.2687586295699,12.0689886499732,11.9546375126205,11.3671408561437,12.0039628529018,12.3027314191329,12.3756770380309,12.6102694153181,13.0252794809415,12.8909449033901,13.6693420286777,13.4126813631654,13.4867522236323,13.7275449185432,13.2835452727701,13.3102370505766,14.0038067001691,13.2691374935163,12.529347281868,12.4559638997712,12.5299546776072,11.9377345804607,11.6446751929088,11.3175025639386,11.1564699193439,10.3154454849181,10.7582344031562,10.1279737580073,11.1696847418901,11.6740783300374,12.0197412484128,12.100609884276,10.835960839803,11.5329699978855,11.2176634969147,11.0961662854193,10.9751482755597,11.2403396227848,11.5184597519884,12.2518296507657,11.4913027427083,11.7861254676596,11.5710808032723,12.4733864857416,13.3831711527995,13.9830524643837,14.8691241598224,15.7158877671286,14.9065384290896,15.2526505807399,15.6173674806745,15.7244924849775,17.6427483136386,17.5777415391903,16.3819517310911,15.8476750206941,16.4459300915108,16.0851957053581,13.8151935671844,14.1313417733444,13.1245871822134,13.3387835847951,12.774438740918,12.4683892319174,12.1295290526772,11.4903235968437,10.9020139493808,10.7735354059146,11.2167017589213,11.9999655112756,10.7922258211862,10.9877458416311,9.67423593295556,8.72120881545956,10.4789531141826,10.7407260202048,11.9418276722889,11.1116895634268,11.103477651448,10.5460130399,9.82948805929968,10.1915571004298,11.0406938896679,10.3880652758474,9.99253887731019,9.58932989761901,9.46598446693964,9.35742385981034,8.49092214529324,9.18680648487176,9.30877958335061,9.89556252250528,9.86974632304399,9.56885571866207,9.01320296418135],"EWW^P_PRICE(0)/P_PRICE_HIGH_PR(0,,,,,,\"PRICE\",\"INTRA\",\"52W\")":0.7757311,"REFVNDISC-FDS^(SUBARRAY(NOT_NA(NO_REPEAT_F(FG_YIELD(NOW,-10AY,D))),0,1)-SUBARRAY(NOT_NA(NO_REPEAT_F(FG_YIELD(NOW,-10AY,D))),1,1))*100":-50.0,"TUR^FMA_PE(LTMA,-10AY,0,AM,\"PORTAGG\",\"MEANR\")":[10.7747660192897,10.7369792082326,10.2347159645098,11.0410865218586,11.8903325861409,11.92125896811,12.5957788298402,11.9291448057089,11.7071076799367,11.734737174734,11.4835610314053,11.4808712785575,11.2453624565558,10.5541251630627,10.5761281438122,11.1340482255291,10.7549154731862,9.70127157487369,9.8248300447037,9.74751340833131,9.81947479886149,9.90950871335123,9.50709215804466,9.50698046131397,9.31725539828266,9.36450563510488,9.35827096434622,9.17955088153173,8.56482321154079,9.02634241517147,9.87261125101295,9.90475814300714,9.74063698828023,9.77831235364138,9.77671933484177,9.6570000772276,9.68206855479117,9.59577465268634,9.00746794039422,9.44565004275053,8.52677865433461,9.07066014242319,9.17500987843291,9.21395025029221,9.05006850742367,8.68216043463898,8.35412936797398,8.09857833064224,7.84162030002894,7.45821518718773,7.643425114595,7.06664925314142,6.81741411677618,6.61802889573506,7.54060833301482,7.40141206609877,7.22112998235273,7.18602419394475,7.13310002569897,7.450308368289,7.59784818955828,7.47569029606801,7.81262681192574,7.61769993851135,8.31191129868487,9.12879524046174,9.1687617763904,8.08644336215394,7.67474178408094,7.94843206035641,8.75649193380892,9.480705371432,9.64645851274076,9.79323174364188,10.5668315917218,11.0748273912411,12.2200725206735,13.5043297134415,12.6159944510326,11.5441321489943,11.0063690593947,10.4783777745707,9.96129981458953,9.32717966438271,8.78641351500683,8.19515602902868,7.40511444721252,7.04671617467207,7.08294673031002,6.49140608456097,6.2945788673342,5.76922629064053,5.75230787579099,5.59716038987267,5.63772860405798,5.22111038286386,4.9653132270035,4.92151229014386,4.50563483089829,4.84240269812984,4.93427246570571,5.33166959894101,4.41745915739524,4.72399361398763,4.65393333582902,4.53264881154589,4.60056401213792,4.99662904351941,5.68615513835478,6.27486368673486,6.48681048370962,5.60956804879712,5.7875916616289,5.42600169659156,6.14273818581447,6.59880001609615,6.51930718224178,6.58082133398616,6.76085330707921,6.79666870077942,7.01472896540727],"QAT^FG_TOTAL_RETURNC(0,-1AM)":0.46920776,"EWW^FG_TOTAL_RETURNC(0,-6AM)":-17.750763,"UAE^FMA_COS_DOWN(\"EPS\",\"1M\",+1,NOW,,,\"PORTAGG\",\"MEANR\")":7.0,"EZA^FMA_RBICS_REV_CURRENT(30, LOC, \"PORTAGG\")":44.0100715574757,"EIDO^FMA_DIV_YLD(NTMA,NOW,NOW,M,\"PORTAGG\",\"MEANR\")":4.40269181229451,"EPOL^FMA_PE(LTMA,-10AY,0,AM,\"PORTAGG\",\"MEANR\")":[14.5870705251809,14.6256756537466,14.6580498777407,14.8251855457884,14.5835643672657,14.289466193429,18.7330223237393,20.4343330270215,19.8530940077066,19.5075150596346,18.6465525714909,17.4981721275205,16.4694910757431,15.1752558938625,13.96450004048,13.3915745964644,12.0731106775023,11.2430459405723,11.7448402102379,12.2051471299558,12.4676604809929,12.3017747025431,11.9056293157622,11.8086753467929,11.9179300126032,12.1434920144436,11.9232581940035,12.9566184077973,12.4933232637134,13.7497269986925,14.4169054900689,15.8369330838056,15.3908122797065,15.2957890603364,14.8171803234869,14.646798342958,14.5036964017683,14.430277453696,13.560415059814,13.301498363038,12.3851871989682,12.3531760101645,12.8445277175875,11.7507218323459,11.6113067408708,11.7761855215911,11.5506694881134,11.2643036386627,11.7528967506222,11.8774927147217,11.61016159548,11.0612510180496,11.6821596256102,11.436272153713,11.8460393623712,11.514201867345,11.6201697573872,11.6339576435406,11.358826048973,11.6005761618273,11.2931365863652,10.7565341554097,10.9181721139311,10.9522063961216,10.7809213077613,10.9365176731236,10.689732554908,9.66367170537993,9.54778523618828,10.7897496352517,11.7197647923799,11.5318734881669,11.6946516517504,12.6694419705903,13.4600414785082,15.3660584185286,20.2342450114756,22.6626117382696,15.7428281234772,17.1699806643444,16.7322934520974,16.4441361999813,16.2251797623474,15.4870420073855,14.8065153649323,14.2201919874293,13.8817130875339,14.1047943850617,11.800435497733,10.7990808999331,11.6203765728467,9.82363413719843,9.81761123486776,9.16833726147522,8.5869858046297,8.1058036475737,7.4326507037074,6.79638647965,6.03620532157585,6.24212525089069,6.16811843163854,5.89291333444759,6.30144058457229,6.10849214840546,5.94243704037506,6.12211641977131,6.32682649997892,6.75452136166451,6.68592740734914,7.05395881319324,6.82748546216927,7.62242587373933,8.40239656048117,9.02998146838741,8.8292971118749,8.91818634412884,8.74896545687176,8.89056027787894,8.9271470955844,9.10928703482042,8.95975740257955],"EPOL^FG_PRICE_MAVG(0,,,,60)":24.550083,"DUMMY^ECON_DATE(45475,,, 'MM/YYYY')":"07/2024","DUMMY^ECON_DATE(45384,,, 'MM/YYYY')":"04/2024","CC_SA^IMF_IFS_RCPI_Q(-1AM)":null,"CC_ZA^IMF_IFS_RCPI_Q(-1AM)":null,"CC_AE^IMF_IFS_RCPI_Q(-1AM)":null,"CC_QA^IMF_IFS_RCPI_Q(-1AM)":null,"CC_TH^IMF_IFS_RCPI_Q(-1AM)":null,"CC_IN^IMF_IFS_RCPI_Q(-1AM)":null,"CC_CL^IMF_IFS_RCPI_Q(-1AM)":null,"CC_ID^IMF_IFS_RCPI_Q(-1AM)":null,"CC_PH^IMF_IFS_RCPI_Q(-1AM)":null,"CC_PL^IMF_IFS_RCPI_Q(-1AM)":null,"CC_PE^IMF_IFS_RCPI_Q(-1AM)":null,"CC_MY^IMF_IFS_RCPI_Q(-1AM)":null,"CC_TW^IMF_IFS_RCPI_Q(-1AM)":null,"DUMMY^ECON_EXPR_DATA('FDS_ECON[PMIDMMANHE]',07/2024,,Q)":49.418633,"DUMMY^ECON_EXPR_DATA('FDS_ECON[PMIDMMANHE]',04/2024,,Q)":49.13539,"DUMMY^ECON_EXPR_DATA('FDS_ECON[NTCPMIMFGSA@EME]',07/2024,,Q)":52.007824,"DUMMY^ECON_EXPR_DATA('FDS_ECON[NTCPMIMFGSA@EME]',04/2024,,Q)":51.519516,"DUMMY^ECON_EXPR_DATA('FDS_ECON[NTCPMIMFGSA@CN]',07/2024,,Q)":51.64454,"DUMMY^ECON_EXPR_DATA('FDS_ECON[NTCPMIMFGSA@CN]',04/2024,,Q)":50.938282,"DUMMY^ECON_EXPR_DATA('FDS_ECON[NTCPMIMFGSA@CL]',07/2024,,Q)":null,"DUMMY^ECON_EXPR_DATA('FDS_ECON[NTCPMIMFGSA@CL]',04/2024,,Q)":null,"DUMMY^ECON_EXPR_DATA('FDS_ECON[NTCPMIMFGSA@ID]',07/2024,,Q)":51.87755,"DUMMY^ECON_EXPR_DATA('FDS_ECON[NTCPMIMFGSA@ID]',04/2024,,Q)":53.247562,"DUMMY^ECON_EXPR_DATA('FDS_ECON[NTCPMIPHMANHE]',07/2024,,Q)":51.78043,"DUMMY^ECON_EXPR_DATA('FDS_ECON[NTCPMIPHMANHE]',04/2024,,Q)":50.931423,"DUMMY^ECON_EXPR_DATA('FDS_ECON[NTCPMIMFGSA@PL]',07/2024,,Q)":45.313137,"DUMMY^ECON_EXPR_DATA('FDS_ECON[NTCPMIMFGSA@PL]',04/2024,,Q)":47.64948,"DUMMY^ECON_EXPR_DATA('FDS_ECON[NTCPMIMFGSA@PE]',07/2024,,Q)":null,"DUMMY^ECON_EXPR_DATA('FDS_ECON[NTCPMIMFGSA@PE]',04/2024,,Q)":null,"DUMMY^ECON_EXPR_DATA('FDS_ECON[PMIMYMANHE]',07/2024,,Q)":49.6697,"DUMMY^ECON_EXPR_DATA('FDS_ECON[PMIMYMANHE]',04/2024,,Q)":48.94971,"DUMMY^ECON_EXPR_DATA('FDS_ECON[NTCPMIMFGSA@TW]',07/2024,,Q)":51.407047,"DUMMY^ECON_EXPR_DATA('FDS_ECON[NTCPMIMFGSA@TW]',04/2024,,Q)":48.895138,"DUMMY^ECON_EXPR_DATA('FDS_ECON[NTCPMIMFGSA@MX]',07/2024,,Q)":51.090343,"DUMMY^ECON_EXPR_DATA('FDS_ECON[NTCPMIMFGSA@MX]',04/2024,,Q)":51.565502,"DUMMY^ECON_EXPR_DATA('FDS_ECON[NTCPMIMFGSA@KR]',07/2024,,Q)":51.02443,"DUMMY^ECON_EXPR_DATA('FDS_ECON[NTCPMIMFGSA@KR]',04/2024,,Q)":50.57622,"DUMMY^ECON_EXPR_DATA('FDS_ECON[NTCPMIMFGSA@BR]',07/2024,,Q)":53.488384,"DUMMY^ECON_EXPR_DATA('FDS_ECON[NTCPMIMFGSA@BR]',04/2024,,Q)":53.509575,"DUMMY^ECON_EXPR_DATA('FDS_ECON[PMIMFGSA@ZA]',07/2024,,Q)":49.992886,"DUMMY^ECON_EXPR_DATA('FDS_ECON[PMIMFGSA@ZA]',04/2024,,Q)":49.458923,"DUMMY^ECON_EXPR_DATA('FDS_ECON[NTCPMIMFGSA@GR]',07/2024,,Q)":54.69078,"DUMMY^ECON_EXPR_DATA('FDS_ECON[NTCPMIMFGSA@GR]',04/2024,,Q)":55.77546,"DUMMY^ECON_EXPR_DATA('FDS_ECON[NTCPMIMFGSA@IN]',07/2024,,Q)":58.243446,"DUMMY^ECON_EXPR_DATA('FDS_ECON[NTCPMIMFGSA@IN]',04/2024,,Q)":57.516636,"DUMMY^ECON_EXPR_DATA('FDS_ECON[PMIQAWHEHE]',07/2024,,Q)":53.838383,"DUMMY^ECON_EXPR_DATA('FDS_ECON[PMIQAWHEHE]',04/2024,,Q)":50.683044,"DUMMY^ECON_EXPR_DATA('FDS_ECON[NTCPMITHMANHE]',07/2024,,Q)":50.221676,"DUMMY^ECON_EXPR_DATA('FDS_ECON[NTCPMITHMANHE]',04/2024,,Q)":47.04389,"DUMMY^ECON_EXPR_DATA('FDS_ECON[NTCPMIMFGSA@TR]',07/2024,,Q)":48.55242,"DUMMY^ECON_EXPR_DATA('FDS_ECON[NTCPMIMFGSA@TR]',04/2024,,Q)":49.822453,"DUMMY^ECON_EXPR_DATA('FDS_ECON[NTCPMIMFGSA@AE]',07/2024,,Q)":null,"DUMMY^ECON_EXPR_DATA('FDS_ECON[NTCPMIMFGSA@AE]',04/2024,,Q)":null,"DUMMY^ECON_EXPR_DATA('FDS_ECON[NTCPMIMFGSA@VN]',07/2024,,Q)":51.776978,"DUMMY^ECON_EXPR_DATA('FDS_ECON[NTCPMIMFGSA@VN]',04/2024,,Q)":50.18627,"DUMMY^ECON_EXPR_DATA('FDS_ECON[NTCPMIINDEXSA@SA]',07/2024,,Q)":56.14742,"DUMMY^ECON_EXPR_DATA('FDS_ECON[NTCPMIINDEXSA@SA]',04/2024,,Q)":56.53707,"CC_CL^IMF_IFS_RCPI_Q(-2AM)":4.041295,"CC_ID^IMF_IFS_RCPI_Q(-2AM)":null,"CC_PH^IMF_IFS_RCPI_Q(-2AM)":3.2976058,"CC_PL^IMF_IFS_RCPI_Q(-2AM)":3.0462575,"CC_PE^IMF_IFS_RCPI_Q(-2AM)":2.8496776,"CC_MY^IMF_IFS_RCPI_Q(-2AM)":1.6700923,"CC_TW^IMF_IFS_RCPI_Q(-2AM)":null,"CC_IN^IMF_IFS_RCPI_Q(-2AM)":5.014141,"CC_QA^IMF_IFS_RCPI_Q(-2AM)":null,"CC_TH^IMF_IFS_RCPI_Q(-2AM)":-0.78397644,"CC_AE^IMF_IFS_RCPI_Q(-2AM)":null,"CC_ZA^IMF_IFS_RCPI_Q(-2AM)":5.4170475,"CC_SA^IMF_IFS_RCPI_Q(-2AM)":1.6709557,"CC_AE^IMF_IFS_RCPI_Q(-3AM)":null,"CC_QA^IMF_IFS_RCPI_Q(-3AM)":null,"CC_TW^IMF_IFS_RCPI_Q(-3AM)":null,"CC_ID^IMF_IFS_RCPI_Q(-3AM)":null}]]></FdsFormulaCache>
</file>

<file path=customXml/itemProps1.xml><?xml version="1.0" encoding="utf-8"?>
<ds:datastoreItem xmlns:ds="http://schemas.openxmlformats.org/officeDocument/2006/customXml" ds:itemID="{B68D440F-32CA-4DC2-B9A1-A82C6C27E13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2024-08-02T06:33:53Z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