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E96DDB02-0C5D-4728-BE77-E1CB93F6D35E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60" l="1"/>
  <c r="AJ6" i="61" a="1"/>
  <c r="T6" i="61" a="1"/>
  <c r="D6" i="61" a="1"/>
  <c r="Q35" i="12" a="1"/>
  <c r="Q31" i="12" a="1"/>
  <c r="Q27" i="12" a="1"/>
  <c r="Q23" i="12" a="1"/>
  <c r="Q19" i="12" a="1"/>
  <c r="Q15" i="12" a="1"/>
  <c r="Q11" i="12" a="1"/>
  <c r="Q7" i="12" a="1"/>
  <c r="K37" i="12" a="1"/>
  <c r="M31" i="12" a="1"/>
  <c r="L26" i="12" a="1"/>
  <c r="K21" i="12" a="1"/>
  <c r="M15" i="12" a="1"/>
  <c r="L10" i="12" a="1"/>
  <c r="K5" i="12" a="1"/>
  <c r="G33" i="12" a="1"/>
  <c r="F28" i="12" a="1"/>
  <c r="E23" i="12" a="1"/>
  <c r="G17" i="12" a="1"/>
  <c r="F12" i="12" a="1"/>
  <c r="E7" i="12" a="1"/>
  <c r="B29" i="12" a="1"/>
  <c r="B13" i="12" a="1"/>
  <c r="E35" i="62" a="1"/>
  <c r="E31" i="62" a="1"/>
  <c r="E27" i="62" a="1"/>
  <c r="E23" i="62" a="1"/>
  <c r="E19" i="62" a="1"/>
  <c r="E15" i="62" a="1"/>
  <c r="E11" i="62" a="1"/>
  <c r="E7" i="62" a="1"/>
  <c r="E3" i="62" a="1"/>
  <c r="B21" i="62" a="1"/>
  <c r="B5" i="62" a="1"/>
  <c r="G33" i="60" a="1"/>
  <c r="G29" i="60" a="1"/>
  <c r="G25" i="60" a="1"/>
  <c r="G21" i="60" a="1"/>
  <c r="G17" i="60" a="1"/>
  <c r="G13" i="60" a="1"/>
  <c r="G9" i="60" a="1"/>
  <c r="G5" i="60" a="1"/>
  <c r="B31" i="60" a="1"/>
  <c r="B15" i="60" a="1"/>
  <c r="AI6" i="61" a="1"/>
  <c r="Q38" i="12" a="1"/>
  <c r="R29" i="12" a="1"/>
  <c r="O21" i="12" a="1"/>
  <c r="R16" i="12" a="1"/>
  <c r="Q12" i="12" a="1"/>
  <c r="P8" i="12" a="1"/>
  <c r="M37" i="12" a="1"/>
  <c r="K32" i="12" a="1"/>
  <c r="K26" i="12" a="1"/>
  <c r="L20" i="12" a="1"/>
  <c r="M14" i="12" a="1"/>
  <c r="K9" i="12" a="1"/>
  <c r="F37" i="12" a="1"/>
  <c r="G31" i="12" a="1"/>
  <c r="E26" i="12" a="1"/>
  <c r="F20" i="12" a="1"/>
  <c r="G14" i="12" a="1"/>
  <c r="E9" i="12" a="1"/>
  <c r="B34" i="12" a="1"/>
  <c r="B17" i="12" a="1"/>
  <c r="H35" i="62" a="1"/>
  <c r="G31" i="62" a="1"/>
  <c r="F27" i="62" a="1"/>
  <c r="H22" i="62" a="1"/>
  <c r="G18" i="62" a="1"/>
  <c r="F14" i="62" a="1"/>
  <c r="E10" i="62" a="1"/>
  <c r="H5" i="62" a="1"/>
  <c r="B31" i="62" a="1"/>
  <c r="B14" i="62" a="1"/>
  <c r="G35" i="60" a="1"/>
  <c r="F31" i="60" a="1"/>
  <c r="E27" i="60" a="1"/>
  <c r="H22" i="60" a="1"/>
  <c r="G18" i="60" a="1"/>
  <c r="F14" i="60" a="1"/>
  <c r="E10" i="60" a="1"/>
  <c r="H5" i="60" a="1"/>
  <c r="B30" i="60" a="1"/>
  <c r="B13" i="60" a="1"/>
  <c r="Q6" i="61" a="1"/>
  <c r="O34" i="12" a="1"/>
  <c r="P25" i="12" a="1"/>
  <c r="AH6" i="61" a="1"/>
  <c r="P38" i="12" a="1"/>
  <c r="Q29" i="12" a="1"/>
  <c r="R20" i="12" a="1"/>
  <c r="Q16" i="12" a="1"/>
  <c r="P12" i="12" a="1"/>
  <c r="O8" i="12" a="1"/>
  <c r="L37" i="12" a="1"/>
  <c r="L31" i="12" a="1"/>
  <c r="M25" i="12" a="1"/>
  <c r="K20" i="12" a="1"/>
  <c r="L14" i="12" a="1"/>
  <c r="M8" i="12" a="1"/>
  <c r="E37" i="12" a="1"/>
  <c r="F31" i="12" a="1"/>
  <c r="G25" i="12" a="1"/>
  <c r="E20" i="12" a="1"/>
  <c r="F14" i="12" a="1"/>
  <c r="G8" i="12" a="1"/>
  <c r="B33" i="12" a="1"/>
  <c r="B16" i="12" a="1"/>
  <c r="G35" i="62" a="1"/>
  <c r="F31" i="62" a="1"/>
  <c r="H26" i="62" a="1"/>
  <c r="G22" i="62" a="1"/>
  <c r="F18" i="62" a="1"/>
  <c r="E14" i="62" a="1"/>
  <c r="H9" i="62" a="1"/>
  <c r="G5" i="62" a="1"/>
  <c r="B30" i="62" a="1"/>
  <c r="B13" i="62" a="1"/>
  <c r="F35" i="60" a="1"/>
  <c r="E31" i="60" a="1"/>
  <c r="H26" i="60" a="1"/>
  <c r="G22" i="60" a="1"/>
  <c r="F18" i="60" a="1"/>
  <c r="E14" i="60" a="1"/>
  <c r="H9" i="60" a="1"/>
  <c r="F5" i="60" a="1"/>
  <c r="B29" i="60" a="1"/>
  <c r="B12" i="60" a="1"/>
  <c r="P6" i="61" a="1"/>
  <c r="R33" i="12" a="1"/>
  <c r="O25" i="12" a="1"/>
  <c r="AG6" i="61" a="1"/>
  <c r="P29" i="12" a="1"/>
  <c r="Q20" i="12" a="1"/>
  <c r="P16" i="12" a="1"/>
  <c r="O12" i="12" a="1"/>
  <c r="R7" i="12" a="1"/>
  <c r="K31" i="12" a="1"/>
  <c r="L25" i="12" a="1"/>
  <c r="M19" i="12" a="1"/>
  <c r="K14" i="12" a="1"/>
  <c r="G36" i="12" a="1"/>
  <c r="E31" i="12" a="1"/>
  <c r="G19" i="12" a="1"/>
  <c r="B15" i="12" a="1"/>
  <c r="H30" i="62" a="1"/>
  <c r="G26" i="62" a="1"/>
  <c r="E18" i="62" a="1"/>
  <c r="H13" i="62" a="1"/>
  <c r="F5" i="62" a="1"/>
  <c r="B12" i="62" a="1"/>
  <c r="H30" i="60" a="1"/>
  <c r="G26" i="60" a="1"/>
  <c r="F22" i="60" a="1"/>
  <c r="E18" i="60" a="1"/>
  <c r="F9" i="60" a="1"/>
  <c r="E5" i="60" a="1"/>
  <c r="B28" i="60" a="1"/>
  <c r="Q33" i="12" a="1"/>
  <c r="O38" i="12" a="1"/>
  <c r="E14" i="12" a="1"/>
  <c r="M36" i="12" a="1"/>
  <c r="L8" i="12" a="1"/>
  <c r="F25" i="12" a="1"/>
  <c r="F8" i="12" a="1"/>
  <c r="B32" i="12" a="1"/>
  <c r="F35" i="62" a="1"/>
  <c r="F22" i="62" a="1"/>
  <c r="G9" i="62" a="1"/>
  <c r="B29" i="62" a="1"/>
  <c r="E35" i="60" a="1"/>
  <c r="B11" i="60" a="1"/>
  <c r="X6" i="61" a="1"/>
  <c r="R35" i="12" a="1"/>
  <c r="O31" i="12" a="1"/>
  <c r="P22" i="12" a="1"/>
  <c r="O18" i="12" a="1"/>
  <c r="R13" i="12" a="1"/>
  <c r="Q9" i="12" a="1"/>
  <c r="P5" i="12" a="1"/>
  <c r="M33" i="12" a="1"/>
  <c r="K28" i="12" a="1"/>
  <c r="L22" i="12" a="1"/>
  <c r="M16" i="12" a="1"/>
  <c r="K11" i="12" a="1"/>
  <c r="L5" i="12" a="1"/>
  <c r="F33" i="12" a="1"/>
  <c r="G27" i="12" a="1"/>
  <c r="E22" i="12" a="1"/>
  <c r="F16" i="12" a="1"/>
  <c r="G10" i="12" a="1"/>
  <c r="E5" i="12" a="1"/>
  <c r="B22" i="12" a="1"/>
  <c r="B5" i="12" a="1"/>
  <c r="H32" i="62" a="1"/>
  <c r="G28" i="62" a="1"/>
  <c r="F24" i="62" a="1"/>
  <c r="E20" i="62" a="1"/>
  <c r="H15" i="62" a="1"/>
  <c r="G11" i="62" a="1"/>
  <c r="F7" i="62" a="1"/>
  <c r="B36" i="62" a="1"/>
  <c r="B19" i="62" a="1"/>
  <c r="H36" i="60" a="1"/>
  <c r="G32" i="60" a="1"/>
  <c r="F28" i="60" a="1"/>
  <c r="E24" i="60" a="1"/>
  <c r="H19" i="60" a="1"/>
  <c r="G15" i="60" a="1"/>
  <c r="F11" i="60" a="1"/>
  <c r="E7" i="60" a="1"/>
  <c r="B36" i="60" a="1"/>
  <c r="B19" i="60" a="1"/>
  <c r="P9" i="12" a="1"/>
  <c r="F27" i="12" a="1"/>
  <c r="F10" i="12" a="1"/>
  <c r="F6" i="61" a="1"/>
  <c r="P35" i="12" a="1"/>
  <c r="Q26" i="12" a="1"/>
  <c r="W6" i="61" a="1"/>
  <c r="R30" i="12" a="1"/>
  <c r="O22" i="12" a="1"/>
  <c r="R17" i="12" a="1"/>
  <c r="Q13" i="12" a="1"/>
  <c r="O5" i="12" a="1"/>
  <c r="L33" i="12" a="1"/>
  <c r="M27" i="12" a="1"/>
  <c r="K22" i="12" a="1"/>
  <c r="L16" i="12" a="1"/>
  <c r="M10" i="12" a="1"/>
  <c r="G38" i="12" a="1"/>
  <c r="E33" i="12" a="1"/>
  <c r="G21" i="12" a="1"/>
  <c r="E16" i="12" a="1"/>
  <c r="B38" i="12" a="1"/>
  <c r="B21" i="12" a="1"/>
  <c r="S6" i="61" a="1"/>
  <c r="Q34" i="12" a="1"/>
  <c r="R25" i="12" a="1"/>
  <c r="R38" i="12" a="1"/>
  <c r="O30" i="12" a="1"/>
  <c r="P21" i="12" a="1"/>
  <c r="O17" i="12" a="1"/>
  <c r="R12" i="12" a="1"/>
  <c r="Q8" i="12" a="1"/>
  <c r="K38" i="12" a="1"/>
  <c r="L32" i="12" a="1"/>
  <c r="M26" i="12" a="1"/>
  <c r="M20" i="12" a="1"/>
  <c r="K15" i="12" a="1"/>
  <c r="L9" i="12" a="1"/>
  <c r="G37" i="12" a="1"/>
  <c r="E32" i="12" a="1"/>
  <c r="F26" i="12" a="1"/>
  <c r="G20" i="12" a="1"/>
  <c r="E15" i="12" a="1"/>
  <c r="F9" i="12" a="1"/>
  <c r="B35" i="12" a="1"/>
  <c r="B18" i="12" a="1"/>
  <c r="E36" i="62" a="1"/>
  <c r="H31" i="62" a="1"/>
  <c r="G27" i="62" a="1"/>
  <c r="F23" i="62" a="1"/>
  <c r="H18" i="62" a="1"/>
  <c r="G14" i="62" a="1"/>
  <c r="F10" i="62" a="1"/>
  <c r="E6" i="62" a="1"/>
  <c r="B32" i="62" a="1"/>
  <c r="B15" i="62" a="1"/>
  <c r="I6" i="61" a="1"/>
  <c r="AE6" i="61" a="1"/>
  <c r="AD6" i="61" a="1"/>
  <c r="G6" i="61" a="1"/>
  <c r="R32" i="12" a="1"/>
  <c r="AC6" i="61" a="1"/>
  <c r="C6" i="61" a="1"/>
  <c r="AB6" i="61" a="1"/>
  <c r="P13" i="12" a="1"/>
  <c r="G9" i="12" a="1"/>
  <c r="H24" i="62" a="1"/>
  <c r="H6" i="62" a="1"/>
  <c r="B27" i="62" a="1"/>
  <c r="H8" i="60" a="1"/>
  <c r="G3" i="60" a="1"/>
  <c r="B17" i="60" a="1"/>
  <c r="B6" i="61" a="1"/>
  <c r="P32" i="12" a="1"/>
  <c r="Q25" i="12" a="1"/>
  <c r="O19" i="12" a="1"/>
  <c r="Q6" i="12" a="1"/>
  <c r="L24" i="12" a="1"/>
  <c r="K17" i="12" a="1"/>
  <c r="M7" i="12" a="1"/>
  <c r="F34" i="12" a="1"/>
  <c r="E25" i="12" a="1"/>
  <c r="F17" i="12" a="1"/>
  <c r="B26" i="12" a="1"/>
  <c r="G36" i="62" a="1"/>
  <c r="E30" i="62" a="1"/>
  <c r="G12" i="62" a="1"/>
  <c r="B4" i="62" a="1"/>
  <c r="H31" i="60" a="1"/>
  <c r="H25" i="60" a="1"/>
  <c r="F20" i="60" a="1"/>
  <c r="H14" i="60" a="1"/>
  <c r="AA6" i="61" a="1"/>
  <c r="Y6" i="61" a="1"/>
  <c r="P31" i="12" a="1"/>
  <c r="P24" i="12" a="1"/>
  <c r="L15" i="12" a="1"/>
  <c r="G32" i="12" a="1"/>
  <c r="H34" i="62" a="1"/>
  <c r="H23" i="62" a="1"/>
  <c r="F17" i="62" a="1"/>
  <c r="B24" i="62" a="1"/>
  <c r="F13" i="60" a="1"/>
  <c r="E8" i="60" a="1"/>
  <c r="B35" i="60" a="1"/>
  <c r="B10" i="60" a="1"/>
  <c r="P37" i="12" a="1"/>
  <c r="P18" i="12" a="1"/>
  <c r="P11" i="12" a="1"/>
  <c r="R5" i="12" a="1"/>
  <c r="M30" i="12" a="1"/>
  <c r="L23" i="12" a="1"/>
  <c r="M6" i="12" a="1"/>
  <c r="E24" i="12" a="1"/>
  <c r="F7" i="12" a="1"/>
  <c r="B23" i="12" a="1"/>
  <c r="F29" i="62" a="1"/>
  <c r="H11" i="62" a="1"/>
  <c r="E5" i="62" a="1"/>
  <c r="F36" i="60" a="1"/>
  <c r="F30" i="60" a="1"/>
  <c r="H24" i="60" a="1"/>
  <c r="F19" i="60" a="1"/>
  <c r="O24" i="12" a="1"/>
  <c r="F32" i="12" a="1"/>
  <c r="G15" i="12" a="1"/>
  <c r="G34" i="62" a="1"/>
  <c r="G23" i="62" a="1"/>
  <c r="E17" i="62" a="1"/>
  <c r="B23" i="62" a="1"/>
  <c r="E13" i="60" a="1"/>
  <c r="H7" i="60" a="1"/>
  <c r="B34" i="60" a="1"/>
  <c r="B9" i="60" a="1"/>
  <c r="V6" i="61" a="1"/>
  <c r="O37" i="12" a="1"/>
  <c r="Q30" i="12" a="1"/>
  <c r="O11" i="12" a="1"/>
  <c r="Q5" i="12" a="1"/>
  <c r="L38" i="12" a="1"/>
  <c r="M21" i="12" a="1"/>
  <c r="H33" i="62" a="1"/>
  <c r="F16" i="62" a="1"/>
  <c r="B18" i="62" a="1"/>
  <c r="F12" i="60" a="1"/>
  <c r="H6" i="60" a="1"/>
  <c r="B27" i="60" a="1"/>
  <c r="B6" i="60" a="1"/>
  <c r="F22" i="12" a="1"/>
  <c r="F13" i="12" a="1"/>
  <c r="G5" i="12" a="1"/>
  <c r="E29" i="60" a="1"/>
  <c r="G33" i="62" a="1"/>
  <c r="F9" i="62" a="1"/>
  <c r="G6" i="60" a="1"/>
  <c r="B5" i="60" a="1"/>
  <c r="O36" i="12" a="1"/>
  <c r="N6" i="61" a="1"/>
  <c r="P36" i="12" a="1"/>
  <c r="R28" i="12" a="1"/>
  <c r="R22" i="12" a="1"/>
  <c r="O16" i="12" a="1"/>
  <c r="P10" i="12" a="1"/>
  <c r="L29" i="12" a="1"/>
  <c r="M12" i="12" a="1"/>
  <c r="E30" i="12" a="1"/>
  <c r="B14" i="12" a="1"/>
  <c r="E28" i="62" a="1"/>
  <c r="G21" i="62" a="1"/>
  <c r="E4" i="62" a="1"/>
  <c r="G34" i="60" a="1"/>
  <c r="G23" i="60" a="1"/>
  <c r="F17" i="60" a="1"/>
  <c r="L21" i="12" a="1"/>
  <c r="F38" i="12" a="1"/>
  <c r="E16" i="62" a="1"/>
  <c r="B17" i="62" a="1"/>
  <c r="E12" i="60" a="1"/>
  <c r="B26" i="60" a="1"/>
  <c r="M6" i="61" a="1"/>
  <c r="Q28" i="12" a="1"/>
  <c r="Q22" i="12" a="1"/>
  <c r="R15" i="12" a="1"/>
  <c r="O10" i="12" a="1"/>
  <c r="L36" i="12" a="1"/>
  <c r="K29" i="12" a="1"/>
  <c r="L12" i="12" a="1"/>
  <c r="G29" i="12" a="1"/>
  <c r="E13" i="12" a="1"/>
  <c r="F5" i="12" a="1"/>
  <c r="K6" i="61" a="1"/>
  <c r="R34" i="12" a="1"/>
  <c r="O28" i="12" a="1"/>
  <c r="O15" i="12" a="1"/>
  <c r="M35" i="12" a="1"/>
  <c r="L28" i="12" a="1"/>
  <c r="K19" i="12" a="1"/>
  <c r="M11" i="12" a="1"/>
  <c r="F36" i="12" a="1"/>
  <c r="E29" i="12" a="1"/>
  <c r="E12" i="12" a="1"/>
  <c r="B10" i="12" a="1"/>
  <c r="H20" i="62" a="1"/>
  <c r="F3" i="62" a="1"/>
  <c r="B11" i="62" a="1"/>
  <c r="H33" i="60" a="1"/>
  <c r="E28" i="60" a="1"/>
  <c r="E22" i="60" a="1"/>
  <c r="G16" i="60" a="1"/>
  <c r="Q21" i="12" a="1"/>
  <c r="O9" i="12" a="1"/>
  <c r="B36" i="12" a="1"/>
  <c r="G32" i="62" a="1"/>
  <c r="E26" i="62" a="1"/>
  <c r="H14" i="62" a="1"/>
  <c r="G8" i="62" a="1"/>
  <c r="E11" i="60" a="1"/>
  <c r="AF6" i="61" a="1"/>
  <c r="F30" i="12" a="1"/>
  <c r="F28" i="62" a="1"/>
  <c r="H10" i="62" a="1"/>
  <c r="E36" i="60" a="1"/>
  <c r="G11" i="60" a="1"/>
  <c r="O32" i="12" a="1"/>
  <c r="P20" i="12" a="1"/>
  <c r="R10" i="12" a="1"/>
  <c r="L34" i="12" a="1"/>
  <c r="E18" i="12" a="1"/>
  <c r="H36" i="62" a="1"/>
  <c r="H27" i="62" a="1"/>
  <c r="G19" i="62" a="1"/>
  <c r="B33" i="62" a="1"/>
  <c r="H35" i="60" a="1"/>
  <c r="G27" i="60" a="1"/>
  <c r="G19" i="60" a="1"/>
  <c r="F3" i="60" a="1"/>
  <c r="K8" i="12" a="1"/>
  <c r="F29" i="12" a="1"/>
  <c r="B37" i="12" a="1"/>
  <c r="G10" i="62" a="1"/>
  <c r="F27" i="60" a="1"/>
  <c r="E19" i="60" a="1"/>
  <c r="H10" i="60" a="1"/>
  <c r="B4" i="60" a="1"/>
  <c r="Z6" i="61" a="1"/>
  <c r="R31" i="12" a="1"/>
  <c r="O20" i="12" a="1"/>
  <c r="Q10" i="12" a="1"/>
  <c r="K34" i="12" a="1"/>
  <c r="L19" i="12" a="1"/>
  <c r="E17" i="12" a="1"/>
  <c r="F36" i="62" a="1"/>
  <c r="F19" i="62" a="1"/>
  <c r="H18" i="60" a="1"/>
  <c r="E3" i="60" a="1"/>
  <c r="K33" i="12" a="1"/>
  <c r="L7" i="12" a="1"/>
  <c r="G28" i="12" a="1"/>
  <c r="F26" i="62" a="1"/>
  <c r="H17" i="62" a="1"/>
  <c r="E9" i="62" a="1"/>
  <c r="B28" i="62" a="1"/>
  <c r="H34" i="60" a="1"/>
  <c r="G10" i="60" a="1"/>
  <c r="B3" i="60" a="1"/>
  <c r="P30" i="12" a="1"/>
  <c r="R19" i="12" a="1"/>
  <c r="R9" i="12" a="1"/>
  <c r="M18" i="12" a="1"/>
  <c r="G16" i="12" a="1"/>
  <c r="B31" i="12" a="1"/>
  <c r="F34" i="60" a="1"/>
  <c r="F26" i="60" a="1"/>
  <c r="F10" i="60" a="1"/>
  <c r="U6" i="61" a="1"/>
  <c r="M32" i="12" a="1"/>
  <c r="K7" i="12" a="1"/>
  <c r="E28" i="12" a="1"/>
  <c r="H25" i="62" a="1"/>
  <c r="G17" i="62" a="1"/>
  <c r="H8" i="62" a="1"/>
  <c r="B26" i="62" a="1"/>
  <c r="H17" i="60" a="1"/>
  <c r="B33" i="60" a="1"/>
  <c r="R6" i="61" a="1"/>
  <c r="P19" i="12" a="1"/>
  <c r="E17" i="60" a="1"/>
  <c r="R8" i="12" a="1"/>
  <c r="L30" i="12" a="1"/>
  <c r="G25" i="62" a="1"/>
  <c r="F8" i="62" a="1"/>
  <c r="B25" i="62" a="1"/>
  <c r="E9" i="60" a="1"/>
  <c r="R18" i="12" a="1"/>
  <c r="K18" i="12" a="1"/>
  <c r="Q36" i="12" a="1"/>
  <c r="Q24" i="12" a="1"/>
  <c r="M38" i="12" a="1"/>
  <c r="K25" i="12" a="1"/>
  <c r="K13" i="12" a="1"/>
  <c r="F21" i="12" a="1"/>
  <c r="H21" i="62" a="1"/>
  <c r="G4" i="62" a="1"/>
  <c r="E30" i="60" a="1"/>
  <c r="H13" i="60" a="1"/>
  <c r="B18" i="60" a="1"/>
  <c r="P14" i="12" a="1"/>
  <c r="G34" i="12" a="1"/>
  <c r="B11" i="12" a="1"/>
  <c r="F30" i="62" a="1"/>
  <c r="F21" i="62" a="1"/>
  <c r="E13" i="62" a="1"/>
  <c r="B8" i="62" a="1"/>
  <c r="F21" i="60" a="1"/>
  <c r="H4" i="60" a="1"/>
  <c r="O35" i="12" a="1"/>
  <c r="R23" i="12" a="1"/>
  <c r="M24" i="12" a="1"/>
  <c r="K12" i="12" a="1"/>
  <c r="E21" i="12" a="1"/>
  <c r="E8" i="12" a="1"/>
  <c r="F4" i="62" a="1"/>
  <c r="H29" i="60" a="1"/>
  <c r="B16" i="60" a="1"/>
  <c r="P23" i="12" a="1"/>
  <c r="O14" i="12" a="1"/>
  <c r="K36" i="12" a="1"/>
  <c r="E34" i="12" a="1"/>
  <c r="F19" i="12" a="1"/>
  <c r="B9" i="12" a="1"/>
  <c r="H29" i="62" a="1"/>
  <c r="E21" i="62" a="1"/>
  <c r="H12" i="62" a="1"/>
  <c r="H3" i="62" a="1"/>
  <c r="B7" i="62" a="1"/>
  <c r="E21" i="60" a="1"/>
  <c r="H12" i="60" a="1"/>
  <c r="G4" i="60" a="1"/>
  <c r="B14" i="60" a="1"/>
  <c r="P34" i="12" a="1"/>
  <c r="K24" i="12" a="1"/>
  <c r="L11" i="12" a="1"/>
  <c r="G7" i="12" a="1"/>
  <c r="F29" i="60" a="1"/>
  <c r="O33" i="12" a="1"/>
  <c r="K35" i="12" a="1"/>
  <c r="K23" i="12" a="1"/>
  <c r="K10" i="12" a="1"/>
  <c r="G18" i="12" a="1"/>
  <c r="F6" i="12" a="1"/>
  <c r="B7" i="12" a="1"/>
  <c r="F20" i="62" a="1"/>
  <c r="E12" i="62" a="1"/>
  <c r="B35" i="62" a="1"/>
  <c r="B3" i="62" a="1"/>
  <c r="G28" i="60" a="1"/>
  <c r="G20" i="60" a="1"/>
  <c r="E4" i="60" a="1"/>
  <c r="B8" i="60" a="1"/>
  <c r="R21" i="12" a="1"/>
  <c r="G30" i="12" a="1"/>
  <c r="H28" i="62" a="1"/>
  <c r="F11" i="62" a="1"/>
  <c r="H11" i="60" a="1"/>
  <c r="Q32" i="12" a="1"/>
  <c r="R11" i="12" a="1"/>
  <c r="M34" i="12" a="1"/>
  <c r="M22" i="12" a="1"/>
  <c r="M9" i="12" a="1"/>
  <c r="F18" i="12" a="1"/>
  <c r="E6" i="12" a="1"/>
  <c r="B6" i="12" a="1"/>
  <c r="H19" i="62" a="1"/>
  <c r="B34" i="62" a="1"/>
  <c r="G36" i="60" a="1"/>
  <c r="H27" i="60" a="1"/>
  <c r="E20" i="60" a="1"/>
  <c r="H3" i="60" a="1"/>
  <c r="B7" i="60" a="1"/>
  <c r="O29" i="12" a="1"/>
  <c r="L18" i="12" a="1"/>
  <c r="L6" i="12" a="1"/>
  <c r="F15" i="12" a="1"/>
  <c r="B30" i="12" a="1"/>
  <c r="F34" i="62" a="1"/>
  <c r="E34" i="60" a="1"/>
  <c r="E26" i="60" a="1"/>
  <c r="B32" i="60" a="1"/>
  <c r="O6" i="61" a="1"/>
  <c r="P28" i="12" a="1"/>
  <c r="L6" i="61" a="1"/>
  <c r="K27" i="12" a="1"/>
  <c r="B28" i="12" a="1"/>
  <c r="F32" i="60" a="1"/>
  <c r="F15" i="60" a="1"/>
  <c r="E25" i="62" a="1"/>
  <c r="G7" i="62" a="1"/>
  <c r="B20" i="60" a="1"/>
  <c r="J6" i="61" a="1"/>
  <c r="P15" i="12" a="1"/>
  <c r="E27" i="12" a="1"/>
  <c r="B27" i="12" a="1"/>
  <c r="E32" i="60" a="1"/>
  <c r="E15" i="60" a="1"/>
  <c r="G24" i="62" a="1"/>
  <c r="G6" i="62" a="1"/>
  <c r="G31" i="60" a="1"/>
  <c r="G14" i="60" a="1"/>
  <c r="H6" i="61" a="1"/>
  <c r="R14" i="12" a="1"/>
  <c r="M23" i="12" a="1"/>
  <c r="G26" i="12" a="1"/>
  <c r="B25" i="12" a="1"/>
  <c r="E6" i="61" a="1"/>
  <c r="E24" i="62" a="1"/>
  <c r="F6" i="62" a="1"/>
  <c r="G12" i="60" a="1"/>
  <c r="R37" i="12" a="1"/>
  <c r="Q14" i="12" a="1"/>
  <c r="M17" i="12" a="1"/>
  <c r="B24" i="12" a="1"/>
  <c r="G30" i="60" a="1"/>
  <c r="G24" i="12" a="1"/>
  <c r="H4" i="62" a="1"/>
  <c r="H28" i="60" a="1"/>
  <c r="Q37" i="12" a="1"/>
  <c r="O13" i="12" a="1"/>
  <c r="L17" i="12" a="1"/>
  <c r="B20" i="12" a="1"/>
  <c r="G8" i="60" a="1"/>
  <c r="F24" i="12" a="1"/>
  <c r="E22" i="62" a="1"/>
  <c r="G3" i="62" a="1"/>
  <c r="F25" i="60" a="1"/>
  <c r="R36" i="12" a="1"/>
  <c r="P7" i="12" a="1"/>
  <c r="G23" i="12" a="1"/>
  <c r="B19" i="12" a="1"/>
  <c r="F8" i="60" a="1"/>
  <c r="K16" i="12" a="1"/>
  <c r="G20" i="62" a="1"/>
  <c r="E25" i="60" a="1"/>
  <c r="P33" i="12" a="1"/>
  <c r="O7" i="12" a="1"/>
  <c r="F23" i="12" a="1"/>
  <c r="B12" i="12" a="1"/>
  <c r="G24" i="60" a="1"/>
  <c r="M13" i="12" a="1"/>
  <c r="B8" i="12" a="1"/>
  <c r="H16" i="62" a="1"/>
  <c r="B22" i="62" a="1"/>
  <c r="G7" i="60" a="1"/>
  <c r="R6" i="12" a="1"/>
  <c r="G22" i="12" a="1"/>
  <c r="F24" i="60" a="1"/>
  <c r="P27" i="12" a="1"/>
  <c r="L13" i="12" a="1"/>
  <c r="E19" i="12" a="1"/>
  <c r="E34" i="62" a="1"/>
  <c r="G16" i="62" a="1"/>
  <c r="B20" i="62" a="1"/>
  <c r="F7" i="60" a="1"/>
  <c r="P6" i="12" a="1"/>
  <c r="H23" i="60" a="1"/>
  <c r="O27" i="12" a="1"/>
  <c r="F23" i="60" a="1"/>
  <c r="O6" i="12" a="1"/>
  <c r="G13" i="12" a="1"/>
  <c r="F33" i="62" a="1"/>
  <c r="G15" i="62" a="1"/>
  <c r="B16" i="62" a="1"/>
  <c r="E23" i="60" a="1"/>
  <c r="F6" i="60" a="1"/>
  <c r="R26" i="12" a="1"/>
  <c r="K6" i="12" a="1"/>
  <c r="E6" i="60" a="1"/>
  <c r="P26" i="12" a="1"/>
  <c r="G12" i="12" a="1"/>
  <c r="F15" i="62" a="1"/>
  <c r="F4" i="60" a="1"/>
  <c r="E38" i="12" a="1"/>
  <c r="R24" i="12" a="1"/>
  <c r="K30" i="12" a="1"/>
  <c r="G13" i="62" a="1"/>
  <c r="B9" i="62" a="1"/>
  <c r="E11" i="12" a="1"/>
  <c r="F33" i="60" a="1"/>
  <c r="G30" i="62" a="1"/>
  <c r="Q18" i="12" a="1"/>
  <c r="H32" i="60" a="1"/>
  <c r="L27" i="12" a="1"/>
  <c r="E35" i="12" a="1"/>
  <c r="E33" i="60" a="1"/>
  <c r="B21" i="60" a="1"/>
  <c r="E8" i="62" a="1"/>
  <c r="B22" i="60" a="1"/>
  <c r="P17" i="12" a="1"/>
  <c r="E29" i="62" a="1"/>
  <c r="E10" i="12" a="1"/>
  <c r="H7" i="62" a="1"/>
  <c r="F35" i="12" a="1"/>
  <c r="G6" i="12" a="1"/>
  <c r="F25" i="62" a="1"/>
  <c r="R27" i="12" a="1"/>
  <c r="E33" i="62" a="1"/>
  <c r="M5" i="12" a="1"/>
  <c r="B10" i="62" a="1"/>
  <c r="Q17" i="12" a="1"/>
  <c r="H21" i="60" a="1"/>
  <c r="F32" i="62" a="1"/>
  <c r="H20" i="60" a="1"/>
  <c r="E32" i="62" a="1"/>
  <c r="B6" i="62" a="1"/>
  <c r="M29" i="12" a="1"/>
  <c r="F13" i="62" a="1"/>
  <c r="F12" i="62" a="1"/>
  <c r="F16" i="60" a="1"/>
  <c r="G35" i="12" a="1"/>
  <c r="B23" i="60" a="1"/>
  <c r="E16" i="60" a="1"/>
  <c r="H15" i="60" a="1"/>
  <c r="L35" i="12" a="1"/>
  <c r="O26" i="12" a="1"/>
  <c r="G11" i="12" a="1"/>
  <c r="F11" i="12" a="1"/>
  <c r="H16" i="60" a="1"/>
  <c r="B25" i="60" a="1"/>
  <c r="O23" i="12" a="1"/>
  <c r="E36" i="12" a="1"/>
  <c r="B24" i="60" a="1"/>
  <c r="M28" i="12" a="1"/>
  <c r="G29" i="62" a="1"/>
  <c r="G29" i="62" l="1"/>
  <c r="M28" i="12"/>
  <c r="B24" i="60"/>
  <c r="E36" i="12"/>
  <c r="O23" i="12"/>
  <c r="B25" i="60"/>
  <c r="H16" i="60"/>
  <c r="F11" i="12"/>
  <c r="G11" i="12"/>
  <c r="O26" i="12"/>
  <c r="L35" i="12"/>
  <c r="H15" i="60"/>
  <c r="E16" i="60"/>
  <c r="B23" i="60"/>
  <c r="G35" i="12"/>
  <c r="F16" i="60"/>
  <c r="F12" i="62"/>
  <c r="F13" i="62"/>
  <c r="M29" i="12"/>
  <c r="B6" i="62"/>
  <c r="E32" i="62"/>
  <c r="H20" i="60"/>
  <c r="F32" i="62"/>
  <c r="H21" i="60"/>
  <c r="Q17" i="12"/>
  <c r="B10" i="62"/>
  <c r="M5" i="12"/>
  <c r="E33" i="62"/>
  <c r="R27" i="12"/>
  <c r="F25" i="62"/>
  <c r="G6" i="12"/>
  <c r="F35" i="12"/>
  <c r="H7" i="62"/>
  <c r="E10" i="12"/>
  <c r="E29" i="62"/>
  <c r="P17" i="12"/>
  <c r="B22" i="60"/>
  <c r="E8" i="62"/>
  <c r="B21" i="60"/>
  <c r="E33" i="60"/>
  <c r="E35" i="12"/>
  <c r="L27" i="12"/>
  <c r="H32" i="60"/>
  <c r="Q18" i="12"/>
  <c r="G30" i="62"/>
  <c r="F33" i="60"/>
  <c r="E11" i="12"/>
  <c r="B9" i="62"/>
  <c r="G13" i="62"/>
  <c r="K30" i="12"/>
  <c r="R24" i="12"/>
  <c r="E38" i="12"/>
  <c r="F4" i="60"/>
  <c r="F15" i="62"/>
  <c r="G12" i="12"/>
  <c r="P26" i="12"/>
  <c r="E6" i="60"/>
  <c r="K6" i="12"/>
  <c r="R26" i="12"/>
  <c r="F6" i="60"/>
  <c r="E23" i="60"/>
  <c r="B16" i="62"/>
  <c r="G15" i="62"/>
  <c r="F33" i="62"/>
  <c r="G13" i="12"/>
  <c r="O6" i="12"/>
  <c r="F23" i="60"/>
  <c r="O27" i="12"/>
  <c r="H23" i="60"/>
  <c r="P6" i="12"/>
  <c r="F7" i="60"/>
  <c r="B20" i="62"/>
  <c r="G16" i="62"/>
  <c r="E34" i="62"/>
  <c r="E19" i="12"/>
  <c r="L13" i="12"/>
  <c r="P27" i="12"/>
  <c r="F24" i="60"/>
  <c r="G22" i="12"/>
  <c r="R6" i="12"/>
  <c r="G7" i="60"/>
  <c r="B22" i="62"/>
  <c r="H16" i="62"/>
  <c r="B8" i="12"/>
  <c r="M13" i="12"/>
  <c r="G24" i="60"/>
  <c r="B12" i="12"/>
  <c r="F23" i="12"/>
  <c r="O7" i="12"/>
  <c r="P33" i="12"/>
  <c r="E25" i="60"/>
  <c r="G20" i="62"/>
  <c r="K16" i="12"/>
  <c r="F8" i="60"/>
  <c r="B19" i="12"/>
  <c r="G23" i="12"/>
  <c r="P7" i="12"/>
  <c r="R36" i="12"/>
  <c r="F25" i="60"/>
  <c r="G3" i="62"/>
  <c r="E22" i="62"/>
  <c r="F24" i="12"/>
  <c r="G8" i="60"/>
  <c r="B20" i="12"/>
  <c r="L17" i="12"/>
  <c r="O13" i="12"/>
  <c r="Q37" i="12"/>
  <c r="H28" i="60"/>
  <c r="H4" i="62"/>
  <c r="G24" i="12"/>
  <c r="G30" i="60"/>
  <c r="B24" i="12"/>
  <c r="M17" i="12"/>
  <c r="Q14" i="12"/>
  <c r="R37" i="12"/>
  <c r="G12" i="60"/>
  <c r="F6" i="62"/>
  <c r="E24" i="62"/>
  <c r="E6" i="61"/>
  <c r="B25" i="12"/>
  <c r="G26" i="12"/>
  <c r="M23" i="12"/>
  <c r="R14" i="12"/>
  <c r="H6" i="61"/>
  <c r="G14" i="60"/>
  <c r="G31" i="60"/>
  <c r="G6" i="62"/>
  <c r="G24" i="62"/>
  <c r="E15" i="60"/>
  <c r="E32" i="60"/>
  <c r="B27" i="12"/>
  <c r="E27" i="12"/>
  <c r="P15" i="12"/>
  <c r="J6" i="61"/>
  <c r="B20" i="60"/>
  <c r="G7" i="62"/>
  <c r="E25" i="62"/>
  <c r="F15" i="60"/>
  <c r="F32" i="60"/>
  <c r="B28" i="12"/>
  <c r="K27" i="12"/>
  <c r="L6" i="61"/>
  <c r="P28" i="12"/>
  <c r="O6" i="61"/>
  <c r="B32" i="60"/>
  <c r="E26" i="60"/>
  <c r="E34" i="60"/>
  <c r="F34" i="62"/>
  <c r="B30" i="12"/>
  <c r="F15" i="12"/>
  <c r="L6" i="12"/>
  <c r="L18" i="12"/>
  <c r="O29" i="12"/>
  <c r="B7" i="60"/>
  <c r="H3" i="60"/>
  <c r="E20" i="60"/>
  <c r="H27" i="60"/>
  <c r="G36" i="60"/>
  <c r="B34" i="62"/>
  <c r="H19" i="62"/>
  <c r="B6" i="12"/>
  <c r="E6" i="12"/>
  <c r="F18" i="12"/>
  <c r="M9" i="12"/>
  <c r="M22" i="12"/>
  <c r="M34" i="12"/>
  <c r="R11" i="12"/>
  <c r="Q32" i="12"/>
  <c r="H11" i="60"/>
  <c r="F11" i="62"/>
  <c r="H28" i="62"/>
  <c r="G30" i="12"/>
  <c r="R21" i="12"/>
  <c r="B8" i="60"/>
  <c r="E4" i="60"/>
  <c r="G20" i="60"/>
  <c r="G28" i="60"/>
  <c r="B3" i="62"/>
  <c r="B35" i="62"/>
  <c r="E12" i="62"/>
  <c r="F20" i="62"/>
  <c r="B7" i="12"/>
  <c r="F6" i="12"/>
  <c r="G18" i="12"/>
  <c r="K10" i="12"/>
  <c r="K23" i="12"/>
  <c r="K35" i="12"/>
  <c r="O33" i="12"/>
  <c r="F29" i="60"/>
  <c r="G7" i="12"/>
  <c r="L11" i="12"/>
  <c r="K24" i="12"/>
  <c r="P34" i="12"/>
  <c r="B14" i="60"/>
  <c r="G4" i="60"/>
  <c r="H12" i="60"/>
  <c r="E21" i="60"/>
  <c r="B7" i="62"/>
  <c r="H3" i="62"/>
  <c r="H12" i="62"/>
  <c r="E21" i="62"/>
  <c r="H29" i="62"/>
  <c r="B9" i="12"/>
  <c r="F19" i="12"/>
  <c r="E34" i="12"/>
  <c r="K36" i="12"/>
  <c r="O14" i="12"/>
  <c r="P23" i="12"/>
  <c r="B16" i="60"/>
  <c r="H29" i="60"/>
  <c r="F4" i="62"/>
  <c r="E8" i="12"/>
  <c r="E21" i="12"/>
  <c r="K12" i="12"/>
  <c r="M24" i="12"/>
  <c r="R23" i="12"/>
  <c r="O35" i="12"/>
  <c r="H4" i="60"/>
  <c r="F21" i="60"/>
  <c r="B8" i="62"/>
  <c r="E13" i="62"/>
  <c r="F21" i="62"/>
  <c r="F30" i="62"/>
  <c r="B11" i="12"/>
  <c r="G34" i="12"/>
  <c r="P14" i="12"/>
  <c r="B18" i="60"/>
  <c r="H13" i="60"/>
  <c r="E30" i="60"/>
  <c r="G4" i="62"/>
  <c r="H21" i="62"/>
  <c r="F21" i="12"/>
  <c r="K13" i="12"/>
  <c r="K25" i="12"/>
  <c r="M38" i="12"/>
  <c r="Q24" i="12"/>
  <c r="Q36" i="12"/>
  <c r="K18" i="12"/>
  <c r="R18" i="12"/>
  <c r="E9" i="60"/>
  <c r="B25" i="62"/>
  <c r="F8" i="62"/>
  <c r="G25" i="62"/>
  <c r="L30" i="12"/>
  <c r="R8" i="12"/>
  <c r="E17" i="60"/>
  <c r="P19" i="12"/>
  <c r="R6" i="61"/>
  <c r="B33" i="60"/>
  <c r="H17" i="60"/>
  <c r="B26" i="62"/>
  <c r="H8" i="62"/>
  <c r="G17" i="62"/>
  <c r="H25" i="62"/>
  <c r="E28" i="12"/>
  <c r="K7" i="12"/>
  <c r="M32" i="12"/>
  <c r="U6" i="61"/>
  <c r="F10" i="60"/>
  <c r="F26" i="60"/>
  <c r="F34" i="60"/>
  <c r="B31" i="12"/>
  <c r="G16" i="12"/>
  <c r="M18" i="12"/>
  <c r="R9" i="12"/>
  <c r="R19" i="12"/>
  <c r="P30" i="12"/>
  <c r="B3" i="60"/>
  <c r="G10" i="60"/>
  <c r="H34" i="60"/>
  <c r="B28" i="62"/>
  <c r="E9" i="62"/>
  <c r="H17" i="62"/>
  <c r="F26" i="62"/>
  <c r="G28" i="12"/>
  <c r="L7" i="12"/>
  <c r="K33" i="12"/>
  <c r="E3" i="60"/>
  <c r="H18" i="60"/>
  <c r="F19" i="62"/>
  <c r="F36" i="62"/>
  <c r="E17" i="12"/>
  <c r="L19" i="12"/>
  <c r="K34" i="12"/>
  <c r="Q10" i="12"/>
  <c r="O20" i="12"/>
  <c r="R31" i="12"/>
  <c r="Z6" i="61"/>
  <c r="B4" i="60"/>
  <c r="H10" i="60"/>
  <c r="E19" i="60"/>
  <c r="F27" i="60"/>
  <c r="G10" i="62"/>
  <c r="B37" i="12"/>
  <c r="F29" i="12"/>
  <c r="K8" i="12"/>
  <c r="F3" i="60"/>
  <c r="G19" i="60"/>
  <c r="G27" i="60"/>
  <c r="H35" i="60"/>
  <c r="B33" i="62"/>
  <c r="G19" i="62"/>
  <c r="H27" i="62"/>
  <c r="H36" i="62"/>
  <c r="E18" i="12"/>
  <c r="L34" i="12"/>
  <c r="R10" i="12"/>
  <c r="P20" i="12"/>
  <c r="O32" i="12"/>
  <c r="G11" i="60"/>
  <c r="E36" i="60"/>
  <c r="H10" i="62"/>
  <c r="F28" i="62"/>
  <c r="F30" i="12"/>
  <c r="AF6" i="61"/>
  <c r="E11" i="60"/>
  <c r="G8" i="62"/>
  <c r="H14" i="62"/>
  <c r="E26" i="62"/>
  <c r="G32" i="62"/>
  <c r="B36" i="12"/>
  <c r="O9" i="12"/>
  <c r="Q21" i="12"/>
  <c r="G16" i="60"/>
  <c r="E22" i="60"/>
  <c r="E28" i="60"/>
  <c r="H33" i="60"/>
  <c r="B11" i="62"/>
  <c r="F3" i="62"/>
  <c r="H20" i="62"/>
  <c r="B10" i="12"/>
  <c r="E12" i="12"/>
  <c r="E29" i="12"/>
  <c r="F36" i="12"/>
  <c r="M11" i="12"/>
  <c r="K19" i="12"/>
  <c r="L28" i="12"/>
  <c r="M35" i="12"/>
  <c r="O15" i="12"/>
  <c r="O28" i="12"/>
  <c r="R34" i="12"/>
  <c r="K6" i="61"/>
  <c r="F5" i="12"/>
  <c r="E13" i="12"/>
  <c r="G29" i="12"/>
  <c r="L12" i="12"/>
  <c r="K29" i="12"/>
  <c r="L36" i="12"/>
  <c r="O10" i="12"/>
  <c r="R15" i="12"/>
  <c r="Q22" i="12"/>
  <c r="Q28" i="12"/>
  <c r="M6" i="61"/>
  <c r="B26" i="60"/>
  <c r="E12" i="60"/>
  <c r="B17" i="62"/>
  <c r="E16" i="62"/>
  <c r="F38" i="12"/>
  <c r="L21" i="12"/>
  <c r="F17" i="60"/>
  <c r="G23" i="60"/>
  <c r="G34" i="60"/>
  <c r="E4" i="62"/>
  <c r="G21" i="62"/>
  <c r="E28" i="62"/>
  <c r="B14" i="12"/>
  <c r="E30" i="12"/>
  <c r="M12" i="12"/>
  <c r="L29" i="12"/>
  <c r="P10" i="12"/>
  <c r="O16" i="12"/>
  <c r="R22" i="12"/>
  <c r="R28" i="12"/>
  <c r="P36" i="12"/>
  <c r="N6" i="61"/>
  <c r="O36" i="12"/>
  <c r="B5" i="60"/>
  <c r="G6" i="60"/>
  <c r="F9" i="62"/>
  <c r="G33" i="62"/>
  <c r="E29" i="60"/>
  <c r="G5" i="12"/>
  <c r="F13" i="12"/>
  <c r="F22" i="12"/>
  <c r="B6" i="60"/>
  <c r="B27" i="60"/>
  <c r="H6" i="60"/>
  <c r="F12" i="60"/>
  <c r="B18" i="62"/>
  <c r="F16" i="62"/>
  <c r="H33" i="62"/>
  <c r="M21" i="12"/>
  <c r="L38" i="12"/>
  <c r="Q5" i="12"/>
  <c r="O11" i="12"/>
  <c r="Q30" i="12"/>
  <c r="O37" i="12"/>
  <c r="V6" i="61"/>
  <c r="B9" i="60"/>
  <c r="B34" i="60"/>
  <c r="H7" i="60"/>
  <c r="E13" i="60"/>
  <c r="B23" i="62"/>
  <c r="E17" i="62"/>
  <c r="G23" i="62"/>
  <c r="G34" i="62"/>
  <c r="G15" i="12"/>
  <c r="F32" i="12"/>
  <c r="O24" i="12"/>
  <c r="F19" i="60"/>
  <c r="H24" i="60"/>
  <c r="F30" i="60"/>
  <c r="F36" i="60"/>
  <c r="E5" i="62"/>
  <c r="H11" i="62"/>
  <c r="F29" i="62"/>
  <c r="L29" i="62" s="1"/>
  <c r="B23" i="12"/>
  <c r="F7" i="12"/>
  <c r="E24" i="12"/>
  <c r="M6" i="12"/>
  <c r="L23" i="12"/>
  <c r="M30" i="12"/>
  <c r="R5" i="12"/>
  <c r="P11" i="12"/>
  <c r="P18" i="12"/>
  <c r="P37" i="12"/>
  <c r="B10" i="60"/>
  <c r="B35" i="60"/>
  <c r="E8" i="60"/>
  <c r="F13" i="60"/>
  <c r="B24" i="62"/>
  <c r="F17" i="62"/>
  <c r="H23" i="62"/>
  <c r="H34" i="62"/>
  <c r="G32" i="12"/>
  <c r="L15" i="12"/>
  <c r="P24" i="12"/>
  <c r="P31" i="12"/>
  <c r="Y6" i="61"/>
  <c r="AA6" i="61"/>
  <c r="H14" i="60"/>
  <c r="F20" i="60"/>
  <c r="H25" i="60"/>
  <c r="H31" i="60"/>
  <c r="B4" i="62"/>
  <c r="G12" i="62"/>
  <c r="M26" i="62" s="1"/>
  <c r="E30" i="62"/>
  <c r="G36" i="62"/>
  <c r="B26" i="12"/>
  <c r="F17" i="12"/>
  <c r="E25" i="12"/>
  <c r="F34" i="12"/>
  <c r="M7" i="12"/>
  <c r="K17" i="12"/>
  <c r="L24" i="12"/>
  <c r="Q6" i="12"/>
  <c r="O19" i="12"/>
  <c r="Q25" i="12"/>
  <c r="P32" i="12"/>
  <c r="B6" i="61"/>
  <c r="B17" i="60"/>
  <c r="G3" i="60"/>
  <c r="H8" i="60"/>
  <c r="B27" i="62"/>
  <c r="H6" i="62"/>
  <c r="H24" i="62"/>
  <c r="G9" i="12"/>
  <c r="P13" i="12"/>
  <c r="AB6" i="61"/>
  <c r="C6" i="61"/>
  <c r="AC6" i="61"/>
  <c r="R32" i="12"/>
  <c r="G6" i="61"/>
  <c r="AD6" i="61"/>
  <c r="AE6" i="61"/>
  <c r="I6" i="61"/>
  <c r="B15" i="62"/>
  <c r="B32" i="62"/>
  <c r="E6" i="62"/>
  <c r="F10" i="62"/>
  <c r="G14" i="62"/>
  <c r="H18" i="62"/>
  <c r="F23" i="62"/>
  <c r="G27" i="62"/>
  <c r="H31" i="62"/>
  <c r="E36" i="62"/>
  <c r="B18" i="12"/>
  <c r="B35" i="12"/>
  <c r="F9" i="12"/>
  <c r="E15" i="12"/>
  <c r="G20" i="12"/>
  <c r="F26" i="12"/>
  <c r="E32" i="12"/>
  <c r="G37" i="12"/>
  <c r="L9" i="12"/>
  <c r="K15" i="12"/>
  <c r="M20" i="12"/>
  <c r="M26" i="12"/>
  <c r="L32" i="12"/>
  <c r="K38" i="12"/>
  <c r="Q8" i="12"/>
  <c r="R12" i="12"/>
  <c r="O17" i="12"/>
  <c r="P21" i="12"/>
  <c r="O30" i="12"/>
  <c r="R38" i="12"/>
  <c r="R25" i="12"/>
  <c r="Q34" i="12"/>
  <c r="S6" i="61"/>
  <c r="B21" i="12"/>
  <c r="B38" i="12"/>
  <c r="E16" i="12"/>
  <c r="G21" i="12"/>
  <c r="E33" i="12"/>
  <c r="G38" i="12"/>
  <c r="M10" i="12"/>
  <c r="L16" i="12"/>
  <c r="K22" i="12"/>
  <c r="M27" i="12"/>
  <c r="L33" i="12"/>
  <c r="O5" i="12"/>
  <c r="Q13" i="12"/>
  <c r="R17" i="12"/>
  <c r="O22" i="12"/>
  <c r="R30" i="12"/>
  <c r="W6" i="61"/>
  <c r="Q26" i="12"/>
  <c r="P35" i="12"/>
  <c r="F6" i="61"/>
  <c r="F10" i="12"/>
  <c r="F27" i="12"/>
  <c r="P9" i="12"/>
  <c r="B19" i="60"/>
  <c r="B36" i="60"/>
  <c r="E7" i="60"/>
  <c r="F11" i="60"/>
  <c r="G15" i="60"/>
  <c r="H19" i="60"/>
  <c r="E24" i="60"/>
  <c r="F28" i="60"/>
  <c r="G32" i="60"/>
  <c r="H36" i="60"/>
  <c r="B19" i="62"/>
  <c r="B36" i="62"/>
  <c r="F7" i="62"/>
  <c r="G11" i="62"/>
  <c r="H15" i="62"/>
  <c r="E20" i="62"/>
  <c r="F24" i="62"/>
  <c r="G28" i="62"/>
  <c r="H32" i="62"/>
  <c r="B5" i="12"/>
  <c r="B22" i="12"/>
  <c r="E5" i="12"/>
  <c r="G10" i="12"/>
  <c r="F16" i="12"/>
  <c r="E22" i="12"/>
  <c r="G27" i="12"/>
  <c r="F33" i="12"/>
  <c r="L5" i="12"/>
  <c r="K11" i="12"/>
  <c r="M16" i="12"/>
  <c r="L22" i="12"/>
  <c r="K28" i="12"/>
  <c r="M33" i="12"/>
  <c r="P5" i="12"/>
  <c r="Q9" i="12"/>
  <c r="R13" i="12"/>
  <c r="O18" i="12"/>
  <c r="P22" i="12"/>
  <c r="O31" i="12"/>
  <c r="R35" i="12"/>
  <c r="X6" i="61"/>
  <c r="B11" i="60"/>
  <c r="E35" i="60"/>
  <c r="B29" i="62"/>
  <c r="G9" i="62"/>
  <c r="F22" i="62"/>
  <c r="F35" i="62"/>
  <c r="B32" i="12"/>
  <c r="F8" i="12"/>
  <c r="F25" i="12"/>
  <c r="L8" i="12"/>
  <c r="M36" i="12"/>
  <c r="E14" i="12"/>
  <c r="O38" i="12"/>
  <c r="Q33" i="12"/>
  <c r="B28" i="60"/>
  <c r="E5" i="60"/>
  <c r="F9" i="60"/>
  <c r="E18" i="60"/>
  <c r="F22" i="60"/>
  <c r="G26" i="60"/>
  <c r="H30" i="60"/>
  <c r="B12" i="62"/>
  <c r="F5" i="62"/>
  <c r="H13" i="62"/>
  <c r="K11" i="62" s="1"/>
  <c r="E18" i="62"/>
  <c r="G26" i="62"/>
  <c r="H30" i="62"/>
  <c r="B15" i="12"/>
  <c r="G19" i="12"/>
  <c r="E31" i="12"/>
  <c r="G36" i="12"/>
  <c r="K14" i="12"/>
  <c r="M19" i="12"/>
  <c r="L25" i="12"/>
  <c r="K31" i="12"/>
  <c r="R7" i="12"/>
  <c r="O12" i="12"/>
  <c r="P16" i="12"/>
  <c r="Q20" i="12"/>
  <c r="P29" i="12"/>
  <c r="AG6" i="61"/>
  <c r="O25" i="12"/>
  <c r="R33" i="12"/>
  <c r="P6" i="61"/>
  <c r="B12" i="60"/>
  <c r="B29" i="60"/>
  <c r="F5" i="60"/>
  <c r="H9" i="60"/>
  <c r="E14" i="60"/>
  <c r="F18" i="60"/>
  <c r="G22" i="60"/>
  <c r="H26" i="60"/>
  <c r="E31" i="60"/>
  <c r="F35" i="60"/>
  <c r="B13" i="62"/>
  <c r="B30" i="62"/>
  <c r="G5" i="62"/>
  <c r="H9" i="62"/>
  <c r="E14" i="62"/>
  <c r="F18" i="62"/>
  <c r="G22" i="62"/>
  <c r="H26" i="62"/>
  <c r="F31" i="62"/>
  <c r="G35" i="62"/>
  <c r="B16" i="12"/>
  <c r="B33" i="12"/>
  <c r="G8" i="12"/>
  <c r="F14" i="12"/>
  <c r="E20" i="12"/>
  <c r="G25" i="12"/>
  <c r="F31" i="12"/>
  <c r="E37" i="12"/>
  <c r="M8" i="12"/>
  <c r="L14" i="12"/>
  <c r="K20" i="12"/>
  <c r="M25" i="12"/>
  <c r="L31" i="12"/>
  <c r="L37" i="12"/>
  <c r="O8" i="12"/>
  <c r="P12" i="12"/>
  <c r="Q16" i="12"/>
  <c r="R20" i="12"/>
  <c r="Q29" i="12"/>
  <c r="P38" i="12"/>
  <c r="AH6" i="61"/>
  <c r="P25" i="12"/>
  <c r="O34" i="12"/>
  <c r="Q6" i="61"/>
  <c r="B13" i="60"/>
  <c r="B30" i="60"/>
  <c r="H5" i="60"/>
  <c r="E10" i="60"/>
  <c r="F14" i="60"/>
  <c r="G18" i="60"/>
  <c r="H22" i="60"/>
  <c r="E27" i="60"/>
  <c r="F31" i="60"/>
  <c r="G35" i="60"/>
  <c r="B14" i="62"/>
  <c r="B31" i="62"/>
  <c r="H5" i="62"/>
  <c r="E10" i="62"/>
  <c r="F14" i="62"/>
  <c r="G18" i="62"/>
  <c r="H22" i="62"/>
  <c r="F27" i="62"/>
  <c r="G31" i="62"/>
  <c r="H35" i="62"/>
  <c r="B17" i="12"/>
  <c r="B34" i="12"/>
  <c r="E9" i="12"/>
  <c r="G14" i="12"/>
  <c r="F20" i="12"/>
  <c r="E26" i="12"/>
  <c r="G31" i="12"/>
  <c r="F37" i="12"/>
  <c r="K9" i="12"/>
  <c r="M14" i="12"/>
  <c r="L20" i="12"/>
  <c r="K26" i="12"/>
  <c r="K32" i="12"/>
  <c r="M37" i="12"/>
  <c r="P8" i="12"/>
  <c r="Q12" i="12"/>
  <c r="R16" i="12"/>
  <c r="O21" i="12"/>
  <c r="R29" i="12"/>
  <c r="Q38" i="12"/>
  <c r="H77" i="59" s="1"/>
  <c r="AI6" i="61"/>
  <c r="B15" i="60"/>
  <c r="B31" i="60"/>
  <c r="G5" i="60"/>
  <c r="G9" i="60"/>
  <c r="G13" i="60"/>
  <c r="G17" i="60"/>
  <c r="G21" i="60"/>
  <c r="G25" i="60"/>
  <c r="G29" i="60"/>
  <c r="G33" i="60"/>
  <c r="B5" i="62"/>
  <c r="B21" i="62"/>
  <c r="E3" i="62"/>
  <c r="E7" i="62"/>
  <c r="E11" i="62"/>
  <c r="E15" i="62"/>
  <c r="E19" i="62"/>
  <c r="E23" i="62"/>
  <c r="E27" i="62"/>
  <c r="E31" i="62"/>
  <c r="E35" i="62"/>
  <c r="B13" i="12"/>
  <c r="B29" i="12"/>
  <c r="E7" i="12"/>
  <c r="F12" i="12"/>
  <c r="G17" i="12"/>
  <c r="E23" i="12"/>
  <c r="F28" i="12"/>
  <c r="G33" i="12"/>
  <c r="K5" i="12"/>
  <c r="L10" i="12"/>
  <c r="M15" i="12"/>
  <c r="K21" i="12"/>
  <c r="L26" i="12"/>
  <c r="M31" i="12"/>
  <c r="K37" i="12"/>
  <c r="Q7" i="12"/>
  <c r="Q11" i="12"/>
  <c r="Q15" i="12"/>
  <c r="Q19" i="12"/>
  <c r="Q23" i="12"/>
  <c r="Q27" i="12"/>
  <c r="Q31" i="12"/>
  <c r="Q35" i="12"/>
  <c r="D6" i="61"/>
  <c r="T6" i="61"/>
  <c r="AJ6" i="61"/>
  <c r="I77" i="59"/>
  <c r="G77" i="59"/>
  <c r="C36" i="62"/>
  <c r="M15" i="62" l="1"/>
  <c r="M8" i="62"/>
  <c r="L11" i="62"/>
  <c r="K27" i="62"/>
  <c r="M27" i="62"/>
  <c r="K10" i="62"/>
  <c r="K18" i="62"/>
  <c r="M23" i="62"/>
  <c r="K30" i="62"/>
  <c r="K26" i="62"/>
  <c r="M5" i="62"/>
  <c r="M18" i="62"/>
  <c r="M22" i="62"/>
  <c r="M14" i="62"/>
  <c r="M10" i="62"/>
  <c r="L26" i="62"/>
  <c r="P26" i="62" s="1"/>
  <c r="M11" i="62"/>
  <c r="L28" i="62"/>
  <c r="L10" i="62"/>
  <c r="Q10" i="62" s="1"/>
  <c r="L9" i="62"/>
  <c r="L19" i="62"/>
  <c r="M33" i="62"/>
  <c r="L14" i="62"/>
  <c r="K31" i="62"/>
  <c r="L6" i="62"/>
  <c r="K23" i="62"/>
  <c r="M17" i="62"/>
  <c r="M30" i="62"/>
  <c r="L12" i="62"/>
  <c r="M31" i="62"/>
  <c r="M25" i="62"/>
  <c r="M21" i="62"/>
  <c r="M16" i="62"/>
  <c r="L27" i="62"/>
  <c r="M9" i="62"/>
  <c r="L34" i="62"/>
  <c r="K35" i="62"/>
  <c r="M28" i="62"/>
  <c r="K36" i="62"/>
  <c r="L18" i="62"/>
  <c r="K34" i="62"/>
  <c r="K24" i="62"/>
  <c r="L23" i="62"/>
  <c r="Q18" i="62"/>
  <c r="K5" i="62"/>
  <c r="L33" i="62"/>
  <c r="L25" i="62"/>
  <c r="L17" i="62"/>
  <c r="K9" i="62"/>
  <c r="K33" i="62"/>
  <c r="K25" i="62"/>
  <c r="K17" i="62"/>
  <c r="L30" i="62"/>
  <c r="K14" i="62"/>
  <c r="L8" i="62"/>
  <c r="L16" i="62"/>
  <c r="K8" i="62"/>
  <c r="M32" i="62"/>
  <c r="M24" i="62"/>
  <c r="K16" i="62"/>
  <c r="M7" i="62"/>
  <c r="K32" i="62"/>
  <c r="K7" i="62"/>
  <c r="M6" i="62"/>
  <c r="L15" i="62"/>
  <c r="L31" i="62"/>
  <c r="K15" i="62"/>
  <c r="K6" i="62"/>
  <c r="L24" i="62"/>
  <c r="L32" i="62"/>
  <c r="L5" i="62"/>
  <c r="L3" i="62"/>
  <c r="K29" i="62"/>
  <c r="L20" i="62"/>
  <c r="K4" i="62"/>
  <c r="M3" i="62"/>
  <c r="E40" i="59"/>
  <c r="E115" i="59"/>
  <c r="E77" i="59"/>
  <c r="L7" i="62"/>
  <c r="L21" i="62"/>
  <c r="M13" i="62"/>
  <c r="M29" i="62"/>
  <c r="M4" i="62"/>
  <c r="K3" i="62"/>
  <c r="K13" i="62"/>
  <c r="M12" i="62"/>
  <c r="L36" i="62"/>
  <c r="M19" i="62"/>
  <c r="M20" i="62"/>
  <c r="L4" i="62"/>
  <c r="L22" i="62"/>
  <c r="K22" i="62"/>
  <c r="M36" i="62"/>
  <c r="K28" i="62"/>
  <c r="M35" i="62"/>
  <c r="L35" i="62"/>
  <c r="K19" i="62"/>
  <c r="M34" i="62"/>
  <c r="K21" i="62"/>
  <c r="L13" i="62"/>
  <c r="K20" i="62"/>
  <c r="K12" i="62"/>
  <c r="P11" i="62" l="1"/>
  <c r="Q27" i="62"/>
  <c r="P14" i="62"/>
  <c r="Q26" i="62"/>
  <c r="Q11" i="62"/>
  <c r="Q8" i="62"/>
  <c r="Q36" i="62"/>
  <c r="Q22" i="62"/>
  <c r="P5" i="62"/>
  <c r="P18" i="62"/>
  <c r="Q20" i="62"/>
  <c r="P24" i="62"/>
  <c r="Q23" i="62"/>
  <c r="P21" i="62"/>
  <c r="P6" i="62"/>
  <c r="Q34" i="62"/>
  <c r="P31" i="62"/>
  <c r="P28" i="62"/>
  <c r="Q35" i="62"/>
  <c r="P22" i="62"/>
  <c r="P27" i="62"/>
  <c r="P34" i="62"/>
  <c r="P30" i="62"/>
  <c r="P25" i="62"/>
  <c r="P23" i="62"/>
  <c r="P9" i="62"/>
  <c r="Q5" i="62"/>
  <c r="P10" i="62"/>
  <c r="P7" i="62"/>
  <c r="Q31" i="62"/>
  <c r="Q28" i="62"/>
  <c r="Q30" i="62"/>
  <c r="Q25" i="62"/>
  <c r="Q9" i="62"/>
  <c r="P35" i="62"/>
  <c r="Q7" i="62"/>
  <c r="P36" i="62"/>
  <c r="Q12" i="62"/>
  <c r="Q16" i="62"/>
  <c r="Q13" i="62"/>
  <c r="P13" i="62"/>
  <c r="P17" i="62"/>
  <c r="Q17" i="62"/>
  <c r="Q4" i="62"/>
  <c r="P4" i="62"/>
  <c r="Q29" i="62"/>
  <c r="P29" i="62"/>
  <c r="P8" i="62"/>
  <c r="P33" i="62"/>
  <c r="Q33" i="62"/>
  <c r="Q14" i="62"/>
  <c r="P12" i="62"/>
  <c r="P20" i="62"/>
  <c r="Q21" i="62"/>
  <c r="P19" i="62"/>
  <c r="Q19" i="62"/>
  <c r="P15" i="62"/>
  <c r="Q15" i="62"/>
  <c r="Q24" i="62"/>
  <c r="P32" i="62"/>
  <c r="Q32" i="62"/>
  <c r="Q6" i="62"/>
  <c r="P16" i="62"/>
  <c r="L8" i="60"/>
  <c r="L18" i="60"/>
  <c r="L28" i="60"/>
  <c r="L7" i="60"/>
  <c r="L17" i="60"/>
  <c r="L27" i="60"/>
  <c r="L6" i="60"/>
  <c r="L16" i="60"/>
  <c r="L36" i="60"/>
  <c r="L26" i="60"/>
  <c r="L5" i="60"/>
  <c r="L20" i="60"/>
  <c r="L29" i="60"/>
  <c r="L15" i="60"/>
  <c r="L35" i="60"/>
  <c r="L25" i="60"/>
  <c r="L4" i="60"/>
  <c r="L14" i="60"/>
  <c r="L34" i="60"/>
  <c r="L24" i="60"/>
  <c r="L3" i="60"/>
  <c r="L13" i="60"/>
  <c r="L23" i="60"/>
  <c r="L33" i="60"/>
  <c r="L31" i="60"/>
  <c r="L19" i="60"/>
  <c r="L12" i="60"/>
  <c r="L22" i="60"/>
  <c r="L32" i="60"/>
  <c r="L11" i="60"/>
  <c r="L21" i="60"/>
  <c r="L10" i="60"/>
  <c r="L30" i="60"/>
  <c r="L9" i="60"/>
  <c r="M18" i="60"/>
  <c r="M28" i="60"/>
  <c r="M7" i="60"/>
  <c r="M17" i="60"/>
  <c r="M27" i="60"/>
  <c r="M6" i="60"/>
  <c r="M16" i="60"/>
  <c r="M36" i="60"/>
  <c r="M26" i="60"/>
  <c r="M5" i="60"/>
  <c r="M15" i="60"/>
  <c r="M9" i="60"/>
  <c r="M35" i="60"/>
  <c r="M25" i="60"/>
  <c r="M4" i="60"/>
  <c r="M14" i="60"/>
  <c r="M34" i="60"/>
  <c r="M24" i="60"/>
  <c r="M3" i="60"/>
  <c r="M13" i="60"/>
  <c r="M23" i="60"/>
  <c r="M33" i="60"/>
  <c r="M12" i="60"/>
  <c r="M11" i="60"/>
  <c r="M21" i="60"/>
  <c r="M31" i="60"/>
  <c r="M10" i="60"/>
  <c r="M20" i="60"/>
  <c r="M30" i="60"/>
  <c r="M19" i="60"/>
  <c r="M22" i="60"/>
  <c r="M32" i="60"/>
  <c r="M29" i="60"/>
  <c r="M8" i="60"/>
  <c r="K29" i="60"/>
  <c r="K8" i="60"/>
  <c r="K18" i="60"/>
  <c r="K28" i="60"/>
  <c r="K7" i="60"/>
  <c r="K17" i="60"/>
  <c r="K27" i="60"/>
  <c r="K6" i="60"/>
  <c r="K16" i="60"/>
  <c r="K36" i="60"/>
  <c r="K26" i="60"/>
  <c r="K30" i="60"/>
  <c r="K9" i="60"/>
  <c r="K5" i="60"/>
  <c r="K15" i="60"/>
  <c r="K35" i="60"/>
  <c r="K25" i="60"/>
  <c r="K4" i="60"/>
  <c r="K14" i="60"/>
  <c r="K34" i="60"/>
  <c r="K24" i="60"/>
  <c r="K3" i="60"/>
  <c r="K13" i="60"/>
  <c r="K23" i="60"/>
  <c r="K20" i="60"/>
  <c r="K19" i="60"/>
  <c r="K33" i="60"/>
  <c r="K12" i="60"/>
  <c r="K22" i="60"/>
  <c r="K32" i="60"/>
  <c r="K11" i="60"/>
  <c r="K21" i="60"/>
  <c r="K31" i="60"/>
  <c r="K10" i="60"/>
  <c r="P28" i="60" l="1"/>
  <c r="P12" i="60"/>
  <c r="P33" i="60"/>
  <c r="Q33" i="60"/>
  <c r="P19" i="60"/>
  <c r="Q19" i="60"/>
  <c r="Q20" i="60"/>
  <c r="P20" i="60"/>
  <c r="Q23" i="60"/>
  <c r="P23" i="60"/>
  <c r="Q13" i="60"/>
  <c r="P13" i="60"/>
  <c r="Q3" i="60"/>
  <c r="P3" i="60"/>
  <c r="P24" i="60"/>
  <c r="Q24" i="60"/>
  <c r="Q35" i="60"/>
  <c r="P35" i="60"/>
  <c r="P26" i="60"/>
  <c r="Q26" i="60"/>
  <c r="Q10" i="60"/>
  <c r="P10" i="60"/>
  <c r="Q8" i="60"/>
  <c r="P8" i="60"/>
  <c r="Q34" i="60"/>
  <c r="P34" i="60"/>
  <c r="P14" i="60"/>
  <c r="Q14" i="60"/>
  <c r="P4" i="60"/>
  <c r="Q4" i="60"/>
  <c r="Q25" i="60"/>
  <c r="P25" i="60"/>
  <c r="Q29" i="60"/>
  <c r="P29" i="60"/>
  <c r="Q21" i="60"/>
  <c r="P21" i="60"/>
  <c r="Q28" i="60"/>
  <c r="P36" i="60"/>
  <c r="Q36" i="60"/>
  <c r="P17" i="60"/>
  <c r="Q17" i="60"/>
  <c r="P7" i="60"/>
  <c r="Q7" i="60"/>
  <c r="Q11" i="60"/>
  <c r="P11" i="60"/>
  <c r="Q9" i="60"/>
  <c r="P9" i="60"/>
  <c r="Q30" i="60"/>
  <c r="P30" i="60"/>
  <c r="Q27" i="60"/>
  <c r="P27" i="60"/>
  <c r="Q32" i="60"/>
  <c r="P32" i="60"/>
  <c r="Q12" i="60"/>
  <c r="P15" i="60"/>
  <c r="Q15" i="60"/>
  <c r="Q5" i="60"/>
  <c r="P5" i="60"/>
  <c r="Q16" i="60"/>
  <c r="P16" i="60"/>
  <c r="Q6" i="60"/>
  <c r="P6" i="60"/>
  <c r="Q18" i="60"/>
  <c r="P18" i="60"/>
  <c r="P31" i="60"/>
  <c r="Q31" i="60"/>
  <c r="Q22" i="60"/>
  <c r="P22" i="60"/>
  <c r="S31" i="60" l="1"/>
  <c r="S25" i="60"/>
  <c r="S18" i="60"/>
  <c r="S5" i="60"/>
  <c r="S35" i="60"/>
  <c r="S11" i="60"/>
  <c r="S20" i="60"/>
  <c r="S15" i="60"/>
  <c r="S32" i="60"/>
  <c r="S24" i="60"/>
  <c r="S19" i="60"/>
  <c r="S4" i="60"/>
  <c r="S8" i="60"/>
  <c r="S27" i="60"/>
  <c r="S14" i="60"/>
  <c r="S10" i="60"/>
  <c r="S26" i="60"/>
  <c r="S3" i="60"/>
  <c r="S28" i="60"/>
  <c r="S23" i="60"/>
  <c r="S36" i="60"/>
  <c r="G40" i="59" s="1"/>
  <c r="H40" i="59" s="1"/>
  <c r="S21" i="60"/>
  <c r="S33" i="60"/>
  <c r="S6" i="60"/>
  <c r="S16" i="60"/>
  <c r="S34" i="60"/>
  <c r="S30" i="60"/>
  <c r="S9" i="60"/>
  <c r="S13" i="60"/>
  <c r="S7" i="60"/>
  <c r="S17" i="60"/>
  <c r="S22" i="60"/>
  <c r="S29" i="60"/>
  <c r="S12" i="60"/>
  <c r="C38" i="12" l="1"/>
  <c r="I38" i="12" l="1"/>
  <c r="G115" i="59" s="1"/>
  <c r="H38" i="12"/>
  <c r="AJ208" i="61"/>
  <c r="J38" i="12" l="1"/>
  <c r="F77" i="59" s="1"/>
  <c r="F115" i="59"/>
  <c r="AJ211" i="61"/>
  <c r="AJ212" i="61"/>
  <c r="AJ210" i="61"/>
  <c r="AJ209" i="61"/>
  <c r="AJ213" i="61" l="1"/>
  <c r="I40" i="59" s="1"/>
  <c r="AJ215" i="61"/>
  <c r="K40" i="59" s="1"/>
  <c r="AJ214" i="61"/>
  <c r="J40" i="59" s="1"/>
  <c r="C35" i="62" l="1"/>
  <c r="C34" i="62"/>
  <c r="C33" i="62"/>
  <c r="C32" i="62"/>
  <c r="C31" i="62"/>
  <c r="C30" i="62"/>
  <c r="C29" i="62"/>
  <c r="C28" i="62"/>
  <c r="C27" i="62"/>
  <c r="C26" i="62"/>
  <c r="C25" i="62"/>
  <c r="C24" i="62"/>
  <c r="C23" i="62"/>
  <c r="C22" i="62"/>
  <c r="C21" i="62"/>
  <c r="C20" i="62"/>
  <c r="C19" i="62"/>
  <c r="C18" i="62"/>
  <c r="C17" i="62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208" i="6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G47" i="59" l="1"/>
  <c r="H61" i="59"/>
  <c r="H57" i="59"/>
  <c r="H73" i="59"/>
  <c r="G58" i="59"/>
  <c r="G63" i="59"/>
  <c r="H45" i="59"/>
  <c r="I74" i="59"/>
  <c r="I58" i="59"/>
  <c r="G48" i="59"/>
  <c r="H70" i="59"/>
  <c r="H66" i="59"/>
  <c r="G75" i="59"/>
  <c r="H54" i="59"/>
  <c r="G70" i="59"/>
  <c r="H47" i="59"/>
  <c r="H63" i="59"/>
  <c r="I52" i="59"/>
  <c r="I60" i="59"/>
  <c r="I72" i="59"/>
  <c r="I56" i="59"/>
  <c r="I68" i="59"/>
  <c r="G56" i="59"/>
  <c r="G72" i="59"/>
  <c r="G50" i="59"/>
  <c r="G60" i="59"/>
  <c r="G76" i="59"/>
  <c r="G51" i="59"/>
  <c r="G67" i="59"/>
  <c r="G62" i="59"/>
  <c r="G55" i="59"/>
  <c r="H59" i="59"/>
  <c r="I45" i="59"/>
  <c r="I53" i="59"/>
  <c r="I65" i="59"/>
  <c r="I69" i="59"/>
  <c r="I73" i="59"/>
  <c r="I61" i="59"/>
  <c r="G52" i="59"/>
  <c r="G68" i="59"/>
  <c r="G45" i="59"/>
  <c r="G64" i="59"/>
  <c r="G69" i="59"/>
  <c r="I47" i="59"/>
  <c r="I57" i="59"/>
  <c r="I71" i="59"/>
  <c r="H51" i="59"/>
  <c r="G49" i="59"/>
  <c r="G74" i="59"/>
  <c r="H71" i="59"/>
  <c r="H52" i="59"/>
  <c r="H75" i="59"/>
  <c r="I62" i="59"/>
  <c r="H48" i="59"/>
  <c r="H62" i="59"/>
  <c r="I63" i="59"/>
  <c r="H76" i="59"/>
  <c r="I55" i="59"/>
  <c r="H49" i="59"/>
  <c r="H50" i="59"/>
  <c r="G54" i="59"/>
  <c r="H69" i="59"/>
  <c r="I48" i="59"/>
  <c r="I64" i="59"/>
  <c r="H65" i="59"/>
  <c r="I50" i="59"/>
  <c r="G53" i="59"/>
  <c r="I51" i="59"/>
  <c r="I59" i="59"/>
  <c r="I67" i="59"/>
  <c r="I75" i="59"/>
  <c r="G66" i="59"/>
  <c r="H46" i="59"/>
  <c r="H58" i="59"/>
  <c r="H74" i="59"/>
  <c r="G71" i="59"/>
  <c r="I49" i="59"/>
  <c r="G59" i="59"/>
  <c r="I46" i="59"/>
  <c r="H67" i="59"/>
  <c r="I76" i="59"/>
  <c r="G61" i="59"/>
  <c r="I70" i="59"/>
  <c r="I54" i="59"/>
  <c r="G73" i="59"/>
  <c r="H55" i="59"/>
  <c r="G65" i="59"/>
  <c r="H53" i="59"/>
  <c r="I66" i="59"/>
  <c r="H56" i="59"/>
  <c r="H60" i="59"/>
  <c r="H64" i="59"/>
  <c r="H68" i="59"/>
  <c r="H72" i="59"/>
  <c r="G57" i="59"/>
  <c r="G46" i="59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E91" i="59" l="1"/>
  <c r="E16" i="59"/>
  <c r="E53" i="59"/>
  <c r="AB209" i="61"/>
  <c r="AB210" i="61"/>
  <c r="AB211" i="61"/>
  <c r="AB212" i="61"/>
  <c r="AA211" i="61"/>
  <c r="AA210" i="61"/>
  <c r="AA209" i="61"/>
  <c r="AA212" i="61"/>
  <c r="E39" i="59"/>
  <c r="E76" i="59"/>
  <c r="E114" i="59"/>
  <c r="E37" i="59"/>
  <c r="E74" i="59"/>
  <c r="E112" i="59"/>
  <c r="AC211" i="61"/>
  <c r="AC210" i="61"/>
  <c r="AC209" i="61"/>
  <c r="AC212" i="61"/>
  <c r="E34" i="59"/>
  <c r="E109" i="59"/>
  <c r="E71" i="59"/>
  <c r="AE211" i="61"/>
  <c r="AE209" i="61"/>
  <c r="AE210" i="61"/>
  <c r="AE212" i="61"/>
  <c r="E60" i="59"/>
  <c r="E98" i="59"/>
  <c r="E23" i="59"/>
  <c r="U210" i="61"/>
  <c r="U212" i="61"/>
  <c r="U211" i="61"/>
  <c r="U209" i="61"/>
  <c r="E90" i="59"/>
  <c r="E15" i="59"/>
  <c r="E52" i="59"/>
  <c r="E104" i="59"/>
  <c r="E29" i="59"/>
  <c r="E66" i="59"/>
  <c r="E68" i="59"/>
  <c r="E106" i="59"/>
  <c r="E31" i="59"/>
  <c r="E88" i="59"/>
  <c r="E13" i="59"/>
  <c r="E50" i="59"/>
  <c r="E101" i="59"/>
  <c r="E63" i="59"/>
  <c r="E26" i="59"/>
  <c r="E17" i="59"/>
  <c r="E54" i="59"/>
  <c r="E92" i="59"/>
  <c r="E56" i="59"/>
  <c r="E19" i="59"/>
  <c r="E94" i="59"/>
  <c r="E87" i="59"/>
  <c r="E12" i="59"/>
  <c r="E49" i="59"/>
  <c r="AF211" i="61"/>
  <c r="AF210" i="61"/>
  <c r="AF212" i="61"/>
  <c r="AF209" i="61"/>
  <c r="E62" i="59"/>
  <c r="E100" i="59"/>
  <c r="E25" i="59"/>
  <c r="E38" i="59"/>
  <c r="E75" i="59"/>
  <c r="E113" i="59"/>
  <c r="E57" i="59"/>
  <c r="E95" i="59"/>
  <c r="E20" i="59"/>
  <c r="E84" i="59"/>
  <c r="E9" i="59"/>
  <c r="E46" i="59"/>
  <c r="Q210" i="61"/>
  <c r="Q212" i="61"/>
  <c r="Q209" i="61"/>
  <c r="Q211" i="61"/>
  <c r="E85" i="59"/>
  <c r="E47" i="59"/>
  <c r="E10" i="59"/>
  <c r="AI211" i="61"/>
  <c r="AI212" i="61"/>
  <c r="AI210" i="61"/>
  <c r="AI209" i="61"/>
  <c r="E59" i="59"/>
  <c r="E97" i="59"/>
  <c r="E22" i="59"/>
  <c r="E69" i="59"/>
  <c r="E107" i="59"/>
  <c r="E32" i="59"/>
  <c r="T210" i="61"/>
  <c r="T212" i="61"/>
  <c r="T209" i="61"/>
  <c r="T211" i="61"/>
  <c r="E89" i="59"/>
  <c r="E14" i="59"/>
  <c r="E51" i="59"/>
  <c r="X210" i="61"/>
  <c r="X212" i="61"/>
  <c r="X209" i="61"/>
  <c r="X211" i="61"/>
  <c r="E58" i="59"/>
  <c r="E96" i="59"/>
  <c r="E21" i="59"/>
  <c r="E64" i="59"/>
  <c r="E102" i="59"/>
  <c r="E27" i="59"/>
  <c r="E93" i="59"/>
  <c r="E18" i="59"/>
  <c r="E55" i="59"/>
  <c r="E36" i="59"/>
  <c r="E111" i="59"/>
  <c r="E73" i="59"/>
  <c r="W210" i="61"/>
  <c r="W211" i="61"/>
  <c r="W212" i="61"/>
  <c r="W209" i="61"/>
  <c r="E48" i="59"/>
  <c r="E11" i="59"/>
  <c r="E86" i="59"/>
  <c r="AG211" i="61"/>
  <c r="AG210" i="61"/>
  <c r="AG212" i="61"/>
  <c r="AG209" i="61"/>
  <c r="AD211" i="61"/>
  <c r="AD209" i="61"/>
  <c r="AD210" i="61"/>
  <c r="AD212" i="61"/>
  <c r="V210" i="61"/>
  <c r="V212" i="61"/>
  <c r="V209" i="61"/>
  <c r="V211" i="61"/>
  <c r="S210" i="61"/>
  <c r="S212" i="61"/>
  <c r="S209" i="61"/>
  <c r="S211" i="61"/>
  <c r="E35" i="59"/>
  <c r="E72" i="59"/>
  <c r="E110" i="59"/>
  <c r="E83" i="59"/>
  <c r="E8" i="59"/>
  <c r="E45" i="59"/>
  <c r="Y210" i="61"/>
  <c r="Y209" i="61"/>
  <c r="Y212" i="61"/>
  <c r="Y211" i="61"/>
  <c r="E61" i="59"/>
  <c r="E99" i="59"/>
  <c r="E24" i="59"/>
  <c r="R210" i="61"/>
  <c r="R212" i="61"/>
  <c r="R211" i="61"/>
  <c r="R209" i="61"/>
  <c r="E70" i="59"/>
  <c r="E108" i="59"/>
  <c r="E33" i="59"/>
  <c r="AH211" i="61"/>
  <c r="AH212" i="61"/>
  <c r="AH210" i="61"/>
  <c r="AH209" i="61"/>
  <c r="E67" i="59"/>
  <c r="E30" i="59"/>
  <c r="E105" i="59"/>
  <c r="Z210" i="61"/>
  <c r="Z209" i="61"/>
  <c r="Z211" i="61"/>
  <c r="Z212" i="61"/>
  <c r="E103" i="59"/>
  <c r="E28" i="59"/>
  <c r="E65" i="59"/>
  <c r="H28" i="12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Q3" i="62" l="1"/>
  <c r="P3" i="62"/>
  <c r="AC214" i="61"/>
  <c r="J33" i="59" s="1"/>
  <c r="AC215" i="61"/>
  <c r="K33" i="59" s="1"/>
  <c r="AC213" i="61"/>
  <c r="I33" i="59" s="1"/>
  <c r="Q214" i="61"/>
  <c r="J21" i="59" s="1"/>
  <c r="Q215" i="61"/>
  <c r="K21" i="59" s="1"/>
  <c r="Q213" i="61"/>
  <c r="I21" i="59" s="1"/>
  <c r="AD215" i="61"/>
  <c r="K34" i="59" s="1"/>
  <c r="AD213" i="61"/>
  <c r="I34" i="59" s="1"/>
  <c r="AD214" i="61"/>
  <c r="J34" i="59" s="1"/>
  <c r="T214" i="61"/>
  <c r="J24" i="59" s="1"/>
  <c r="T215" i="61"/>
  <c r="K24" i="59" s="1"/>
  <c r="T213" i="61"/>
  <c r="I24" i="59" s="1"/>
  <c r="AF213" i="61"/>
  <c r="I36" i="59" s="1"/>
  <c r="AF214" i="61"/>
  <c r="J36" i="59" s="1"/>
  <c r="AF215" i="61"/>
  <c r="K36" i="59" s="1"/>
  <c r="AG215" i="61"/>
  <c r="K37" i="59" s="1"/>
  <c r="AG214" i="61"/>
  <c r="J37" i="59" s="1"/>
  <c r="AG213" i="61"/>
  <c r="I37" i="59" s="1"/>
  <c r="R215" i="61"/>
  <c r="K22" i="59" s="1"/>
  <c r="R214" i="61"/>
  <c r="J22" i="59" s="1"/>
  <c r="R213" i="61"/>
  <c r="I22" i="59" s="1"/>
  <c r="AE215" i="61"/>
  <c r="K35" i="59" s="1"/>
  <c r="AE213" i="61"/>
  <c r="I35" i="59" s="1"/>
  <c r="AE214" i="61"/>
  <c r="J35" i="59" s="1"/>
  <c r="W213" i="61"/>
  <c r="I27" i="59" s="1"/>
  <c r="W215" i="61"/>
  <c r="K27" i="59" s="1"/>
  <c r="W214" i="61"/>
  <c r="J27" i="59" s="1"/>
  <c r="AI214" i="61"/>
  <c r="J39" i="59" s="1"/>
  <c r="AI213" i="61"/>
  <c r="I39" i="59" s="1"/>
  <c r="AI215" i="61"/>
  <c r="K39" i="59" s="1"/>
  <c r="Y215" i="61"/>
  <c r="K29" i="59" s="1"/>
  <c r="Y213" i="61"/>
  <c r="I29" i="59" s="1"/>
  <c r="Y214" i="61"/>
  <c r="J29" i="59" s="1"/>
  <c r="AA214" i="61"/>
  <c r="J31" i="59" s="1"/>
  <c r="AA213" i="61"/>
  <c r="I31" i="59" s="1"/>
  <c r="AA215" i="61"/>
  <c r="K31" i="59" s="1"/>
  <c r="S215" i="61"/>
  <c r="K23" i="59" s="1"/>
  <c r="S214" i="61"/>
  <c r="J23" i="59" s="1"/>
  <c r="S213" i="61"/>
  <c r="I23" i="59" s="1"/>
  <c r="Z214" i="61"/>
  <c r="J30" i="59" s="1"/>
  <c r="Z213" i="61"/>
  <c r="I30" i="59" s="1"/>
  <c r="Z215" i="61"/>
  <c r="K30" i="59" s="1"/>
  <c r="X215" i="61"/>
  <c r="K28" i="59" s="1"/>
  <c r="X213" i="61"/>
  <c r="I28" i="59" s="1"/>
  <c r="X214" i="61"/>
  <c r="J28" i="59" s="1"/>
  <c r="V215" i="61"/>
  <c r="K26" i="59" s="1"/>
  <c r="V213" i="61"/>
  <c r="I26" i="59" s="1"/>
  <c r="V214" i="61"/>
  <c r="J26" i="59" s="1"/>
  <c r="AB213" i="61"/>
  <c r="I32" i="59" s="1"/>
  <c r="AB214" i="61"/>
  <c r="J32" i="59" s="1"/>
  <c r="AB215" i="61"/>
  <c r="K32" i="59" s="1"/>
  <c r="U214" i="61"/>
  <c r="J25" i="59" s="1"/>
  <c r="U215" i="61"/>
  <c r="K25" i="59" s="1"/>
  <c r="U213" i="61"/>
  <c r="I25" i="59" s="1"/>
  <c r="AH214" i="61"/>
  <c r="J38" i="59" s="1"/>
  <c r="AH215" i="61"/>
  <c r="K38" i="59" s="1"/>
  <c r="AH213" i="61"/>
  <c r="I38" i="59" s="1"/>
  <c r="J31" i="12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S27" i="62" l="1"/>
  <c r="S22" i="62"/>
  <c r="F26" i="59" s="1"/>
  <c r="S33" i="62"/>
  <c r="S36" i="62"/>
  <c r="F40" i="59" s="1"/>
  <c r="S12" i="62"/>
  <c r="F16" i="59" s="1"/>
  <c r="S21" i="62"/>
  <c r="F25" i="59" s="1"/>
  <c r="S26" i="62"/>
  <c r="F30" i="59" s="1"/>
  <c r="S31" i="62"/>
  <c r="F35" i="59" s="1"/>
  <c r="S35" i="62"/>
  <c r="F39" i="59" s="1"/>
  <c r="S19" i="62"/>
  <c r="F23" i="59" s="1"/>
  <c r="S24" i="62"/>
  <c r="F28" i="59" s="1"/>
  <c r="S8" i="62"/>
  <c r="F12" i="59" s="1"/>
  <c r="S34" i="62"/>
  <c r="F38" i="59" s="1"/>
  <c r="S18" i="62"/>
  <c r="F22" i="59" s="1"/>
  <c r="S11" i="62"/>
  <c r="F15" i="59" s="1"/>
  <c r="S29" i="62"/>
  <c r="F33" i="59" s="1"/>
  <c r="S13" i="62"/>
  <c r="F17" i="59" s="1"/>
  <c r="S32" i="62"/>
  <c r="F36" i="59" s="1"/>
  <c r="S15" i="62"/>
  <c r="F19" i="59" s="1"/>
  <c r="S4" i="62"/>
  <c r="F8" i="59" s="1"/>
  <c r="S3" i="62"/>
  <c r="F7" i="59" s="1"/>
  <c r="S20" i="62"/>
  <c r="F24" i="59" s="1"/>
  <c r="S16" i="62"/>
  <c r="F20" i="59" s="1"/>
  <c r="S9" i="62"/>
  <c r="F13" i="59" s="1"/>
  <c r="S28" i="62"/>
  <c r="F32" i="59" s="1"/>
  <c r="S14" i="62"/>
  <c r="F18" i="59" s="1"/>
  <c r="S7" i="62"/>
  <c r="F11" i="59" s="1"/>
  <c r="S6" i="62"/>
  <c r="F10" i="59" s="1"/>
  <c r="S17" i="62"/>
  <c r="F21" i="59" s="1"/>
  <c r="S10" i="62"/>
  <c r="F14" i="59" s="1"/>
  <c r="S23" i="62"/>
  <c r="F27" i="59" s="1"/>
  <c r="S30" i="62"/>
  <c r="F34" i="59" s="1"/>
  <c r="S5" i="62"/>
  <c r="S25" i="62"/>
  <c r="F29" i="59" s="1"/>
  <c r="F9" i="59"/>
  <c r="F37" i="59"/>
  <c r="F31" i="59"/>
  <c r="J27" i="12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L44" i="59" l="1"/>
  <c r="L77" i="59"/>
  <c r="L73" i="59"/>
  <c r="L54" i="59"/>
  <c r="L49" i="59"/>
  <c r="L63" i="59"/>
  <c r="L58" i="59"/>
  <c r="L70" i="59"/>
  <c r="L71" i="59"/>
  <c r="L50" i="59"/>
  <c r="L72" i="59"/>
  <c r="L69" i="59"/>
  <c r="L48" i="59"/>
  <c r="L45" i="59"/>
  <c r="L66" i="59"/>
  <c r="L56" i="59"/>
  <c r="L62" i="59"/>
  <c r="L64" i="59"/>
  <c r="L52" i="59"/>
  <c r="L51" i="59"/>
  <c r="L46" i="59"/>
  <c r="L57" i="59"/>
  <c r="L59" i="59"/>
  <c r="L47" i="59"/>
  <c r="L75" i="59"/>
  <c r="L55" i="59"/>
  <c r="L68" i="59"/>
  <c r="L67" i="59"/>
  <c r="L61" i="59"/>
  <c r="L74" i="59"/>
  <c r="L76" i="59"/>
  <c r="L60" i="59"/>
  <c r="L53" i="59"/>
  <c r="L65" i="59"/>
  <c r="C13" i="60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J14" i="59" s="1"/>
  <c r="J215" i="61"/>
  <c r="K14" i="59" s="1"/>
  <c r="J213" i="61"/>
  <c r="I14" i="59" s="1"/>
  <c r="M215" i="61"/>
  <c r="K17" i="59" s="1"/>
  <c r="M214" i="61"/>
  <c r="J17" i="59" s="1"/>
  <c r="M213" i="61"/>
  <c r="I17" i="59" s="1"/>
  <c r="E213" i="61"/>
  <c r="I9" i="59" s="1"/>
  <c r="E214" i="61"/>
  <c r="J9" i="59" s="1"/>
  <c r="E215" i="61"/>
  <c r="K9" i="59" s="1"/>
  <c r="N215" i="61"/>
  <c r="K18" i="59" s="1"/>
  <c r="N214" i="61"/>
  <c r="J18" i="59" s="1"/>
  <c r="N213" i="61"/>
  <c r="I18" i="59" s="1"/>
  <c r="G214" i="61"/>
  <c r="J11" i="59" s="1"/>
  <c r="G215" i="61"/>
  <c r="K11" i="59" s="1"/>
  <c r="G213" i="61"/>
  <c r="I11" i="59" s="1"/>
  <c r="P215" i="61"/>
  <c r="K20" i="59" s="1"/>
  <c r="P214" i="61"/>
  <c r="J20" i="59" s="1"/>
  <c r="P213" i="61"/>
  <c r="I20" i="59" s="1"/>
  <c r="K214" i="61"/>
  <c r="J15" i="59" s="1"/>
  <c r="K215" i="61"/>
  <c r="K15" i="59" s="1"/>
  <c r="K213" i="61"/>
  <c r="I15" i="59" s="1"/>
  <c r="I213" i="61"/>
  <c r="I13" i="59" s="1"/>
  <c r="I214" i="61"/>
  <c r="J13" i="59" s="1"/>
  <c r="I215" i="61"/>
  <c r="K13" i="59" s="1"/>
  <c r="C215" i="61"/>
  <c r="K7" i="59" s="1"/>
  <c r="C214" i="61"/>
  <c r="J7" i="59" s="1"/>
  <c r="O215" i="61"/>
  <c r="K19" i="59" s="1"/>
  <c r="O214" i="61"/>
  <c r="J19" i="59" s="1"/>
  <c r="O213" i="61"/>
  <c r="I19" i="59" s="1"/>
  <c r="D213" i="61"/>
  <c r="I8" i="59" s="1"/>
  <c r="D214" i="61"/>
  <c r="J8" i="59" s="1"/>
  <c r="D215" i="61"/>
  <c r="K8" i="59" s="1"/>
  <c r="L214" i="61"/>
  <c r="J16" i="59" s="1"/>
  <c r="L215" i="61"/>
  <c r="K16" i="59" s="1"/>
  <c r="L213" i="61"/>
  <c r="I16" i="59" s="1"/>
  <c r="F213" i="61"/>
  <c r="I10" i="59" s="1"/>
  <c r="F214" i="61"/>
  <c r="J10" i="59" s="1"/>
  <c r="F215" i="61"/>
  <c r="K10" i="59" s="1"/>
  <c r="H213" i="61"/>
  <c r="I12" i="59" s="1"/>
  <c r="H214" i="61"/>
  <c r="J12" i="59" s="1"/>
  <c r="H215" i="61"/>
  <c r="K12" i="59" s="1"/>
  <c r="C213" i="61"/>
  <c r="I7" i="59" s="1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C5" i="12" l="1"/>
  <c r="H44" i="59" l="1"/>
  <c r="I44" i="59"/>
  <c r="I5" i="12"/>
  <c r="G82" i="59" s="1"/>
  <c r="N44" i="59" l="1"/>
  <c r="N77" i="59"/>
  <c r="N47" i="59"/>
  <c r="N56" i="59"/>
  <c r="N64" i="59"/>
  <c r="N60" i="59"/>
  <c r="N74" i="59"/>
  <c r="N67" i="59"/>
  <c r="N51" i="59"/>
  <c r="N66" i="59"/>
  <c r="N65" i="59"/>
  <c r="N68" i="59"/>
  <c r="N45" i="59"/>
  <c r="N54" i="59"/>
  <c r="N70" i="59"/>
  <c r="N48" i="59"/>
  <c r="N58" i="59"/>
  <c r="N76" i="59"/>
  <c r="N46" i="59"/>
  <c r="N55" i="59"/>
  <c r="N57" i="59"/>
  <c r="N50" i="59"/>
  <c r="N53" i="59"/>
  <c r="N62" i="59"/>
  <c r="N63" i="59"/>
  <c r="N71" i="59"/>
  <c r="N72" i="59"/>
  <c r="N75" i="59"/>
  <c r="N52" i="59"/>
  <c r="N61" i="59"/>
  <c r="N59" i="59"/>
  <c r="N73" i="59"/>
  <c r="N69" i="59"/>
  <c r="N49" i="59"/>
  <c r="M44" i="59"/>
  <c r="M77" i="59"/>
  <c r="M59" i="59"/>
  <c r="M70" i="59"/>
  <c r="M46" i="59"/>
  <c r="M64" i="59"/>
  <c r="M73" i="59"/>
  <c r="M66" i="59"/>
  <c r="M61" i="59"/>
  <c r="M58" i="59"/>
  <c r="M55" i="59"/>
  <c r="M65" i="59"/>
  <c r="M48" i="59"/>
  <c r="M74" i="59"/>
  <c r="M75" i="59"/>
  <c r="M72" i="59"/>
  <c r="M71" i="59"/>
  <c r="M68" i="59"/>
  <c r="M63" i="59"/>
  <c r="M49" i="59"/>
  <c r="M56" i="59"/>
  <c r="M54" i="59"/>
  <c r="M62" i="59"/>
  <c r="M57" i="59"/>
  <c r="M69" i="59"/>
  <c r="M52" i="59"/>
  <c r="M50" i="59"/>
  <c r="M45" i="59"/>
  <c r="M60" i="59"/>
  <c r="M67" i="59"/>
  <c r="M47" i="59"/>
  <c r="M76" i="59"/>
  <c r="M51" i="59"/>
  <c r="M53" i="59"/>
  <c r="G24" i="59"/>
  <c r="H24" i="59" s="1"/>
  <c r="G11" i="59"/>
  <c r="H11" i="59" s="1"/>
  <c r="G29" i="59"/>
  <c r="H29" i="59" s="1"/>
  <c r="G37" i="59"/>
  <c r="H37" i="59" s="1"/>
  <c r="G26" i="59"/>
  <c r="H26" i="59" s="1"/>
  <c r="G38" i="59"/>
  <c r="H38" i="59" s="1"/>
  <c r="G17" i="59"/>
  <c r="H17" i="59" s="1"/>
  <c r="G30" i="59"/>
  <c r="H30" i="59" s="1"/>
  <c r="G19" i="59"/>
  <c r="H19" i="59" s="1"/>
  <c r="G33" i="59"/>
  <c r="H33" i="59" s="1"/>
  <c r="G13" i="59"/>
  <c r="H13" i="59" s="1"/>
  <c r="G14" i="59"/>
  <c r="H14" i="59" s="1"/>
  <c r="G31" i="59"/>
  <c r="H31" i="59" s="1"/>
  <c r="G12" i="59"/>
  <c r="H12" i="59" s="1"/>
  <c r="G10" i="59"/>
  <c r="H10" i="59" s="1"/>
  <c r="G20" i="59"/>
  <c r="H20" i="59" s="1"/>
  <c r="G8" i="59"/>
  <c r="H8" i="59" s="1"/>
  <c r="G35" i="59"/>
  <c r="H35" i="59" s="1"/>
  <c r="G21" i="59"/>
  <c r="H21" i="59" s="1"/>
  <c r="G39" i="59"/>
  <c r="H39" i="59" s="1"/>
  <c r="G7" i="59"/>
  <c r="G18" i="59"/>
  <c r="H18" i="59" s="1"/>
  <c r="G34" i="59"/>
  <c r="H34" i="59" s="1"/>
  <c r="G15" i="59"/>
  <c r="H15" i="59" s="1"/>
  <c r="G16" i="59"/>
  <c r="H16" i="59" s="1"/>
  <c r="G25" i="59"/>
  <c r="H25" i="59" s="1"/>
  <c r="G36" i="59"/>
  <c r="H36" i="59" s="1"/>
  <c r="G27" i="59"/>
  <c r="H27" i="59" s="1"/>
  <c r="G32" i="59"/>
  <c r="H32" i="59" s="1"/>
  <c r="G28" i="59"/>
  <c r="H28" i="59" s="1"/>
  <c r="G9" i="59"/>
  <c r="H9" i="59" s="1"/>
  <c r="G23" i="59"/>
  <c r="H23" i="59" s="1"/>
  <c r="G22" i="59"/>
  <c r="H22" i="59" s="1"/>
  <c r="H5" i="12"/>
  <c r="F82" i="59" s="1"/>
  <c r="J5" i="12" l="1"/>
  <c r="F44" i="59" s="1"/>
  <c r="K44" i="59" l="1"/>
  <c r="K77" i="59"/>
  <c r="O77" i="59" s="1"/>
  <c r="P77" i="59" s="1"/>
  <c r="K65" i="59"/>
  <c r="O65" i="59" s="1"/>
  <c r="P65" i="59" s="1"/>
  <c r="K67" i="59"/>
  <c r="O67" i="59" s="1"/>
  <c r="P67" i="59" s="1"/>
  <c r="K70" i="59"/>
  <c r="O70" i="59" s="1"/>
  <c r="P70" i="59" s="1"/>
  <c r="K68" i="59"/>
  <c r="O68" i="59" s="1"/>
  <c r="P68" i="59" s="1"/>
  <c r="K55" i="59"/>
  <c r="O55" i="59" s="1"/>
  <c r="P55" i="59" s="1"/>
  <c r="K53" i="59"/>
  <c r="O53" i="59" s="1"/>
  <c r="P53" i="59" s="1"/>
  <c r="K54" i="59"/>
  <c r="O54" i="59" s="1"/>
  <c r="P54" i="59" s="1"/>
  <c r="K52" i="59"/>
  <c r="O52" i="59" s="1"/>
  <c r="P52" i="59" s="1"/>
  <c r="K71" i="59"/>
  <c r="O71" i="59" s="1"/>
  <c r="P71" i="59" s="1"/>
  <c r="K59" i="59"/>
  <c r="O59" i="59" s="1"/>
  <c r="P59" i="59" s="1"/>
  <c r="K76" i="59"/>
  <c r="O76" i="59" s="1"/>
  <c r="P76" i="59" s="1"/>
  <c r="K49" i="59"/>
  <c r="O49" i="59" s="1"/>
  <c r="P49" i="59" s="1"/>
  <c r="K50" i="59"/>
  <c r="O50" i="59" s="1"/>
  <c r="P50" i="59" s="1"/>
  <c r="K48" i="59"/>
  <c r="O48" i="59" s="1"/>
  <c r="P48" i="59" s="1"/>
  <c r="K58" i="59"/>
  <c r="O58" i="59" s="1"/>
  <c r="P58" i="59" s="1"/>
  <c r="K64" i="59"/>
  <c r="O64" i="59" s="1"/>
  <c r="P64" i="59" s="1"/>
  <c r="K69" i="59"/>
  <c r="O69" i="59" s="1"/>
  <c r="P69" i="59" s="1"/>
  <c r="K57" i="59"/>
  <c r="O57" i="59" s="1"/>
  <c r="P57" i="59" s="1"/>
  <c r="K47" i="59"/>
  <c r="O47" i="59" s="1"/>
  <c r="P47" i="59" s="1"/>
  <c r="K73" i="59"/>
  <c r="O73" i="59" s="1"/>
  <c r="P73" i="59" s="1"/>
  <c r="K56" i="59"/>
  <c r="O56" i="59" s="1"/>
  <c r="P56" i="59" s="1"/>
  <c r="K46" i="59"/>
  <c r="O46" i="59" s="1"/>
  <c r="P46" i="59" s="1"/>
  <c r="K74" i="59"/>
  <c r="O74" i="59" s="1"/>
  <c r="P74" i="59" s="1"/>
  <c r="K66" i="59"/>
  <c r="O66" i="59" s="1"/>
  <c r="P66" i="59" s="1"/>
  <c r="K62" i="59"/>
  <c r="O62" i="59" s="1"/>
  <c r="P62" i="59" s="1"/>
  <c r="K60" i="59"/>
  <c r="O60" i="59" s="1"/>
  <c r="P60" i="59" s="1"/>
  <c r="K63" i="59"/>
  <c r="O63" i="59" s="1"/>
  <c r="P63" i="59" s="1"/>
  <c r="K51" i="59"/>
  <c r="O51" i="59" s="1"/>
  <c r="P51" i="59" s="1"/>
  <c r="K75" i="59"/>
  <c r="O75" i="59" s="1"/>
  <c r="P75" i="59" s="1"/>
  <c r="K72" i="59"/>
  <c r="O72" i="59" s="1"/>
  <c r="P72" i="59" s="1"/>
  <c r="K45" i="59"/>
  <c r="O45" i="59" s="1"/>
  <c r="P45" i="59" s="1"/>
  <c r="K61" i="59"/>
  <c r="O61" i="59" s="1"/>
  <c r="P61" i="59" s="1"/>
  <c r="H7" i="59"/>
  <c r="O44" i="59" l="1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A3300B50-3CDF-4CE6-A758-C03C4DFD2D5E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Timestamp="1722580644"&gt;&lt;FQL&gt;&lt;Q&gt;RSPT^P_PRICE(0,-200D)&lt;/Q&gt;&lt;R&gt;201&lt;/R&gt;&lt;C&gt;1&lt;/C&gt;&lt;D xsi:type="xsd:double"&gt;35.48&lt;/D&gt;&lt;D xsi:type="xsd:double"&gt;36.71&lt;/D&gt;&lt;D xsi:type="xsd:double"&gt;35.79&lt;/D&gt;&lt;D xsi:type="xsd:double"&gt;36.25&lt;/D&gt;&lt;D xsi:type="xsd:double"&gt;36.31&lt;/D&gt;&lt;D xsi:type="xsd:double"&gt;35.76&lt;/D&gt;&lt;D xsi:type="xsd:double"&gt;35.98&lt;/D&gt;&lt;D xsi:type="xsd:double"&gt;36.95&lt;/D&gt;&lt;D xsi:type="xsd:double"&gt;37.2&lt;/D&gt;&lt;D xsi:type="xsd:double"&gt;36.5&lt;/D&gt;&lt;D xsi:type="xsd:double"&gt;37.05&lt;/D&gt;&lt;D xsi:type="xsd:double"&gt;37.32&lt;/D&gt;&lt;D xsi:type="xsd:double"&gt;38.5&lt;/D&gt;&lt;D xsi:type="xsd:double"&gt;38.11&lt;/D&gt;&lt;D xsi:type="xsd:double"&gt;37.95&lt;/D&gt;&lt;D xsi:type="xsd:double"&gt;37.46&lt;/D&gt;&lt;D xsi:type="xsd:double"&gt;37.79&lt;/D&gt;&lt;D xsi:type="xsd:double"&gt;37.33&lt;/D&gt;&lt;D xsi:type="xsd:double"&gt;37.49&lt;/D&gt;&lt;D xsi:type="xsd:double"&gt;37.14&lt;/D&gt;&lt;D xsi:type="xsd:double"&gt;37.05&lt;/D&gt;&lt;D xsi:type="xsd:double"&gt;36.9&lt;/D&gt;&lt;D xsi:type="xsd:double"&gt;36.6&lt;/D&gt;&lt;D xsi:type="xsd:double"&gt;36.66&lt;/D&gt;&lt;D xsi:type="xsd:double"&gt;36.56&lt;/D&gt;&lt;D xsi:type="xsd:double"&gt;36.35&lt;/D&gt;&lt;D xsi:type="xsd:double"&gt;36.5&lt;/D&gt;&lt;D xsi:type="xsd:double"&gt;36.33&lt;/D&gt;&lt;D xsi:type="xsd:double"&gt;36.72&lt;/D&gt;&lt;D xsi:type="xsd:double"&gt;36.69&lt;/D&gt;&lt;D xsi:type="xsd:double"&gt;37.14&lt;/D&gt;&lt;D xsi:type="xsd:double"&gt;36.84&lt;/D&gt;&lt;D xsi:type="xsd:double"&gt;36.47&lt;/D&gt;&lt;D xsi:type="xsd:double"&gt;36.63&lt;/D&gt;&lt;D xsi:type="xsd:double"&gt;36.54&lt;/D&gt;&lt;D xsi:type="xsd:double"&gt;35.86&lt;/D&gt;&lt;D xsi:type="xsd:double"&gt;35.67&lt;/D&gt;&lt;D xsi:type="xsd:double"&gt;35.27&lt;/D&gt;&lt;D xsi:type="xsd:double"&gt;35.42&lt;/D&gt;&lt;D xsi:type="xsd:double"&gt;35.53&lt;/D&gt;&lt;D xsi:type="xsd:double"&gt;34.72&lt;/D&gt;&lt;D xsi:type="xsd:double"&gt;34.82&lt;/D&gt;&lt;D xsi:type="xsd:double"&gt;34.87&lt;/D&gt;&lt;D xsi:type="xsd:double"&gt;34.85&lt;/D&gt;&lt;D xsi:type="xsd:double"&gt;35.21&lt;/D&gt;&lt;D xsi:type="xsd:double"&gt;35.67&lt;/D&gt;&lt;D xsi:type="xsd:double"&gt;35.65&lt;/D&gt;&lt;D xsi:type="xsd:double"&gt;35.34&lt;/D&gt;&lt;D xsi:type="xsd:double"&gt;35.74&lt;/D&gt;&lt;D xsi:type="xsd:double"&gt;35.33&lt;/D&gt;&lt;D xsi:type="xsd:double"&gt;35.42&lt;/D&gt;&lt;D xsi:type="xsd:double"&gt;34.99&lt;/D&gt;&lt;D xsi:type="xsd:double"&gt;35.08&lt;/D&gt;&lt;D xsi:type="xsd:double"&gt;35.18&lt;/D&gt;&lt;D xsi:type="xsd:double"&gt;34.39&lt;/D&gt;&lt;D xsi:type="xsd:double"&gt;34.09&lt;/D&gt;&lt;D xsi:type="xsd:double"&gt;33.97&lt;/D&gt;&lt;D xsi:type="xsd:double"&gt;33.79&lt;/D&gt;&lt;D xsi:type="xsd:double"&gt;33.88&lt;/D&gt;&lt;D xsi:type="xsd:double"&gt;33.78&lt;/D&gt;&lt;D xsi:type="xsd:double"&gt;33.8&lt;/D&gt;&lt;D xsi:type="xsd:double"&gt;33.36&lt;/D&gt;&lt;D xsi:type="xsd:double"&gt;32.84&lt;/D&gt;&lt;D xsi:type="xsd:double"&gt;32.55&lt;/D&gt;&lt;D xsi:type="xsd:double"&gt;33.15&lt;/D&gt;&lt;D xsi:type="xsd:double"&gt;33.71&lt;/D&gt;&lt;D xsi:type="xsd:double"&gt;33.51&lt;/D&gt;&lt;D xsi:type="xsd:double"&gt;33.22&lt;/D&gt;&lt;D xsi:type="xsd:double"&gt;33.04&lt;/D&gt;&lt;D xsi:type="xsd:double"&gt;32.91&lt;/D&gt;&lt;D xsi:type="xsd:double"&gt;32.47&lt;/D&gt;&lt;D xsi:type="xsd:double"&gt;32.11&lt;/D&gt;&lt;D xsi:type="xsd:double"&gt;32.72&lt;/D&gt;&lt;D xsi:type="xsd:double"&gt;33.07&lt;/D&gt;&lt;D xsi:type="xsd:double"&gt;33.49&lt;/D&gt;&lt;D xsi:type="xsd:double"&gt;33.46&lt;/D&gt;&lt;D xsi:type="xsd:double"&gt;33.97&lt;/D&gt;&lt;D xsi:type="xsd:double"&gt;34.8&lt;/D&gt;&lt;D xsi:type="xsd:double"&gt;34.42&lt;/D&gt;&lt;D xsi:type="xsd:double"&gt;35.07&lt;/D&gt;&lt;D xsi:type="xsd:double"&gt;34.79&lt;/D&gt;&lt;D xsi:type="xsd:double"&gt;34.68&lt;/D&gt;&lt;D xsi:type="xsd:double"&gt;34.43&lt;/D&gt;&lt;D xsi:type="xsd:double"&gt;34.94&lt;/D&gt;&lt;D xsi:type="xsd:double"&gt;34.75&lt;/D&gt;&lt;D xsi:type="xsd:double"&gt;35.21&lt;/D&gt;&lt;D xsi:type="xsd:double"&gt;35.19&lt;/D&gt;&lt;D xsi:type="xsd:double"&gt;35.16&lt;/D&gt;&lt;D xsi:type="xsd:double"&gt;34.82&lt;/D&gt;&lt;D xsi:type="xsd:double"&gt;34.81&lt;/D&gt;&lt;D xsi:type="xsd:double"&gt;34.98&lt;/D&gt;&lt;D xsi:type="xsd:double"&gt;35.07&lt;/D&gt;&lt;D xsi:type="xsd:double"&gt;34.67&lt;/D&gt;&lt;D xsi:type="xsd:double"&gt;34.27&lt;/D&gt;&lt;D xsi:type="xsd:double"&gt;34.2&lt;/D&gt;&lt;D xsi:type="xsd:double"&gt;34.18&lt;/D&gt;&lt;D xsi:type="xsd:double"&gt;34.65&lt;/D&gt;&lt;D xsi:type="xsd:double"&gt;35.09&lt;/D&gt;&lt;D xsi:type="xsd:double"&gt;35.56&lt;/D&gt;&lt;D xsi:type="xsd:double"&gt;35.09&lt;/D&gt;&lt;D xsi:type="xsd:double"&gt;35.18&lt;/D&gt;&lt;D xsi:type="xsd:double"&gt;35.77&lt;/D&gt;&lt;D xsi:type="xsd:double"&gt;35.27&lt;/D&gt;&lt;D xsi:type="xsd:double"&gt;34.82&lt;/D&gt;&lt;D xsi:type="xsd:double"&gt;35.53&lt;/D&gt;&lt;D xsi:type="xsd:double"&gt;35.41&lt;/D&gt;&lt;D xsi:type="xsd:double"&gt;34.49&lt;/D&gt;&lt;D xsi:type="xsd:double"&gt;34.09&lt;/D&gt;&lt;D xsi:type="xsd:double"&gt;34.22&lt;/D&gt;&lt;D xsi:type="xsd:double"&gt;34.2&lt;/D&gt;&lt;D xsi:type="xsd:double"&gt;34.03&lt;/D&gt;&lt;D xsi:type="xsd:double"&gt;34.08&lt;/D&gt;&lt;D xsi:type="xsd:double"&gt;33.19&lt;/D&gt;&lt;D xsi:type="xsd:double"&gt;33.54&lt;/D&gt;&lt;D xsi:type="xsd:double"&gt;33.84&lt;/D&gt;&lt;D xsi:type="xsd:double"&gt;34.19&lt;/D&gt;&lt;D xsi:type="xsd:double"&gt;33.97&lt;/D&gt;&lt;D xsi:type="xsd:double"&gt;33.47&lt;/D&gt;&lt;D xsi:type="xsd:double"&gt;34.23&lt;/D&gt;&lt;D xsi:type="xsd:double"&gt;34.32&lt;/D&gt;&lt;D xsi:type="xsd:double"&gt;33.81&lt;/D&gt;&lt;D xsi:type="xsd:double"&gt;33.46&lt;/D&gt;&lt;D xsi:type="xsd:double"&gt;33.08&lt;/D&gt;&lt;D xsi:type="xsd:double"&gt;33.17&lt;/D&gt;&lt;D xsi:type="xsd:double"&gt;33.17&lt;/D&gt;&lt;D xsi:type="xsd:double"&gt;33.03&lt;/D&gt;&lt;D xsi:type="xsd:double"&gt;32.7&lt;/D&gt;&lt;D xsi:type="xsd:double"&gt;33.34&lt;/D&gt;&lt;D xsi:type="xsd:double"&gt;33.52&lt;/D&gt;&lt;D xsi:type="xsd:double"&gt;33.17&lt;/D&gt;&lt;D xsi:type="xsd:double"&gt;33.63&lt;/D&gt;&lt;D xsi:type="xsd:double"&gt;33.51&lt;/D&gt;&lt;D xsi:type="xsd:double"&gt;33.44&lt;/D&gt;&lt;D xsi:type="xsd:double"&gt;33.31&lt;/D&gt;&lt;D xsi:type="xsd:double"&gt;32.98&lt;/D&gt;&lt;D xsi:type="xsd:double"&gt;32.35&lt;/D&gt;&lt;D xsi:type="xsd:double"&gt;31.79&lt;/D&gt;&lt;D xsi:type="xsd:double"&gt;32.06&lt;/D&gt;&lt;D xsi:type="xsd:double"&gt;32.12&lt;/D&gt;&lt;D xsi:type="xsd:double"&gt;32.15&lt;/D&gt;&lt;D xsi:type="xsd:double"&gt;32.03&lt;/D&gt;&lt;D xsi:type="xsd:double"&gt;31.81&lt;/D&gt;&lt;D xsi:type="xsd:double"&gt;31.86&lt;/D&gt;&lt;D xsi:type="xsd:double"&gt;31.13&lt;/D&gt;&lt;D xsi:type="xsd:double"&gt;31.14&lt;/D&gt;&lt;D xsi:type="xsd:double"&gt;31.35&lt;/D&gt;&lt;D xsi:type="xsd:double"&gt;31.87&lt;/D&gt;&lt;D xsi:type="xsd:double"&gt;32.64&lt;/D&gt;&lt;D xsi:type="xsd:double"&gt;32.83&lt;/D&gt;&lt;D xsi:type="xsd:double"&gt;32.8&lt;/D&gt;&lt;D xsi:type="xsd:double"&gt;32.82&lt;/D&gt;&lt;D xsi:type="xsd:double"&gt;32.55&lt;/D&gt;&lt;D xsi:type="xsd:double"&gt;32.34&lt;/D&gt;&lt;D xsi:type="xsd:double"&gt;31.78&lt;/D&gt;&lt;D xsi:type="xsd:double"&gt;32.44&lt;/D&gt;&lt;D xsi:type="xsd:double"&gt;32.24&lt;/D&gt;&lt;D xsi:type="xsd:double"&gt;32.31&lt;/D&gt;&lt;D xsi:type="xsd:double"&gt;32.22&lt;/D&gt;&lt;D xsi:type="xsd:double"&gt;31.73&lt;/D&gt;&lt;D xsi:type="xsd:double"&gt;31.36&lt;/D&gt;&lt;D xsi:type="xsd:double"&gt;31.24&lt;/D&gt;&lt;D xsi:type="xsd:double"&gt;30.64&lt;/D&gt;&lt;D xsi:type="xsd:double"&gt;30.41&lt;/D&gt;&lt;D xsi:type="xsd:double"&gt;30.05&lt;/D&gt;&lt;D xsi:type="xsd:double"&gt;30.19&lt;/D&gt;&lt;D xsi:type="xsd:double"&gt;30.37&lt;/D&gt;&lt;D xsi:type="xsd:double"&gt;30.6&lt;/D&gt;&lt;D xsi:type="xsd:double"&gt;30.33&lt;/D&gt;&lt;D xsi:type="xsd:double"&gt;30.18&lt;/D&gt;&lt;D xsi:type="xsd:double"&gt;29.8&lt;/D&gt;&lt;D xsi:type="xsd:double"&gt;29.86&lt;/D&gt;&lt;D xsi:type="xsd:double"&gt;29.87&lt;/D&gt;&lt;D xsi:type="xsd:double"&gt;29.83&lt;/D&gt;&lt;D xsi:type="xsd:double"&gt;29.72&lt;/D&gt;&lt;D xsi:type="xsd:double"&gt;29.92&lt;/D&gt;&lt;D xsi:type="xsd:double"&gt;29.58&lt;/D&gt;&lt;D xsi:type="xsd:double"&gt;29.42&lt;/D&gt;&lt;D xsi:type="xsd:double"&gt;29.5&lt;/D&gt;&lt;D xsi:type="xsd:double"&gt;29.41&lt;/D&gt;&lt;D xsi:type="xsd:double"&gt;28.5&lt;/D&gt;&lt;D xsi:type="xsd:double"&gt;28.59&lt;/D&gt;&lt;D xsi:type="xsd:double"&gt;27.94&lt;/D&gt;&lt;D xsi:type="xsd:double"&gt;28.11&lt;/D&gt;&lt;D xsi:type="xsd:double"&gt;28.05&lt;/D&gt;&lt;D xsi:type="xsd:double"&gt;27.86&lt;/D&gt;&lt;D xsi:type="xsd:double"&gt;27.94&lt;/D&gt;&lt;D xsi:type="xsd:double"&gt;27.41&lt;/D&gt;&lt;D xsi:type="xsd:double"&gt;26.86&lt;/D&gt;&lt;D xsi:type="xsd:double"&gt;26.66&lt;/D&gt;&lt;D xsi:type="xsd:double"&gt;26.3&lt;/D&gt;&lt;D xsi:type="xsd:double"&gt;26.28&lt;/D&gt;&lt;D xsi:type="xsd:double"&gt;26.31&lt;/D&gt;&lt;D xsi:type="xsd:double"&gt;26.47&lt;/D&gt;&lt;D xsi:type="xsd:double"&gt;27.11&lt;/D&gt;&lt;D xsi:type="xsd:double"&gt;26.89&lt;/D&gt;&lt;D xsi:type="xsd:double"&gt;27.07&lt;/D&gt;&lt;D xsi:type="xsd:double"&gt;27.66&lt;/D&gt;&lt;D xsi:type="xsd:double"&gt;28.09&lt;/D&gt;&lt;D xsi:type="xsd:double"&gt;28.53&lt;/D&gt;&lt;D xsi:type="xsd:double"&gt;28.5&lt;/D&gt;&lt;D xsi:type="xsd:double"&gt;28.13&lt;/D&gt;&lt;/FQL&gt;&lt;FQL&gt;&lt;Q&gt;XRT^P_PRICE(0,-200D)&lt;/Q&gt;&lt;R&gt;201&lt;/R&gt;&lt;C&gt;1&lt;/C&gt;&lt;D xsi:type="xsd:double"&gt;76.58&lt;/D&gt;&lt;D xsi:type="xsd:double"&gt;78.51&lt;/D&gt;&lt;D xsi:type="xsd:double"&gt;77.65&lt;/D&gt;&lt;D xsi:type="xsd:double"&gt;77.04&lt;/D&gt;&lt;D xsi:type="xsd:double"&gt;77.17&lt;/D&gt;&lt;D xsi:type="xsd:double"&gt;75.68&lt;/D&gt;&lt;D xsi:type="xsd:double"&gt;74.81&lt;/D&gt;&lt;D xsi:type="xsd:double"&gt;76.01&lt;/D&gt;&lt;D xsi:type="xsd:double"&gt;76.19&lt;/D&gt;&lt;D xsi:type="xsd:double"&gt;75.59&lt;/D&gt;&lt;D xsi:type="xsd:double"&gt;76.5&lt;/D&gt;&lt;D xsi:type="xsd:double"&gt;78.27&lt;/D&gt;&lt;D xsi:type="xsd:double"&gt;79.13&lt;/D&gt;&lt;D xsi:type="xsd:double"&gt;76.42&lt;/D&gt;&lt;D xsi:type="xsd:double"&gt;77.11&lt;/D&gt;&lt;D xsi:type="xsd:double"&gt;76.53&lt;/D&gt;&lt;D xsi:type="xsd:double"&gt;73.85&lt;/D&gt;&lt;D xsi:type="xsd:double"&gt;73.22&lt;/D&gt;&lt;D xsi:type="xsd:double"&gt;73.68&lt;/D&gt;&lt;D xsi:type="xsd:double"&gt;73.45&lt;/D&gt;&lt;D xsi:type="xsd:double"&gt;73.49&lt;/D&gt;&lt;D xsi:type="xsd:double"&gt;73.69&lt;/D&gt;&lt;D xsi:type="xsd:double"&gt;73.6&lt;/D&gt;&lt;D xsi:type="xsd:double"&gt;74.98&lt;/D&gt;&lt;D xsi:type="xsd:double"&gt;74.89&lt;/D&gt;&lt;D xsi:type="xsd:double"&gt;75.19&lt;/D&gt;&lt;D xsi:type="xsd:double"&gt;75.44&lt;/D&gt;&lt;D xsi:type="xsd:double"&gt;76.03&lt;/D&gt;&lt;D xsi:type="xsd:double"&gt;75.76&lt;/D&gt;&lt;D xsi:type="xsd:double"&gt;75.78&lt;/D&gt;&lt;D xsi:type="xsd:double"&gt;76.1&lt;/D&gt;&lt;D xsi:type="xsd:double"&gt;76.04&lt;/D&gt;&lt;D xsi:type="xsd:double"&gt;74.79&lt;/D&gt;&lt;D xsi:type="xsd:double"&gt;75.85&lt;/D&gt;&lt;D xsi:type="xsd:double"&gt;76.57&lt;/D&gt;&lt;D xsi:type="xsd:double"&gt;76.09&lt;/D&gt;&lt;D xsi:type="xsd:double"&gt;75.73&lt;/D&gt;&lt;D xsi:type="xsd:double"&gt;76.05&lt;/D&gt;&lt;D xsi:type="xsd:double"&gt;78.05&lt;/D&gt;&lt;D xsi:type="xsd:double"&gt;77.59&lt;/D&gt;&lt;D xsi:type="xsd:double"&gt;76.93&lt;/D&gt;&lt;D xsi:type="xsd:double"&gt;78.56&lt;/D&gt;&lt;D xsi:type="xsd:double"&gt;77.52&lt;/D&gt;&lt;D xsi:type="xsd:double"&gt;75.82&lt;/D&gt;&lt;D xsi:type="xsd:double"&gt;74.91&lt;/D&gt;&lt;D xsi:type="xsd:double"&gt;75.1&lt;/D&gt;&lt;D xsi:type="xsd:double"&gt;74.95&lt;/D&gt;&lt;D xsi:type="xsd:double"&gt;73.79&lt;/D&gt;&lt;D xsi:type="xsd:double"&gt;74.39&lt;/D&gt;&lt;D xsi:type="xsd:double"&gt;75.3&lt;/D&gt;&lt;D xsi:type="xsd:double"&gt;75.62&lt;/D&gt;&lt;D xsi:type="xsd:double"&gt;75.93&lt;/D&gt;&lt;D xsi:type="xsd:double"&gt;76.53&lt;/D&gt;&lt;D xsi:type="xsd:double"&gt;77.48&lt;/D&gt;&lt;D xsi:type="xsd:double"&gt;78.47&lt;/D&gt;&lt;D xsi:type="xsd:double"&gt;76.3&lt;/D&gt;&lt;D xsi:type="xsd:double"&gt;74.38&lt;/D&gt;&lt;D xsi:type="xsd:double"&gt;74.76&lt;/D&gt;&lt;D xsi:type="xsd:double"&gt;73.46&lt;/D&gt;&lt;D xsi:type="xsd:double"&gt;74.16&lt;/D&gt;&lt;D xsi:type="xsd:double"&gt;74.28&lt;/D&gt;&lt;D xsi:type="xsd:double"&gt;73.42&lt;/D&gt;&lt;D xsi:type="xsd:double"&gt;72.49&lt;/D&gt;&lt;D xsi:type="xsd:double"&gt;71.28&lt;/D&gt;&lt;D xsi:type="xsd:double"&gt;71.79&lt;/D&gt;&lt;D xsi:type="xsd:double"&gt;73.2&lt;/D&gt;&lt;D xsi:type="xsd:double"&gt;73.22&lt;/D&gt;&lt;D xsi:type="xsd:double"&gt;72.21&lt;/D&gt;&lt;D xsi:type="xsd:double"&gt;72.52&lt;/D&gt;&lt;D xsi:type="xsd:double"&gt;73.04&lt;/D&gt;&lt;D xsi:type="xsd:double"&gt;71.47&lt;/D&gt;&lt;D xsi:type="xsd:double"&gt;71.17&lt;/D&gt;&lt;D xsi:type="xsd:double"&gt;70.69&lt;/D&gt;&lt;D xsi:type="xsd:double"&gt;70.66&lt;/D&gt;&lt;D xsi:type="xsd:double"&gt;70.97&lt;/D&gt;&lt;D xsi:type="xsd:double"&gt;70.93&lt;/D&gt;&lt;D xsi:type="xsd:double"&gt;71.88&lt;/D&gt;&lt;D xsi:type="xsd:double"&gt;73.57&lt;/D&gt;&lt;D xsi:type="xsd:double"&gt;73.36&lt;/D&gt;&lt;D xsi:type="xsd:double"&gt;74.87&lt;/D&gt;&lt;D xsi:type="xsd:double"&gt;74.82&lt;/D&gt;&lt;D xsi:type="xsd:double"&gt;74.67&lt;/D&gt;&lt;D xsi:type="xsd:double"&gt;74.44&lt;/D&gt;&lt;D xsi:type="xsd:double"&gt;75.47&lt;/D&gt;&lt;D xsi:type="xsd:double"&gt;76.25&lt;/D&gt;&lt;D xsi:type="xsd:double"&gt;78.46&lt;/D&gt;&lt;D xsi:type="xsd:double"&gt;78.99&lt;/D&gt;&lt;D xsi:type="xsd:double"&gt;78.36&lt;/D&gt;&lt;D xsi:type="xsd:double"&gt;76.84&lt;/D&gt;&lt;D xsi:type="xsd:double"&gt;76.54&lt;/D&gt;&lt;D xsi:type="xsd:double"&gt;77.23&lt;/D&gt;&lt;D xsi:type="xsd:double"&gt;78.14&lt;/D&gt;&lt;D xsi:type="xsd:double"&gt;77.33&lt;/D&gt;&lt;D xsi:type="xsd:double"&gt;75.99&lt;/D&gt;&lt;D xsi:type="xsd:double"&gt;75.42&lt;/D&gt;&lt;D xsi:type="xsd:double"&gt;75.61&lt;/D&gt;&lt;D xsi:type="xsd:double"&gt;75.26&lt;/D&gt;&lt;D xsi:type="xsd:double"&gt;75.92&lt;/D&gt;&lt;D xsi:type="xsd:double"&gt;75.41&lt;/D&gt;&lt;D xsi:type="xsd:double"&gt;75.26&lt;/D&gt;&lt;D xsi:type="xsd:double"&gt;75.62&lt;/D&gt;&lt;D xsi:type="xsd:double"&gt;75.69&lt;/D&gt;&lt;D xsi:type="xsd:double"&gt;75.48&lt;/D&gt;&lt;D xsi:type="xsd:double"&gt;76.7&lt;/D&gt;&lt;D xsi:type="xsd:double"&gt;76.72&lt;/D&gt;&lt;D xsi:type="xsd:double"&gt;77.02&lt;/D&gt;&lt;D xsi:type="xsd:double"&gt;76.49&lt;/D&gt;&lt;D xsi:type="xsd:double"&gt;75.96&lt;/D&gt;&lt;D xsi:type="xsd:double"&gt;76.64&lt;/D&gt;&lt;D xsi:type="xsd:double"&gt;74.79&lt;/D&gt;&lt;D xsi:type="xsd:double"&gt;74.63&lt;/D&gt;&lt;D xsi:type="xsd:double"&gt;73.32&lt;/D&gt;&lt;D xsi:type="xsd:double"&gt;72.7&lt;/D&gt;&lt;D xsi:type="xsd:double"&gt;73.04&lt;/D&gt;&lt;D xsi:type="xsd:double"&gt;73.57&lt;/D&gt;&lt;D xsi:type="xsd:double"&gt;73.98&lt;/D&gt;&lt;D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xsi:type="xsd:double"&gt;72.04&lt;/D&gt;&lt;D xsi:type="xsd:double"&gt;72.24&lt;/D&gt;&lt;D xsi:type="xsd:double"&gt;70.84&lt;/D&gt;&lt;D xsi:type="xsd:double"&gt;72.2&lt;/D&gt;&lt;D xsi:type="xsd:double"&gt;70.76&lt;/D&gt;&lt;D xsi:type="xsd:double"&gt;70.85&lt;/D&gt;&lt;D xsi:type="xsd:double"&gt;71.43&lt;/D&gt;&lt;D xsi:type="xsd:double"&gt;69.75&lt;/D&gt;&lt;D xsi:type="xsd:double"&gt;67.53&lt;/D&gt;&lt;D xsi:type="xsd:double"&gt;68.19&lt;/D&gt;&lt;D xsi:type="xsd:double"&gt;67.08&lt;/D&gt;&lt;D xsi:type="xsd:double"&gt;67.07&lt;/D&gt;&lt;D xsi:type="xsd:double"&gt;66.35&lt;/D&gt;&lt;D xsi:type="xsd:double"&gt;65.98&lt;/D&gt;&lt;D xsi:type="xsd:double"&gt;67.79&lt;/D&gt;&lt;D xsi:type="xsd:double"&gt;67.05&lt;/D&gt;&lt;D xsi:type="xsd:double"&gt;64.6&lt;/D&gt;&lt;D xsi:type="xsd:double"&gt;64.54&lt;/D&gt;&lt;D xsi:type="xsd:double"&gt;64.11&lt;/D&gt;&lt;D xsi:type="xsd:double"&gt;63.51&lt;/D&gt;&lt;D xsi:type="xsd:double"&gt;63.89&lt;/D&gt;&lt;D xsi:type="xsd:double"&gt;63.43&lt;/D&gt;&lt;D xsi:type="xsd:double"&gt;63.46&lt;/D&gt;&lt;D xsi:type="xsd:double"&gt;63.64&lt;/D&gt;&lt;D xsi:type="xsd:double"&gt;63.25&lt;/D&gt;&lt;D xsi:type="xsd:double"&gt;61.54&lt;/D&gt;&lt;D xsi:type="xsd:double"&gt;63.72&lt;/D&gt;&lt;D xsi:type="xsd:double"&gt;62.36&lt;/D&gt;&lt;D xsi:type="xsd:double"&gt;59.42&lt;/D&gt;&lt;D xsi:type="xsd:double"&gt;59.84&lt;/D&gt;&lt;D xsi:type="xsd:double"&gt;59.35&lt;/D&gt;&lt;D xsi:type="xsd:double"&gt;60.41&lt;/D&gt;&lt;D xsi:type="xsd:double"&gt;61.52&lt;/D&gt;&lt;D xsi:type="xsd:double"&gt;61.55&lt;/D&gt;&lt;D xsi:type="xsd:double"&gt;62.08&lt;/D&gt;&lt;D xsi:type="xsd:double"&gt;60.33&lt;/D&gt;&lt;D xsi:type="xsd:double"&gt;58.53&lt;/D&gt;&lt;D xsi:type="xsd:double"&gt;58.69&lt;/D&gt;&lt;D xsi:type="xsd:double"&gt;58.25&lt;/D&gt;&lt;D xsi:type="xsd:double"&gt;57.91&lt;/D&gt;&lt;D xsi:type="xsd:double"&gt;58.6&lt;/D&gt;&lt;D xsi:type="xsd:double"&gt;58.39&lt;/D&gt;&lt;D xsi:type="xsd:double"&gt;58.55&lt;/D&gt;&lt;D xsi:type="xsd:double"&gt;58.48&lt;/D&gt;&lt;D xsi:type="xsd:double"&gt;59.24&lt;/D&gt;&lt;D xsi:type="xsd:double"&gt;59.55&lt;/D&gt;&lt;D xsi:type="xsd:double"&gt;60.54&lt;/D&gt;&lt;D xsi:type="xsd:double"&gt;61.26&lt;/D&gt;&lt;D xsi:type="xsd:double"&gt;60.22&lt;/D&gt;&lt;D xsi:type="xsd:double"&gt;58.63&lt;/D&gt;&lt;/FQL&gt;&lt;FQL&gt;&lt;Q&gt;KIE^P_PRICE(0,-200D)&lt;/Q&gt;&lt;R&gt;201&lt;/R&gt;&lt;C&gt;1&lt;/C&gt;&lt;D xsi:type="xsd:double"&gt;53.82&lt;/D&gt;&lt;D xsi:type="xsd:double"&gt;54.24&lt;/D&gt;&lt;D xsi:type="xsd:double"&gt;54.33&lt;/D&gt;&lt;D xsi:type="xsd:double"&gt;53.15&lt;/D&gt;&lt;D xsi:type="xsd:double"&gt;53.25&lt;/D&gt;&lt;D xsi:type="xsd:double"&gt;51.91&lt;/D&gt;&lt;D xsi:type="xsd:double"&gt;51.73&lt;/D&gt;&lt;D xsi:type="xsd:double"&gt;52.2&lt;/D&gt;&lt;D xsi:type="xsd:double"&gt;51.72&lt;/D&gt;&lt;D xsi:type="xsd:double"&gt;51.35&lt;/D&gt;&lt;D xsi:type="xsd:double"&gt;52.53&lt;/D&gt;&lt;D xsi:type="xsd:double"&gt;52.75&lt;/D&gt;&lt;D xsi:type="xsd:double"&gt;52.43&lt;/D&gt;&lt;D xsi:type="xsd:double"&gt;51.83&lt;/D&gt;&lt;D xsi:type="xsd:double"&gt;51.35&lt;/D&gt;&lt;D xsi:type="xsd:double"&gt;50.88&lt;/D&gt;&lt;D xsi:type="xsd:double"&gt;50.18&lt;/D&gt;&lt;D xsi:type="xsd:double"&gt;49.59&lt;/D&gt;&lt;D xsi:type="xsd:double"&gt;49.65&lt;/D&gt;&lt;D xsi:type="xsd:double"&gt;49.44&lt;/D&gt;&lt;D xsi:type="xsd:double"&gt;49.78&lt;/D&gt;&lt;D xsi:type="xsd:double"&gt;50.03&lt;/D&gt;&lt;D xsi:type="xsd:double"&gt;49.88&lt;/D&gt;&lt;D xsi:type="xsd:double"&gt;49.83&lt;/D&gt;&lt;D xsi:type="xsd:double"&gt;50.12&lt;/D&gt;&lt;D xsi:type="xsd:double"&gt;49.73&lt;/D&gt;&lt;D xsi:type="xsd:double"&gt;50.16&lt;/D&gt;&lt;D xsi:type="xsd:double"&gt;50.71&lt;/D&gt;&lt;D xsi:type="xsd:double"&gt;50.45&lt;/D&gt;&lt;D xsi:type="xsd:double"&gt;50.54&lt;/D&gt;&lt;D xsi:type="xsd:double"&gt;50.05&lt;/D&gt;&lt;D xsi:type="xsd:double"&gt;49.7&lt;/D&gt;&lt;D xsi:type="xsd:double"&gt;48.97&lt;/D&gt;&lt;D xsi:type="xsd:double"&gt;49.4&lt;/D&gt;&lt;D xsi:type="xsd:double"&gt;49.6&lt;/D&gt;&lt;D xsi:type="xsd:double"&gt;49.61&lt;/D&gt;&lt;D xsi:type="xsd:double"&gt;50.24&lt;/D&gt;&lt;D xsi:type="xsd:double"&gt;50.39&lt;/D&gt;&lt;D xsi:type="xsd:double"&gt;50.26&lt;/D&gt;&lt;D xsi:type="xsd:double"&gt;50.39&lt;/D&gt;&lt;D xsi:type="xsd:double"&gt;50.41&lt;/D&gt;&lt;D xsi:type="xsd:double"&gt;50.77&lt;/D&gt;&lt;D xsi:type="xsd:double"&gt;51.16&lt;/D&gt;&lt;D xsi:type="xsd:double"&gt;50.6&lt;/D&gt;&lt;D xsi:type="xsd:double"&gt;49.95&lt;/D&gt;&lt;D xsi:type="xsd:double"&gt;50.27&lt;/D&gt;&lt;D xsi:type="xsd:double"&gt;50.81&lt;/D&gt;&lt;D xsi:type="xsd:double"&gt;50.47&lt;/D&gt;&lt;D xsi:type="xsd:double"&gt;51.44&lt;/D&gt;&lt;D xsi:type="xsd:double"&gt;51.46&lt;/D&gt;&lt;D xsi:type="xsd:double"&gt;51.21&lt;/D&gt;&lt;D xsi:type="xsd:double"&gt;51.83&lt;/D&gt;&lt;D xsi:type="xsd:double"&gt;51.38&lt;/D&gt;&lt;D xsi:type="xsd:double"&gt;51.02&lt;/D&gt;&lt;D xsi:type="xsd:double"&gt;51.07&lt;/D&gt;&lt;D xsi:type="xsd:double"&gt;50.91&lt;/D&gt;&lt;D xsi:type="xsd:double"&gt;51.27&lt;/D&gt;&lt;D xsi:type="xsd:double"&gt;51.16&lt;/D&gt;&lt;D xsi:type="xsd:double"&gt;50.8&lt;/D&gt;&lt;D xsi:type="xsd:double"&gt;50.71&lt;/D&gt;&lt;D xsi:type="xsd:double"&gt;50.38&lt;/D&gt;&lt;D xsi:type="xsd:double"&gt;49.48&lt;/D&gt;&lt;D xsi:type="xsd:double"&gt;49.29&lt;/D&gt;&lt;D xsi:type="xsd:double"&gt;49.15&lt;/D&gt;&lt;D xsi:type="xsd:double"&gt;48.58&lt;/D&gt;&lt;D xsi:type="xsd:double"&gt;48.79&lt;/D&gt;&lt;D xsi:type="xsd:double"&gt;48.53&lt;/D&gt;&lt;D xsi:type="xsd:double"&gt;49.3&lt;/D&gt;&lt;D xsi:type="xsd:double"&gt;49.67&lt;/D&gt;&lt;D xsi:type="xsd:double"&gt;49.75&lt;/D&gt;&lt;D xsi:type="xsd:double"&gt;49.46&lt;/D&gt;&lt;D xsi:type="xsd:double"&gt;49.08&lt;/D&gt;&lt;D xsi:type="xsd:double"&gt;48.28&lt;/D&gt;&lt;D xsi:type="xsd:double"&gt;47.72&lt;/D&gt;&lt;D xsi:type="xsd:double"&gt;48.07&lt;/D&gt;&lt;D xsi:type="xsd:double"&gt;47.94&lt;/D&gt;&lt;D xsi:type="xsd:double"&gt;48.32&lt;/D&gt;&lt;D xsi:type="xsd:double"&gt;48.43&lt;/D&gt;&lt;D xsi:type="xsd:double"&gt;49.78&lt;/D&gt;&lt;D xsi:type="xsd:double"&gt;50.11&lt;/D&gt;&lt;D xsi:type="xsd:double"&gt;50.96&lt;/D&gt;&lt;D xsi:type="xsd:double"&gt;51&lt;/D&gt;&lt;D xsi:type="xsd:double"&gt;50.58&lt;/D&gt;&lt;D xsi:type="xsd:double"&gt;51.17&lt;/D&gt;&lt;D xsi:type="xsd:double"&gt;51.17&lt;/D&gt;&lt;D xsi:type="xsd:double"&gt;51.64&lt;/D&gt;&lt;D xsi:type="xsd:double"&gt;52.07&lt;/D&gt;&lt;D xsi:type="xsd:double"&gt;51.97&lt;/D&gt;&lt;D xsi:type="xsd:double"&gt;51.25&lt;/D&gt;&lt;D xsi:type="xsd:double"&gt;51.09&lt;/D&gt;&lt;D xsi:type="xsd:double"&gt;50.65&lt;/D&gt;&lt;D xsi:type="xsd:double"&gt;51.07&lt;/D&gt;&lt;D xsi:type="xsd:double"&gt;51.03&lt;/D&gt;&lt;D xsi:type="xsd:double"&gt;50.61&lt;/D&gt;&lt;D xsi:type="xsd:double"&gt;50.35&lt;/D&gt;&lt;D xsi:type="xsd:double"&gt;50.78&lt;/D&gt;&lt;D xsi:type="xsd:double"&gt;50.47&lt;/D&gt;&lt;D xsi:type="xsd:double"&gt;50.66&lt;/D&gt;&lt;D xsi:type="xsd:double"&gt;50.47&lt;/D&gt;&lt;D xsi:type="xsd:double"&gt;50.2&lt;/D&gt;&lt;D xsi:type="xsd:double"&gt;49.98&lt;/D&gt;&lt;D xsi:type="xsd:double"&gt;50.14&lt;/D&gt;&lt;D xsi:type="xsd:double"&gt;50.29&lt;/D&gt;&lt;D xsi:type="xsd:double"&gt;49.64&lt;/D&gt;&lt;D xsi:type="xsd:double"&gt;49.53&lt;/D&gt;&lt;D xsi:type="xsd:double"&gt;49.58&lt;/D&gt;&lt;D xsi:type="xsd:double"&gt;49.73&lt;/D&gt;&lt;D xsi:type="xsd:double"&gt;49.87&lt;/D&gt;&lt;D xsi:type="xsd:double"&gt;49.5&lt;/D&gt;&lt;D xsi:type="xsd:double"&gt;49.18&lt;/D&gt;&lt;D xsi:type="xsd:double"&gt;49.32&lt;/D&gt;&lt;D xsi:type="xsd:double"&gt;49.19&lt;/D&gt;&lt;D xsi:type="xsd:double"&gt;48.71&lt;/D&gt;&lt;D xsi:type="xsd:double"&gt;48.8&lt;/D&gt;&lt;D xsi:type="xsd:double"&gt;48.94&lt;/D&gt;&lt;D xsi:type="xsd:double"&gt;48.97&lt;/D&gt;&lt;D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xsi:type="xsd:double"&gt;44.9&lt;/D&gt;&lt;D xsi:type="xsd:double"&gt;44.71&lt;/D&gt;&lt;D xsi:type="xsd:double"&gt;44.46&lt;/D&gt;&lt;D xsi:type="xsd:double"&gt;45.25&lt;/D&gt;&lt;D xsi:type="xsd:double"&gt;44.95&lt;/D&gt;&lt;D xsi:type="xsd:double"&gt;44.81&lt;/D&gt;&lt;D xsi:type="xsd:double"&gt;45.19&lt;/D&gt;&lt;D xsi:type="xsd:double"&gt;46.09&lt;/D&gt;&lt;D xsi:type="xsd:double"&gt;45.93&lt;/D&gt;&lt;D xsi:type="xsd:double"&gt;45.56&lt;/D&gt;&lt;D xsi:type="xsd:double"&gt;45.06&lt;/D&gt;&lt;D xsi:type="xsd:double"&gt;44.87&lt;/D&gt;&lt;D xsi:type="xsd:double"&gt;44.99&lt;/D&gt;&lt;D xsi:type="xsd:double"&gt;45.4&lt;/D&gt;&lt;D xsi:type="xsd:double"&gt;45.61&lt;/D&gt;&lt;D xsi:type="xsd:double"&gt;45.24&lt;/D&gt;&lt;D xsi:type="xsd:double"&gt;45.28&lt;/D&gt;&lt;D xsi:type="xsd:double"&gt;44.48&lt;/D&gt;&lt;D xsi:type="xsd:double"&gt;44.65&lt;/D&gt;&lt;D xsi:type="xsd:double"&gt;45.3&lt;/D&gt;&lt;D xsi:type="xsd:double"&gt;45.13&lt;/D&gt;&lt;D xsi:type="xsd:double"&gt;44.8&lt;/D&gt;&lt;D xsi:type="xsd:double"&gt;44.54&lt;/D&gt;&lt;D xsi:type="xsd:double"&gt;44.18&lt;/D&gt;&lt;D xsi:type="xsd:double"&gt;44.07&lt;/D&gt;&lt;D xsi:type="xsd:double"&gt;43.87&lt;/D&gt;&lt;D xsi:type="xsd:double"&gt;43.67&lt;/D&gt;&lt;D xsi:type="xsd:double"&gt;44.04&lt;/D&gt;&lt;D xsi:type="xsd:double"&gt;43.6&lt;/D&gt;&lt;D xsi:type="xsd:double"&gt;43.51&lt;/D&gt;&lt;D xsi:type="xsd:double"&gt;43.07&lt;/D&gt;&lt;D xsi:type="xsd:double"&gt;43.18&lt;/D&gt;&lt;D xsi:type="xsd:double"&gt;43.25&lt;/D&gt;&lt;D xsi:type="xsd:double"&gt;43.32&lt;/D&gt;&lt;D xsi:type="xsd:double"&gt;43.49&lt;/D&gt;&lt;D xsi:type="xsd:double"&gt;43.13&lt;/D&gt;&lt;D xsi:type="xsd:double"&gt;43.14&lt;/D&gt;&lt;D xsi:type="xsd:double"&gt;42.71&lt;/D&gt;&lt;D xsi:type="xsd:double"&gt;42.33&lt;/D&gt;&lt;D xsi:type="xsd:double"&gt;41.76&lt;/D&gt;&lt;D xsi:type="xsd:double"&gt;42.73&lt;/D&gt;&lt;D xsi:type="xsd:double"&gt;42.49&lt;/D&gt;&lt;D xsi:type="xsd:double"&gt;42.5&lt;/D&gt;&lt;D xsi:type="xsd:double"&gt;41.86&lt;/D&gt;&lt;D xsi:type="xsd:double"&gt;42.28&lt;/D&gt;&lt;D xsi:type="xsd:double"&gt;43.07&lt;/D&gt;&lt;D xsi:type="xsd:double"&gt;43.81&lt;/D&gt;&lt;D xsi:type="xsd:double"&gt;44.3&lt;/D&gt;&lt;D xsi:type="xsd:double"&gt;43.88&lt;/D&gt;&lt;D xsi:type="xsd:double"&gt;43.13&lt;/D&gt;&lt;/FQL&gt;&lt;FQL&gt;&lt;Q&gt;XTL^P_PRICE(0)/P_PRICE_HIGH_PR(0,,,,,,"PRICE","CLOSE","52W")&lt;/Q&gt;&lt;R&gt;1&lt;/R&gt;&lt;C&gt;1&lt;/C&gt;&lt;D xsi:type="xsd:double"&gt;0.9768145&lt;/D&gt;&lt;/FQL&gt;&lt;FQL&gt;&lt;Q&gt;XOP^P_PRICE(0)/P_PRICE_HIGH_PR(0,,,,,,"PRICE","CLOSE","52W")&lt;/Q&gt;&lt;R&gt;1&lt;/R&gt;&lt;C&gt;1&lt;/C&gt;&lt;D xsi:type="xsd:double"&gt;0.8842394&lt;/D&gt;&lt;/FQL&gt;&lt;FQL&gt;&lt;Q&gt;PICK^P_PRICE(0)/P_PRICE_HIGH_PR(0,,,,,,"PRICE","CLOSE","52W")&lt;/Q&gt;&lt;R&gt;1&lt;/R&gt;&lt;C&gt;1&lt;/C&gt;&lt;D xsi:type="xsd:double"&gt;0.84171724&lt;/D&gt;&lt;/FQL&gt;&lt;FQL&gt;&lt;Q&gt;XLP^P_PRICE(0)/P_PRICE_HIGH_PR(0,,,,,,"PRICE","CLOSE","52W")&lt;/Q&gt;&lt;R&gt;1&lt;/R&gt;&lt;C&gt;1&lt;/C&gt;&lt;D xsi:type="xsd:double"&gt;0.997841&lt;/D&gt;&lt;/FQL&gt;&lt;FQL&gt;&lt;Q&gt;XLV^P_PRICE(0)/P_PRICE_HIGH_PR(0,,,,,,"PRICE","CLOSE","52W")&lt;/Q&gt;&lt;R&gt;1&lt;/R&gt;&lt;C&gt;1&lt;/C&gt;&lt;D xsi:type="xsd:double"&gt;1&lt;/D&gt;&lt;/FQL&gt;&lt;FQL&gt;&lt;Q&gt;XLK^P_PRICE(0)/P_PRICE_HIGH_PR(0,,,,,,"PRICE","CLOSE","52W")&lt;/Q&gt;&lt;R&gt;1&lt;/R&gt;&lt;C&gt;1&lt;/C&gt;&lt;D xsi:type="xsd:double"&gt;0.8862336&lt;/D&gt;&lt;/FQL&gt;&lt;FQL&gt;&lt;Q&gt;PRN^P_PRICE(0)/P_PRICE_HIGH_PR(0,,,,,,"PRICE","CLOSE","52W")&lt;/Q&gt;&lt;R&gt;1&lt;/R&gt;&lt;C&gt;1&lt;/C&gt;&lt;D xsi:type="xsd:double"&gt;0.95926344&lt;/D&gt;&lt;/FQL&gt;&lt;FQL&gt;&lt;Q&gt;IAT^P_PRICE(0)/P_PRICE_HIGH_PR(0,,,,,,"PRICE","CLOSE","52W")&lt;/Q&gt;&lt;R&gt;1&lt;/R&gt;&lt;C&gt;1&lt;/C&gt;&lt;D xsi:type="xsd:double"&gt;0.9575082&lt;/D&gt;&lt;/FQL&gt;&lt;FQL&gt;&lt;Q&gt;RWR^FMA_PCT_ABOVE_MAVG(200,0,,,,"PORTAGG")&lt;/Q&gt;&lt;R&gt;1&lt;/R&gt;&lt;C&gt;1&lt;/C&gt;&lt;D xsi:type="xsd:double"&gt;84.4660194174757&lt;/D&gt;&lt;/FQL&gt;&lt;FQL&gt;&lt;Q&gt;XOP^PERCENT_CHANGE(FMA_EPS(+1,0,,,,"PORTAGG","MEAN"),FMA_EPS(+1,-3AM,,,,"PORTAGG","MEAN"))&lt;/Q&gt;&lt;R&gt;1&lt;/R&gt;&lt;C&gt;1&lt;/C&gt;&lt;D xsi:type="xsd:double"&gt;-7.22894174730014&lt;/D&gt;&lt;/FQL&gt;&lt;FQL&gt;&lt;Q&gt;COPX^PERCENT_CHANGE(FMA_EPS(+1,0,,,,"PORTAGG","MEAN"),FMA_EPS(+1,-1AM,,,,"PORTAGG","MEAN"))&lt;/Q&gt;&lt;R&gt;1&lt;/R&gt;&lt;C&gt;1&lt;/C&gt;&lt;D xsi:type="xsd:double"&gt;2.27423701301857&lt;/D&gt;&lt;/FQL&gt;&lt;FQL&gt;&lt;Q&gt;XLY^FMA_PCT_ABOVE_MAVG(200,0,,,,"PORTAGG")&lt;/Q&gt;&lt;R&gt;1&lt;/R&gt;&lt;C&gt;1&lt;/C&gt;&lt;D xsi:type="xsd:double"&gt;60.377358490566&lt;/D&gt;&lt;/FQL&gt;&lt;FQL&gt;&lt;Q&gt;XLK^PERCENT_CHANGE(FMA_EPS(+1,0,,,,"PORTAGG","MEAN"),FMA_EPS(+1,-3AM,,,,"PORTAGG","MEAN"))&lt;/Q&gt;&lt;R&gt;1&lt;/R&gt;&lt;C&gt;1&lt;/C&gt;&lt;D xsi:type="xsd:double"&gt;-4.68387980608201&lt;/D&gt;&lt;/FQL&gt;&lt;FQL&gt;&lt;Q&gt;PSCI^PERCENT_CHANGE(FMA_EPS(+1,0,,,,"PORTAGG","MEAN"),FMA_EPS(+1,-1AM,,,,"PORTAGG","MEAN"))&lt;/Q&gt;&lt;R&gt;1&lt;/R&gt;&lt;C&gt;1&lt;/C&gt;&lt;D xsi:type="xsd:double"&gt;-2.25261140979145&lt;/D&gt;&lt;/FQL&gt;&lt;FQL&gt;&lt;Q&gt;XLF^FMA_PCT_ABOVE_MAVG(200,0,,,,"PORTAGG")&lt;/Q&gt;&lt;R&gt;1&lt;/R&gt;&lt;C&gt;1&lt;/C&gt;&lt;D xsi:type="xsd:double"&gt;84.9315068493151&lt;/D&gt;&lt;/FQL&gt;&lt;FQL&gt;&lt;Q&gt;TAN^COUNT(OS_TOP_HLDG_NAME(ALL,0D,,MTD,,ALL,EQ))&lt;/Q&gt;&lt;R&gt;1&lt;/R&gt;&lt;C&gt;1&lt;/C&gt;&lt;D xsi:type="xsd:long"&gt;39&lt;/D&gt;&lt;/FQL&gt;&lt;FQL&gt;&lt;Q&gt;LIT^FMA_COS_DOWN("EPS","1M",+1,0,,,"PORTAGG","MEANR")&lt;/Q&gt;&lt;R&gt;1&lt;/R&gt;&lt;C&gt;1&lt;/C&gt;&lt;D xsi:type="xsd:double"&gt;26&lt;/D&gt;&lt;/FQL&gt;&lt;FQL&gt;&lt;Q&gt;XLP^FMA_COS_UP("EPS","1M",+1,0,,,"PORTAGG","MEANR")&lt;/Q&gt;&lt;R&gt;1&lt;/R&gt;&lt;C&gt;1&lt;/C&gt;&lt;D xsi:type="xsd:double"&gt;10&lt;/D&gt;&lt;/FQL&gt;&lt;FQL&gt;&lt;Q&gt;PTF^COUNT(OS_TOP_HLDG_NAME(ALL,0D,,MTD,,ALL,EQ))&lt;/Q&gt;&lt;R&gt;1&lt;/R&gt;&lt;C&gt;1&lt;/C&gt;&lt;D xsi:type="xsd:long"&gt;39&lt;/D&gt;&lt;/FQL&gt;&lt;FQL&gt;&lt;Q&gt;ITA^FMA_COS_DOWN("EPS","1M",+1,0,,,"PORTAGG","MEANR")&lt;/Q&gt;&lt;R&gt;1&lt;/R&gt;&lt;C&gt;1&lt;/C&gt;&lt;D xsi:type="xsd:double"&gt;9&lt;/D&gt;&lt;/FQL&gt;&lt;FQL&gt;&lt;Q&gt;IAT^FMA_COS_UP("EPS","1M",+1,0,,,"PORTAGG","MEANR")&lt;/Q&gt;&lt;R&gt;1&lt;/R&gt;&lt;C&gt;1&lt;/C&gt;&lt;D xsi:type="xsd:double"&gt;21&lt;/D&gt;&lt;/FQL&gt;&lt;FQL&gt;&lt;Q&gt;MOO^FG_COMPANY_NAME&lt;/Q&gt;&lt;R&gt;1&lt;/R&gt;&lt;C&gt;1&lt;/C&gt;&lt;D xsi:type="xsd:string"&gt;VanEck Agribusiness ETF&lt;/D&gt;&lt;/FQL&gt;&lt;FQL&gt;&lt;Q&gt;IYT^FG_COMPANY_NAME&lt;/Q&gt;&lt;R&gt;1&lt;/R&gt;&lt;C&gt;1&lt;/C&gt;&lt;D xsi:type="xsd:string"&gt;iShares US Transportation ETF&lt;/D&gt;&lt;/FQL&gt;&lt;FQL&gt;&lt;Q&gt;RWR^FG_TOTAL_RETURNC(-1AM,-2AM)&lt;/Q&gt;&lt;R&gt;1&lt;/R&gt;&lt;C&gt;1&lt;/C&gt;&lt;D xsi:type="xsd:double"&gt;1.864183&lt;/D&gt;&lt;/FQL&gt;&lt;FQL&gt;&lt;Q&gt;TAN^FG_TOTAL_RETURNC(-1AM,-2AM)&lt;/Q&gt;&lt;R&gt;1&lt;/R&gt;&lt;C&gt;1&lt;/C&gt;&lt;D xsi:type="xsd:double"&gt;-18.724102&lt;/D&gt;&lt;/FQL&gt;&lt;FQL&gt;&lt;Q&gt;MOO^FG_TOTAL_RETURNC(-1AM,-2AM)&lt;/Q&gt;&lt;R&gt;1&lt;/R&gt;&lt;C&gt;1&lt;/C&gt;&lt;D xsi:type="xsd:double"&gt;-4.4878902&lt;/D&gt;&lt;/FQL&gt;&lt;FQL&gt;&lt;Q&gt;GDX^FG_TOTAL_RETURNC(-1AM,-2AM)&lt;/Q&gt;&lt;R&gt;1&lt;/R&gt;&lt;C&gt;1&lt;/C&gt;&lt;D xsi:type="xsd:double"&gt;-3.9943337&lt;/D&gt;&lt;/FQL&gt;&lt;FQL&gt;&lt;Q&gt;XLY^FG_TOTAL_RETURNC(-1AM,-2AM)&lt;/Q&gt;&lt;R&gt;1&lt;/R&gt;&lt;C&gt;1&lt;/C&gt;&lt;D xsi:type="xsd:double"&gt;4.230976&lt;/D&gt;&lt;/FQL&gt;&lt;FQL&gt;&lt;Q&gt;PTF^FG_TOTAL_RETURNC(-1AM,-2AM)&lt;/Q&gt;&lt;R&gt;1&lt;/R&gt;&lt;C&gt;1&lt;/C&gt;&lt;D xsi:type="xsd:double"&gt;8.075714&lt;/D&gt;&lt;/FQL&gt;&lt;FQL&gt;&lt;Q&gt;IYT^FG_TOTAL_RETURNC(-1AM,-2AM)&lt;/Q&gt;&lt;R&gt;1&lt;/R&gt;&lt;C&gt;1&lt;/C&gt;&lt;D xsi:type="xsd:double"&gt;1.2919664&lt;/D&gt;&lt;/FQL&gt;&lt;FQL&gt;&lt;Q&gt;XLI^FG_TOTAL_RETURNC(-1AM,-2AM)&lt;/Q&gt;&lt;R&gt;1&lt;/R&gt;&lt;C&gt;1&lt;/C&gt;&lt;D xsi:type="xsd:double"&gt;-2.0543635&lt;/D&gt;&lt;/FQL&gt;&lt;FQL&gt;&lt;Q&gt;XLF^FG_TOTAL_RETURNC(-1AM,-2AM)&lt;/Q&gt;&lt;R&gt;1&lt;/R&gt;&lt;C&gt;1&lt;/C&gt;&lt;D xsi:type="xsd:double"&gt;-0.6693661&lt;/D&gt;&lt;/FQL&gt;&lt;FQL&gt;&lt;Q&gt;XLP^FG_COMPANY_NAME&lt;/Q&gt;&lt;R&gt;1&lt;/R&gt;&lt;C&gt;1&lt;/C&gt;&lt;D xsi:type="xsd:string"&gt;Consumer Staples Select Sector SPDR Fund&lt;/D&gt;&lt;/FQL&gt;&lt;FQL&gt;&lt;Q&gt;IAT^FG_COMPANY_NAME&lt;/Q&gt;&lt;R&gt;1&lt;/R&gt;&lt;C&gt;1&lt;/C&gt;&lt;D xsi:type="xsd:string"&gt;iShares U.S. Regional Banks ETF&lt;/D&gt;&lt;/FQL&gt;&lt;FQL&gt;&lt;Q&gt;XTL^FG_TOTAL_RETURNC(0,-6AM)&lt;/Q&gt;&lt;R&gt;1&lt;/R&gt;&lt;C&gt;1&lt;/C&gt;&lt;D xsi:type="xsd:double"&gt;12.344397&lt;/D&gt;&lt;/FQL&gt;&lt;FQL&gt;&lt;Q&gt;XOP^FG_TOTAL_RETURNC(0,-6AM)&lt;/Q&gt;&lt;R&gt;1&lt;/R&gt;&lt;C&gt;1&lt;/C&gt;&lt;D xsi:type="xsd:double"&gt;8.545435&lt;/D&gt;&lt;/FQL&gt;&lt;FQL&gt;&lt;Q&gt;PICK^FG_TOTAL_RETURNC(0,-6AM)&lt;/Q&gt;&lt;R&gt;1&lt;/R&gt;&lt;C&gt;1&lt;/C&gt;&lt;D xsi:type="xsd:double"&gt;-3.5879254&lt;/D&gt;&lt;/FQL&gt;&lt;FQL&gt;&lt;Q&gt;XLP^FG_TOTAL_RETURNC(0,-6AM)&lt;/Q&gt;&lt;R&gt;1&lt;/R&gt;&lt;C&gt;1&lt;/C&gt;&lt;D xsi:type="xsd:double"&gt;7.1578383&lt;/D&gt;&lt;/FQL&gt;&lt;FQL&gt;&lt;Q&gt;XLV^FG_TOTAL_RETURNC(0,-6AM)&lt;/Q&gt;&lt;R&gt;1&lt;/R&gt;&lt;C&gt;1&lt;/C&gt;&lt;D xsi:type="xsd:double"&gt;7.1001053&lt;/D&gt;&lt;/FQL&gt;&lt;FQL&gt;&lt;Q&gt;XLK^FG_TOTAL_RETURNC(0,-6AM)&lt;/Q&gt;&lt;R&gt;1&lt;/R&gt;&lt;C&gt;1&lt;/C&gt;&lt;D xsi:type="xsd:double"&gt;5.593133&lt;/D&gt;&lt;/FQL&gt;&lt;FQL&gt;&lt;Q&gt;PRN^FG_TOTAL_RETURNC(0,-6AM)&lt;/Q&gt;&lt;R&gt;1&lt;/R&gt;&lt;C&gt;1&lt;/C&gt;&lt;D xsi:type="xsd:double"&gt;13.478243&lt;/D&gt;&lt;/FQL&gt;&lt;FQL&gt;&lt;Q&gt;IAT^FG_TOTAL_RETURNC(0,-6AM)&lt;/Q&gt;&lt;R&gt;1&lt;/R&gt;&lt;C&gt;1&lt;/C&gt;&lt;D xsi:type="xsd:double"&gt;18.247032&lt;/D&gt;&lt;/FQL&gt;&lt;FQL&gt;&lt;Q&gt;TAN^FG_COMPANY_NAME&lt;/Q&gt;&lt;R&gt;1&lt;/R&gt;&lt;C&gt;1&lt;/C&gt;&lt;D xsi:type="xsd:string"&gt;Invesco Solar ETF&lt;/D&gt;&lt;/FQL&gt;&lt;FQL&gt;&lt;Q&gt;PTF^FG_COMPANY_NAME&lt;/Q&gt;&lt;R&gt;1&lt;/R&gt;&lt;C&gt;1&lt;/C&gt;&lt;D xsi:type="xsd:string"&gt;Invesco Dorsey Wright Technology Momentum ETF&lt;/D&gt;&lt;/FQL&gt;&lt;FQL&gt;&lt;Q&gt;RWR^P_PRICE(0,-200D)&lt;/Q&gt;&lt;R&gt;201&lt;/R&gt;&lt;C&gt;1&lt;/C&gt;&lt;D xsi:type="xsd:double"&gt;99.64&lt;/D&gt;&lt;D xsi:type="xsd:double"&gt;98.6&lt;/D&gt;&lt;D xsi:type="xsd:double"&gt;99.18&lt;/D&gt;&lt;D xsi:type="xsd:double"&gt;98.65&lt;/D&gt;&lt;D xsi:type="xsd:double"&gt;98.06&lt;/D&gt;&lt;D xsi:type="xsd:double"&gt;96.45&lt;/D&gt;&lt;D xsi:type="xsd:double"&gt;97.48&lt;/D&gt;&lt;D xsi:type="xsd:double"&gt;99.19&lt;/D&gt;&lt;D xsi:type="xsd:double"&gt;99.35&lt;/D&gt;&lt;D xsi:type="xsd:double"&gt;98.2&lt;/D&gt;&lt;D xsi:type="xsd:double"&gt;98.25&lt;/D&gt;&lt;D xsi:type="xsd:double"&gt;99&lt;/D&gt;&lt;D xsi:type="xsd:double"&gt;98.25&lt;/D&gt;&lt;D xsi:type="xsd:double"&gt;97.2&lt;/D&gt;&lt;D xsi:type="xsd:double"&gt;96.49&lt;/D&gt;&lt;D xsi:type="xsd:double"&gt;95.96&lt;/D&gt;&lt;D xsi:type="xsd:double"&gt;93.91&lt;/D&gt;&lt;D xsi:type="xsd:double"&gt;93.19&lt;/D&gt;&lt;D xsi:type="xsd:double"&gt;93.18&lt;/D&gt;&lt;D xsi:type="xsd:double"&gt;93.11&lt;/D&gt;&lt;D xsi:type="xsd:double"&gt;92.74&lt;/D&gt;&lt;D xsi:type="xsd:double"&gt;92.96&lt;/D&gt;&lt;D xsi:type="xsd:double"&gt;92.36&lt;/D&gt;&lt;D xsi:type="xsd:double"&gt;93.1&lt;/D&gt;&lt;D xsi:type="xsd:double"&gt;92.19&lt;/D&gt;&lt;D xsi:type="xsd:double"&gt;91.39&lt;/D&gt;&lt;D xsi:type="xsd:double"&gt;91.6&lt;/D&gt;&lt;D xsi:type="xsd:double"&gt;92.71&lt;/D&gt;&lt;D xsi:type="xsd:double"&gt;92.78&lt;/D&gt;&lt;D xsi:type="xsd:double"&gt;92.67&lt;/D&gt;&lt;D xsi:type="xsd:double"&gt;93.04&lt;/D&gt;&lt;D xsi:type="xsd:double"&gt;92.67&lt;/D&gt;&lt;D xsi:type="xsd:double"&gt;92.84&lt;/D&gt;&lt;D xsi:type="xsd:double"&gt;92.76&lt;/D&gt;&lt;D xsi:type="xsd:double"&gt;92.21&lt;/D&gt;&lt;D xsi:type="xsd:double"&gt;91.49&lt;/D&gt;&lt;D xsi:type="xsd:double"&gt;91.77&lt;/D&gt;&lt;D xsi:type="xsd:double"&gt;91.5&lt;/D&gt;&lt;D xsi:type="xsd:double"&gt;92.31&lt;/D&gt;&lt;D xsi:type="xsd:double"&gt;91.99&lt;/D&gt;&lt;D xsi:type="xsd:double"&gt;92.14&lt;/D&gt;&lt;D xsi:type="xsd:double"&gt;91.22&lt;/D&gt;&lt;D xsi:type="xsd:double"&gt;91.55&lt;/D&gt;&lt;D xsi:type="xsd:double"&gt;89.91&lt;/D&gt;&lt;D xsi:type="xsd:double"&gt;88.58&lt;/D&gt;&lt;D xsi:type="xsd:double"&gt;89.49&lt;/D&gt;&lt;D xsi:type="xsd:double"&gt;89.91&lt;/D&gt;&lt;D xsi:type="xsd:double"&gt;89.85&lt;/D&gt;&lt;D xsi:type="xsd:double"&gt;91.81&lt;/D&gt;&lt;D xsi:type="xsd:double"&gt;92.53&lt;/D&gt;&lt;D xsi:type="xsd:double"&gt;92.6&lt;/D&gt;&lt;D xsi:type="xsd:double"&gt;93.11&lt;/D&gt;&lt;D xsi:type="xsd:double"&gt;92.87&lt;/D&gt;&lt;D xsi:type="xsd:double"&gt;93.08&lt;/D&gt;&lt;D xsi:type="xsd:double"&gt;92.02&lt;/D&gt;&lt;D xsi:type="xsd:double"&gt;91.33&lt;/D&gt;&lt;D xsi:type="xsd:double"&gt;90.89&lt;/D&gt;&lt;D xsi:type="xsd:double"&gt;91.17&lt;/D&gt;&lt;D xsi:type="xsd:double"&gt;89.32&lt;/D&gt;&lt;D xsi:type="xsd:double"&gt;90.32&lt;/D&gt;&lt;D xsi:type="xsd:double"&gt;89.54&lt;/D&gt;&lt;D xsi:type="xsd:double"&gt;89.35&lt;/D&gt;&lt;D xsi:type="xsd:double"&gt;88.65&lt;/D&gt;&lt;D xsi:type="xsd:double"&gt;87.17&lt;/D&gt;&lt;D xsi:type="xsd:double"&gt;87.4&lt;/D&gt;&lt;D xsi:type="xsd:double"&gt;88.84&lt;/D&gt;&lt;D xsi:type="xsd:double"&gt;87.97&lt;/D&gt;&lt;D xsi:type="xsd:double"&gt;87.89&lt;/D&gt;&lt;D xsi:type="xsd:double"&gt;88.44&lt;/D&gt;&lt;D xsi:type="xsd:double"&gt;88.49&lt;/D&gt;&lt;D xsi:type="xsd:double"&gt;87.61&lt;/D&gt;&lt;D xsi:type="xsd:double"&gt;86.85&lt;/D&gt;&lt;D xsi:type="xsd:double"&gt;86.43&lt;/D&gt;&lt;D xsi:type="xsd:double"&gt;86.34&lt;/D&gt;&lt;D xsi:type="xsd:double"&gt;87.11&lt;/D&gt;&lt;D xsi:type="xsd:double"&gt;88.22&lt;/D&gt;&lt;D xsi:type="xsd:double"&gt;89.7&lt;/D&gt;&lt;D xsi:type="xsd:double"&gt;90.7&lt;/D&gt;&lt;D xsi:type="xsd:double"&gt;90.54&lt;/D&gt;&lt;D xsi:type="xsd:double"&gt;93.97&lt;/D&gt;&lt;D xsi:type="xsd:double"&gt;92.82&lt;/D&gt;&lt;D xsi:type="xsd:double"&gt;91.42&lt;/D&gt;&lt;D xsi:type="xsd:double"&gt;90.8&lt;/D&gt;&lt;D xsi:type="xsd:double"&gt;91.4&lt;/D&gt;&lt;D xsi:type="xsd:double"&gt;91.36&lt;/D&gt;&lt;D xsi:type="xsd:double"&gt;92.61&lt;/D&gt;&lt;D xsi:type="xsd:double"&gt;94.25&lt;/D&gt;&lt;D xsi:type="xsd:double"&gt;93.34&lt;/D&gt;&lt;D xsi:type="xsd:double"&gt;90.85&lt;/D&gt;&lt;D xsi:type="xsd:double"&gt;91.22&lt;/D&gt;&lt;D xsi:type="xsd:double"&gt;91.94&lt;/D&gt;&lt;D xsi:type="xsd:double"&gt;93.24&lt;/D&gt;&lt;D xsi:type="xsd:double"&gt;92.64&lt;/D&gt;&lt;D xsi:type="xsd:double"&gt;92.06&lt;/D&gt;&lt;D xsi:type="xsd:double"&gt;92.08&lt;/D&gt;&lt;D xsi:type="xsd:double"&gt;92.59&lt;/D&gt;&lt;D xsi:type="xsd:double"&gt;92.75&lt;/D&gt;&lt;D xsi:type="xsd:double"&gt;94.18&lt;/D&gt;&lt;D xsi:type="xsd:double"&gt;94.74&lt;/D&gt;&lt;D xsi:type="xsd:double"&gt;94.79&lt;/D&gt;&lt;D xsi:type="xsd:double"&gt;95.32&lt;/D&gt;&lt;D xsi:type="xsd:double"&gt;94.37&lt;/D&gt;&lt;D xsi:type="xsd:double"&gt;94.24&lt;/D&gt;&lt;D xsi:type="xsd:double"&gt;93.77&lt;/D&gt;&lt;D xsi:type="xsd:double"&gt;94.96&lt;/D&gt;&lt;D xsi:type="xsd:double"&gt;93.94&lt;/D&gt;&lt;D xsi:type="xsd:double"&gt;92.97&lt;/D&gt;&lt;D xsi:type="xsd:double"&gt;92.54&lt;/D&gt;&lt;D xsi:type="xsd:double"&gt;91.97&lt;/D&gt;&lt;D xsi:type="xsd:double"&gt;91.69&lt;/D&gt;&lt;D xsi:type="xsd:double"&gt;92.61&lt;/D&gt;&lt;D xsi:type="xsd:double"&gt;93.01&lt;/D&gt;&lt;D xsi:type="xsd:double"&gt;93.06&lt;/D&gt;&lt;D xsi:type="xsd:double"&gt;92.25&lt;/D&gt;&lt;D xsi:type="xsd:double"&gt;92.53&lt;/D&gt;&lt;D xsi:type="xsd:double"&gt;93.27&lt;/D&gt;&lt;D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xsi:type="xsd:double"&gt;96.58&lt;/D&gt;&lt;D xsi:type="xsd:double"&gt;95.91&lt;/D&gt;&lt;D xsi:type="xsd:double"&gt;95.47&lt;/D&gt;&lt;D xsi:type="xsd:double"&gt;94.59&lt;/D&gt;&lt;D xsi:type="xsd:double"&gt;94.31&lt;/D&gt;&lt;D xsi:type="xsd:double"&gt;93.51&lt;/D&gt;&lt;D xsi:type="xsd:double"&gt;94.88&lt;/D&gt;&lt;D xsi:type="xsd:double"&gt;94.23&lt;/D&gt;&lt;D xsi:type="xsd:double"&gt;95.96&lt;/D&gt;&lt;D xsi:type="xsd:double"&gt;97.31&lt;/D&gt;&lt;D xsi:type="xsd:double"&gt;94.29&lt;/D&gt;&lt;D xsi:type="xsd:double"&gt;90.78&lt;/D&gt;&lt;D xsi:type="xsd:double"&gt;90.71&lt;/D&gt;&lt;D xsi:type="xsd:double"&gt;90.28&lt;/D&gt;&lt;D xsi:type="xsd:double"&gt;90.25&lt;/D&gt;&lt;D xsi:type="xsd:double"&gt;89.91&lt;/D&gt;&lt;D xsi:type="xsd:double"&gt;90.29&lt;/D&gt;&lt;D xsi:type="xsd:double"&gt;90.99&lt;/D&gt;&lt;D xsi:type="xsd:double"&gt;90.03&lt;/D&gt;&lt;D xsi:type="xsd:double"&gt;87.72&lt;/D&gt;&lt;D xsi:type="xsd:double"&gt;87&lt;/D&gt;&lt;D xsi:type="xsd:double"&gt;86.58&lt;/D&gt;&lt;D xsi:type="xsd:double"&gt;86.25&lt;/D&gt;&lt;D xsi:type="xsd:double"&gt;86.1&lt;/D&gt;&lt;D xsi:type="xsd:double"&gt;85.79&lt;/D&gt;&lt;D xsi:type="xsd:double"&gt;85.43&lt;/D&gt;&lt;D xsi:type="xsd:double"&gt;85.88&lt;/D&gt;&lt;D xsi:type="xsd:double"&gt;85.22&lt;/D&gt;&lt;D xsi:type="xsd:double"&gt;85.27&lt;/D&gt;&lt;D xsi:type="xsd:double"&gt;85.67&lt;/D&gt;&lt;D xsi:type="xsd:double"&gt;85.58&lt;/D&gt;&lt;D xsi:type="xsd:double"&gt;81.18&lt;/D&gt;&lt;D xsi:type="xsd:double"&gt;82.01&lt;/D&gt;&lt;D xsi:type="xsd:double"&gt;81.17&lt;/D&gt;&lt;D xsi:type="xsd:double"&gt;82.56&lt;/D&gt;&lt;D xsi:type="xsd:double"&gt;82&lt;/D&gt;&lt;D xsi:type="xsd:double"&gt;82.86&lt;/D&gt;&lt;D xsi:type="xsd:double"&gt;83.93&lt;/D&gt;&lt;D xsi:type="xsd:double"&gt;82.42&lt;/D&gt;&lt;D xsi:type="xsd:double"&gt;79.86&lt;/D&gt;&lt;D xsi:type="xsd:double"&gt;79.18&lt;/D&gt;&lt;D xsi:type="xsd:double"&gt;77.93&lt;/D&gt;&lt;D xsi:type="xsd:double"&gt;77.45&lt;/D&gt;&lt;D xsi:type="xsd:double"&gt;78.83&lt;/D&gt;&lt;D xsi:type="xsd:double"&gt;77.7&lt;/D&gt;&lt;D xsi:type="xsd:double"&gt;79.54&lt;/D&gt;&lt;D xsi:type="xsd:double"&gt;78.73&lt;/D&gt;&lt;D xsi:type="xsd:double"&gt;79.59&lt;/D&gt;&lt;D xsi:type="xsd:double"&gt;80.2&lt;/D&gt;&lt;D xsi:type="xsd:double"&gt;82.02&lt;/D&gt;&lt;D xsi:type="xsd:double"&gt;83.76&lt;/D&gt;&lt;D</t>
        </r>
      </text>
    </comment>
    <comment ref="A2" authorId="0" shapeId="0" xr:uid="{ADDDF3C0-3B4B-4AA1-93F9-03D67C890274}">
      <text>
        <r>
          <rPr>
            <b/>
            <sz val="9"/>
            <color indexed="81"/>
            <rFont val="Tahoma"/>
            <charset val="1"/>
          </rPr>
          <t xml:space="preserve"> xsi:type="xsd:double"&gt;83.66&lt;/D&gt;&lt;D xsi:type="xsd:double"&gt;82.78&lt;/D&gt;&lt;/FQL&gt;&lt;FQL&gt;&lt;Q&gt;RSPT^P_PRICE(0)/P_PRICE_HIGH_PR(0,,,,,,"PRICE","CLOSE","52W")&lt;/Q&gt;&lt;R&gt;1&lt;/R&gt;&lt;C&gt;1&lt;/C&gt;&lt;D xsi:type="xsd:double"&gt;0.92155844&lt;/D&gt;&lt;/FQL&gt;&lt;FQL&gt;&lt;Q&gt;MOO^P_PRICE(0)/P_PRICE_LOW_PR(0,,,,,,"PRICE","CLOSE","52W")&lt;/Q&gt;&lt;R&gt;1&lt;/R&gt;&lt;C&gt;1&lt;/C&gt;&lt;D xsi:type="xsd:double"&gt;1.0269129&lt;/D&gt;&lt;/FQL&gt;&lt;FQL&gt;&lt;Q&gt;XLY^FG_TOTAL_RETURNC(0,-3AM)&lt;/Q&gt;&lt;R&gt;1&lt;/R&gt;&lt;C&gt;1&lt;/C&gt;&lt;D xsi:type="xsd:double"&gt;5.022311&lt;/D&gt;&lt;/FQL&gt;&lt;FQL&gt;&lt;Q&gt;IGV^P_PRICE(0)/P_PRICE_LOW_PR(0,,,,,,"PRICE","CLOSE","52W")&lt;/Q&gt;&lt;R&gt;1&lt;/R&gt;&lt;C&gt;1&lt;/C&gt;&lt;D xsi:type="xsd:double"&gt;1.2603663&lt;/D&gt;&lt;/FQL&gt;&lt;FQL&gt;&lt;Q&gt;ITA^P_PRICE(0)/P_PRICE_HIGH_PR(0,,,,,,"PRICE","CLOSE","52W")&lt;/Q&gt;&lt;R&gt;1&lt;/R&gt;&lt;C&gt;1&lt;/C&gt;&lt;D xsi:type="xsd:double"&gt;0.9881269&lt;/D&gt;&lt;/FQL&gt;&lt;FQL&gt;&lt;Q&gt;IYG^FG_TOTAL_RETURNC(0,-6AM)&lt;/Q&gt;&lt;R&gt;1&lt;/R&gt;&lt;C&gt;1&lt;/C&gt;&lt;D xsi:type="xsd:double"&gt;12.635624&lt;/D&gt;&lt;/FQL&gt;&lt;FQL&gt;&lt;Q&gt;RWR^PERCENT_CHANGE(FMA_EPS(+1,0,,,,"PORTAGG","MEAN"),FMA_EPS(+1,-3AM,,,,"PORTAGG","MEAN"))&lt;/Q&gt;&lt;R&gt;1&lt;/R&gt;&lt;C&gt;1&lt;/C&gt;&lt;D xsi:type="xsd:double"&gt;0.309167211763514&lt;/D&gt;&lt;/FQL&gt;&lt;FQL&gt;&lt;Q&gt;ICLN^FMA_PCT_ABOVE_MAVG(200,0,,,,"PORTAGG")&lt;/Q&gt;&lt;R&gt;1&lt;/R&gt;&lt;C&gt;1&lt;/C&gt;&lt;D xsi:type="xsd:double"&gt;41&lt;/D&gt;&lt;/FQL&gt;&lt;FQL&gt;&lt;Q&gt;COPX^FMA_PCT_ABOVE_MAVG(200,0,,,,"PORTAGG")&lt;/Q&gt;&lt;R&gt;1&lt;/R&gt;&lt;C&gt;1&lt;/C&gt;&lt;D xsi:type="xsd:double"&gt;60.9756097560976&lt;/D&gt;&lt;/FQL&gt;&lt;FQL&gt;&lt;Q&gt;IBB^PERCENT_CHANGE(FMA_EPS(+1,0,,,,"PORTAGG","MEAN"),FMA_EPS(+1,-1AM,,,,"PORTAGG","MEAN"))&lt;/Q&gt;&lt;R&gt;0&lt;/R&gt;&lt;C&gt;0&lt;/C&gt;&lt;/FQL&gt;&lt;FQL&gt;&lt;Q&gt;ITB^PERCENT_CHANGE(FMA_EPS(+1,0,,,,"PORTAGG","MEAN"),FMA_EPS(+1,-3AM,,,,"PORTAGG","MEAN"))&lt;/Q&gt;&lt;R&gt;1&lt;/R&gt;&lt;C&gt;1&lt;/C&gt;&lt;D xsi:type="xsd:double"&gt;-0.0472969030565405&lt;/D&gt;&lt;/FQL&gt;&lt;FQL&gt;&lt;Q&gt;XLI^FMA_PCT_ABOVE_MAVG(200,0,,,,"PORTAGG")&lt;/Q&gt;&lt;R&gt;1&lt;/R&gt;&lt;C&gt;1&lt;/C&gt;&lt;D xsi:type="xsd:double"&gt;75.9493670886076&lt;/D&gt;&lt;/FQL&gt;&lt;FQL&gt;&lt;Q&gt;RWR^FMA_COS_DOWN("EPS","1M",+1,0,,,"PORTAGG","MEANR")&lt;/Q&gt;&lt;R&gt;1&lt;/R&gt;&lt;C&gt;1&lt;/C&gt;&lt;D xsi:type="xsd:double"&gt;26&lt;/D&gt;&lt;/FQL&gt;&lt;FQL&gt;&lt;Q&gt;XOP^COUNT(OS_TOP_HLDG_NAME(ALL,0D,,MTD,,ALL,EQ))&lt;/Q&gt;&lt;R&gt;1&lt;/R&gt;&lt;C&gt;1&lt;/C&gt;&lt;D xsi:type="xsd:long"&gt;55&lt;/D&gt;&lt;/FQL&gt;&lt;FQL&gt;&lt;Q&gt;COPX^FMA_COS_UP("EPS","1M",+1,0,,,"PORTAGG","MEANR")&lt;/Q&gt;&lt;R&gt;1&lt;/R&gt;&lt;C&gt;1&lt;/C&gt;&lt;D xsi:type="xsd:double"&gt;20&lt;/D&gt;&lt;/FQL&gt;&lt;FQL&gt;&lt;Q&gt;IBB^FMA_COS_DOWN("EPS","1M",+1,0,,,"PORTAGG","MEANR")&lt;/Q&gt;&lt;R&gt;1&lt;/R&gt;&lt;C&gt;1&lt;/C&gt;&lt;D xsi:type="xsd:double"&gt;47&lt;/D&gt;&lt;/FQL&gt;&lt;FQL&gt;&lt;Q&gt;ITB^COUNT(OS_TOP_HLDG_NAME(ALL,0D,,MTD,,ALL,EQ))&lt;/Q&gt;&lt;R&gt;1&lt;/R&gt;&lt;C&gt;1&lt;/C&gt;&lt;D xsi:type="xsd:long"&gt;46&lt;/D&gt;&lt;/FQL&gt;&lt;FQL&gt;&lt;Q&gt;XLI^FMA_COS_UP("EPS","1M",+1,0,,,"PORTAGG","MEANR")&lt;/Q&gt;&lt;R&gt;1&lt;/R&gt;&lt;C&gt;1&lt;/C&gt;&lt;D xsi:type="xsd:double"&gt;39&lt;/D&gt;&lt;/FQL&gt;&lt;FQL&gt;&lt;Q&gt;XLU^FG_COMPANY_NAME&lt;/Q&gt;&lt;R&gt;1&lt;/R&gt;&lt;C&gt;1&lt;/C&gt;&lt;D xsi:type="xsd:string"&gt;Utilities Select Sector SPDR Fund&lt;/D&gt;&lt;/FQL&gt;&lt;FQL&gt;&lt;Q&gt;RWR^P_PRICE(-1AM)/P_PRICE_HIGH_PR(-1AM,,,,,,"PRICE","CLOSE","52W")&lt;/Q&gt;&lt;R&gt;1&lt;/R&gt;&lt;C&gt;1&lt;/C&gt;&lt;D xsi:type="xsd:double"&gt;0.94913167&lt;/D&gt;&lt;/FQL&gt;&lt;FQL&gt;&lt;Q&gt;TAN^FG_TOTAL_RETURNC(-1AM,-7AM)&lt;/Q&gt;&lt;R&gt;1&lt;/R&gt;&lt;C&gt;1&lt;/C&gt;&lt;D xsi:type="xsd:double"&gt;-26.44798&lt;/D&gt;&lt;/FQL&gt;&lt;FQL&gt;&lt;Q&gt;MOO^FG_TOTAL_RETURNC(-1AM,-4AM)&lt;/Q&gt;&lt;R&gt;1&lt;/R&gt;&lt;C&gt;1&lt;/C&gt;&lt;D xsi:type="xsd:double"&gt;-6.984848&lt;/D&gt;&lt;/FQL&gt;&lt;FQL&gt;&lt;Q&gt;XLB^P_PRICE(-1AM)/P_PRICE_HIGH_PR(-1AM,,,,,,"PRICE","CLOSE","52W")&lt;/Q&gt;&lt;R&gt;1&lt;/R&gt;&lt;C&gt;1&lt;/C&gt;&lt;D xsi:type="xsd:double"&gt;0.9343434&lt;/D&gt;&lt;/FQL&gt;&lt;FQL&gt;&lt;Q&gt;IBB^FG_TOTAL_RETURNC(-1AM,-7AM)&lt;/Q&gt;&lt;R&gt;1&lt;/R&gt;&lt;C&gt;1&lt;/C&gt;&lt;D xsi:type="xsd:double"&gt;0.91700554&lt;/D&gt;&lt;/FQL&gt;&lt;FQL&gt;&lt;Q&gt;IGV^FG_TOTAL_RETURNC(-1AM,-4AM)&lt;/Q&gt;&lt;R&gt;1&lt;/R&gt;&lt;C&gt;1&lt;/C&gt;&lt;D xsi:type="xsd:double"&gt;2.7287722&lt;/D&gt;&lt;/FQL&gt;&lt;FQL&gt;&lt;Q&gt;ITA^FG_TOTAL_RETURNC(-1AM,-2AM)&lt;/Q&gt;&lt;R&gt;1&lt;/R&gt;&lt;C&gt;1&lt;/C&gt;&lt;D xsi:type="xsd:double"&gt;-3.0495524&lt;/D&gt;&lt;/FQL&gt;&lt;FQL&gt;&lt;Q&gt;IAT^P_PRICE(-1AM)/P_PRICE_HIGH_PR(-1AM,,,,,,"PRICE","CLOSE","52W")&lt;/Q&gt;&lt;R&gt;1&lt;/R&gt;&lt;C&gt;1&lt;/C&gt;&lt;D xsi:type="xsd:double"&gt;0.9489117&lt;/D&gt;&lt;/FQL&gt;&lt;FQL&gt;&lt;Q&gt;IGV^FG_COMPANY_NAME&lt;/Q&gt;&lt;R&gt;1&lt;/R&gt;&lt;C&gt;1&lt;/C&gt;&lt;D xsi:type="xsd:string"&gt;iShares Expanded Tech-Software Sector ETF&lt;/D&gt;&lt;/FQL&gt;&lt;FQL&gt;&lt;Q&gt;RWR^FG_TOTAL_RETURNC(0,-6AM)&lt;/Q&gt;&lt;R&gt;1&lt;/R&gt;&lt;C&gt;1&lt;/C&gt;&lt;D xsi:type="xsd:double"&gt;8.938658&lt;/D&gt;&lt;/FQL&gt;&lt;FQL&gt;&lt;Q&gt;TAN^FG_TOTAL_RETURNC(0,-3AM)&lt;/Q&gt;&lt;R&gt;1&lt;/R&gt;&lt;C&gt;1&lt;/C&gt;&lt;D xsi:type="xsd:double"&gt;2.7543426&lt;/D&gt;&lt;/FQL&gt;&lt;FQL&gt;&lt;Q&gt;MOO^FG_TOTAL_RETURNC(0,-1AM)&lt;/Q&gt;&lt;R&gt;1&lt;/R&gt;&lt;C&gt;1&lt;/C&gt;&lt;D xsi:type="xsd:double"&gt;1.74402&lt;/D&gt;&lt;/FQL&gt;&lt;FQL&gt;&lt;Q&gt;XLB^P_PRICE(0)/P_PRICE_HIGH_PR(0,,,,,,"PRICE","CLOSE","52W")&lt;/Q&gt;&lt;R&gt;1&lt;/R&gt;&lt;C&gt;1&lt;/C&gt;&lt;D xsi:type="xsd:double"&gt;0.986138&lt;/D&gt;&lt;/FQL&gt;&lt;FQL&gt;&lt;Q&gt;IBB^FG_TOTAL_RETURNC(0,-6AM)&lt;/Q&gt;&lt;R&gt;1&lt;/R&gt;&lt;C&gt;1&lt;/C&gt;&lt;D xsi:type="xsd:double"&gt;8.062434&lt;/D&gt;&lt;/FQL&gt;&lt;FQL&gt;&lt;Q&gt;IGV^FG_TOTAL_RETURNC(0,-3AM)&lt;/Q&gt;&lt;R&gt;1&lt;/R&gt;&lt;C&gt;1&lt;/C&gt;&lt;D xsi:type="xsd:double"&gt;4.944992&lt;/D&gt;&lt;/FQL&gt;&lt;FQL&gt;&lt;Q&gt;ITA^FG_TOTAL_RETURNC(0,-1AM)&lt;/Q&gt;&lt;R&gt;1&lt;/R&gt;&lt;C&gt;1&lt;/C&gt;&lt;D xsi:type="xsd:double"&gt;7.52393&lt;/D&gt;&lt;/FQL&gt;&lt;FQL&gt;&lt;Q&gt;ICLN^FG_COMPANY_NAME&lt;/Q&gt;&lt;R&gt;1&lt;/R&gt;&lt;C&gt;1&lt;/C&gt;&lt;D xsi:type="xsd:string"&gt;iShares Global Clean Energy ETF&lt;/D&gt;&lt;/FQL&gt;&lt;FQL&gt;&lt;Q&gt;XLK^FG_COMPANY_NAME&lt;/Q&gt;&lt;R&gt;1&lt;/R&gt;&lt;C&gt;1&lt;/C&gt;&lt;D xsi:type="xsd:string"&gt;Technology Select Sector SPDR Fund&lt;/D&gt;&lt;/FQL&gt;&lt;FQL&gt;&lt;Q&gt;XLV^P_PRICE(0,-200D)&lt;/Q&gt;&lt;R&gt;201&lt;/R&gt;&lt;C&gt;1&lt;/C&gt;&lt;D xsi:type="xsd:double"&gt;151.16&lt;/D&gt;&lt;D xsi:type="xsd:double"&gt;149.63&lt;/D&gt;&lt;D xsi:type="xsd:double"&gt;150.18&lt;/D&gt;&lt;D xsi:type="xsd:double"&gt;150.05&lt;/D&gt;&lt;D xsi:type="xsd:double"&gt;149.96&lt;/D&gt;&lt;D xsi:type="xsd:double"&gt;149.12&lt;/D&gt;&lt;D xsi:type="xsd:double"&gt;149.87&lt;/D&gt;&lt;D xsi:type="xsd:double"&gt;148.63&lt;/D&gt;&lt;D xsi:type="xsd:double"&gt;148.72&lt;/D&gt;&lt;D xsi:type="xsd:double"&gt;147.87&lt;/D&gt;&lt;D xsi:type="xsd:double"&gt;147.12&lt;/D&gt;&lt;D xsi:type="xsd:double"&gt;150.54&lt;/D&gt;&lt;D xsi:type="xsd:double"&gt;149.86&lt;/D&gt;&lt;D xsi:type="xsd:double"&gt;147.75&lt;/D&gt;&lt;D xsi:type="xsd:double"&gt;148.27&lt;/D&gt;&lt;D xsi:type="xsd:double"&gt;147.35&lt;/D&gt;&lt;D xsi:type="xsd:double"&gt;146.32&lt;/D&gt;&lt;D xsi:type="xsd:double"&gt;144.95&lt;/D&gt;&lt;D xsi:type="xsd:double"&gt;144.25&lt;/D&gt;&lt;D xsi:type="xsd:double"&gt;144.41&lt;/D&gt;&lt;D xsi:type="xsd:double"&gt;143.3&lt;/D&gt;&lt;D xsi:type="xsd:double"&gt;144.4&lt;/D&gt;&lt;D xsi:type="xsd:double"&gt;144.93&lt;/D&gt;&lt;D xsi:type="xsd:double"&gt;145.75&lt;/D&gt;&lt;D xsi:type="xsd:double"&gt;145.87&lt;/D&gt;&lt;D xsi:type="xsd:double"&gt;146.11&lt;/D&gt;&lt;D xsi:type="xsd:double"&gt;146.63&lt;/D&gt;&lt;D xsi:type="xsd:double"&gt;147.09&lt;/D&gt;&lt;D xsi:type="xsd:double"&gt;146.81&lt;/D&gt;&lt;D xsi:type="xsd:double"&gt;146.4&lt;/D&gt;&lt;D xsi:type="xsd:double"&gt;145.92&lt;/D&gt;&lt;D xsi:type="xsd:double"&gt;145.73&lt;/D&gt;&lt;D xsi:type="xsd:double"&gt;145.88&lt;/D&gt;&lt;D xsi:type="xsd:double"&gt;145.93&lt;/D&gt;&lt;D xsi:type="xsd:double"&gt;146.05&lt;/D&gt;&lt;D xsi:type="xsd:double"&gt;146.36&lt;/D&gt;&lt;D xsi:type="xsd:double"&gt;146.97&lt;/D&gt;&lt;D xsi:type="xsd:double"&gt;146.43&lt;/D&gt;&lt;D xsi:type="xsd:double"&gt;146.27&lt;/D&gt;&lt;D xsi:type="xsd:double"&gt;145.79&lt;/D&gt;&lt;D xsi:type="xsd:double"&gt;145.13&lt;/D&gt;&lt;D xsi:type="xsd:double"&gt;144.71&lt;/D&gt;&lt;D xsi:type="xsd:double"&gt;143.7&lt;/D&gt;&lt;D xsi:type="xsd:double"&gt;141.63&lt;/D&gt;&lt;D xsi:type="xsd:double"&gt;141.56&lt;/D&gt;&lt;D xsi:type="xsd:double"&gt;142.67&lt;/D&gt;&lt;D xsi:type="xsd:double"&gt;144.42&lt;/D&gt;&lt;D xsi:type="xsd:double"&gt;144.91&lt;/D&gt;&lt;D xsi:type="xsd:double"&gt;146.51&lt;/D&gt;&lt;D xsi:type="xsd:double"&gt;146.25&lt;/D&gt;&lt;D xsi:type="xsd:double"&gt;146&lt;/D&gt;&lt;D xsi:type="xsd:double"&gt;146.31&lt;/D&gt;&lt;D xsi:type="xsd:double"&gt;146.03&lt;/D&gt;&lt;D xsi:type="xsd:double"&gt;146.2&lt;/D&gt;&lt;D xsi:type="xsd:double"&gt;144.06&lt;/D&gt;&lt;D xsi:type="xsd:double"&gt;143.45&lt;/D&gt;&lt;D xsi:type="xsd:double"&gt;143.59&lt;/D&gt;&lt;D xsi:type="xsd:double"&gt;143.3&lt;/D&gt;&lt;D xsi:type="xsd:double"&gt;142.08&lt;/D&gt;&lt;D xsi:type="xsd:double"&gt;142.57&lt;/D&gt;&lt;D xsi:type="xsd:double"&gt;141.4&lt;/D&gt;&lt;D xsi:type="xsd:double"&gt;140.83&lt;/D&gt;&lt;D xsi:type="xsd:double"&gt;140.48&lt;/D&gt;&lt;D xsi:type="xsd:double"&gt;140.58&lt;/D&gt;&lt;D xsi:type="xsd:double"&gt;140.33&lt;/D&gt;&lt;D xsi:type="xsd:double"&gt;140.43&lt;/D&gt;&lt;D xsi:type="xsd:double"&gt;139.96&lt;/D&gt;&lt;D xsi:type="xsd:double"&gt;139.92&lt;/D&gt;&lt;D xsi:type="xsd:double"&gt;140.86&lt;/D&gt;&lt;D xsi:type="xsd:double"&gt;141.3&lt;/D&gt;&lt;D xsi:type="xsd:double"&gt;139.48&lt;/D&gt;&lt;D xsi:type="xsd:double"&gt;138.95&lt;/D&gt;&lt;D xsi:type="xsd:double"&gt;138.43&lt;/D&gt;&lt;D xsi:type="xsd:double"&gt;138.44&lt;/D&gt;&lt;D xsi:type="xsd:double"&gt;138.68&lt;/D&gt;&lt;D xsi:type="xsd:double"&gt;138.63&lt;/D&gt;&lt;D xsi:type="xsd:double"&gt;138.91&lt;/D&gt;&lt;D xsi:type="xsd:double"&gt;141.01&lt;/D&gt;&lt;D xsi:type="xsd:double"&gt;141.59&lt;/D&gt;&lt;D xsi:type="xsd:double"&gt;143.27&lt;/D&gt;&lt;D xsi:type="xsd:double"&gt;142.76&lt;/D&gt;&lt;D xsi:type="xsd:double"&gt;143.22&lt;/D&gt;&lt;D xsi:type="xsd:double"&gt;141.95&lt;/D&gt;&lt;D xsi:type="xsd:double"&gt;144.03&lt;/D&gt;&lt;D xsi:type="xsd:double"&gt;144.19&lt;/D&gt;&lt;D xsi:type="xsd:double"&gt;146.47&lt;/D&gt;&lt;D xsi:type="xsd:double"&gt;147.73&lt;/D&gt;&lt;D xsi:type="xsd:double"&gt;147.71&lt;/D&gt;&lt;D xsi:type="xsd:double"&gt;145.77&lt;/D&gt;&lt;D xsi:type="xsd:double"&gt;145.24&lt;/D&gt;&lt;D xsi:type="xsd:double"&gt;145.44&lt;/D&gt;&lt;D xsi:type="xsd:double"&gt;145.64&lt;/D&gt;&lt;D xsi:type="xsd:double"&gt;145.45&lt;/D&gt;&lt;D xsi:type="xsd:double"&gt;145.78&lt;/D&gt;&lt;D xsi:type="xsd:double"&gt;144.82&lt;/D&gt;&lt;D xsi:type="xsd:double"&gt;145.36&lt;/D&gt;&lt;D xsi:type="xsd:double"&gt;145.94&lt;/D&gt;&lt;D xsi:type="xsd:double"&gt;146.46&lt;/D&gt;&lt;D xsi:type="xsd:double"&gt;147.03&lt;/D&gt;&lt;D xsi:type="xsd:double"&gt;146.35&lt;/D&gt;&lt;D xsi:type="xsd:double"&gt;146.43&lt;/D&gt;&lt;D xsi:type="xsd:double"&gt;146.7&lt;/D&gt;&lt;D xsi:type="xsd:double"&gt;146.02&lt;/D&gt;&lt;D xsi:type="xsd:double"&gt;145.03&lt;/D&gt;&lt;D xsi:type="xsd:double"&gt;146.12&lt;/D&gt;&lt;D xsi:type="xsd:double"&gt;146.34&lt;/D&gt;&lt;D xsi:type="xsd:double"&gt;144.82&lt;/D&gt;&lt;D xsi:type="xsd:double"&gt;146.01&lt;/D&gt;&lt;D xsi:type="xsd:double"&gt;146.74&lt;/D&gt;&lt;D xsi:type="xsd:double"&gt;147.1&lt;/D&gt;&lt;D xsi:type="xsd:double"&gt;147.86&lt;/D&gt;&lt;D xsi:type="xsd:double"&gt;147.16&lt;/D&gt;&lt;D xsi:type="xsd:double"&gt;145.45&lt;/D&gt;&lt;D xsi:type="xsd:double"&gt;145.13&lt;/D&gt;&lt;D xsi:type="xsd:double"&gt;145.62&lt;/D&gt;&lt;D xsi:type="xsd:double"&gt;145.15&lt;/D&gt;&lt;D xsi:type="xsd:double"&gt;144.1&lt;/D&gt;&lt;D xsi:type="xsd:double"&gt;142.86&lt;/D&gt;&lt;D xsi:type="xsd:double"&gt;144.2&lt;/D&gt;&lt;D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xsi:type="xsd:double"&gt;135.02&lt;/D&gt;&lt;D xsi:type="xsd:double"&gt;134.35&lt;/D&gt;&lt;D xsi:type="xsd:double"&gt;132.73&lt;/D&gt;&lt;D xsi:type="xsd:double"&gt;134.68&lt;/D&gt;&lt;D xsi:type="xsd:double"&gt;133.78&lt;/D&gt;&lt;D xsi:type="xsd:double"&gt;134.16&lt;/D&gt;&lt;D xsi:type="xsd:double"&gt;135.31&lt;/D&gt;&lt;D xsi:type="xsd:double"&gt;135.97&lt;/D&gt;&lt;D xsi:type="xsd:double"&gt;133.51&lt;/D&gt;&lt;D xsi:type="xsd:double"&gt;132.94&lt;/D&gt;&lt;D xsi:type="xsd:double"&gt;132.07&lt;/D&gt;&lt;D xsi:type="xsd:double"&gt;131.85&lt;/D&gt;&lt;D xsi:type="xsd:double"&gt;132.01&lt;/D&gt;&lt;D xsi:type="xsd:double"&gt;131.91&lt;/D&gt;&lt;D xsi:type="xsd:double"&gt;132.08&lt;/D&gt;&lt;D xsi:type="xsd:double"&gt;131.83&lt;/D&gt;&lt;D xsi:type="xsd:double"&gt;131.31&lt;/D&gt;&lt;D xsi:type="xsd:double"&gt;129.68&lt;/D&gt;&lt;D xsi:type="xsd:double"&gt;129.64&lt;/D&gt;&lt;D xsi:type="xsd:double"&gt;130.31&lt;/D&gt;&lt;D xsi:type="xsd:double"&gt;131.13&lt;/D&gt;&lt;D xsi:type="xsd:double"&gt;130.43&lt;/D&gt;&lt;D xsi:type="xsd:double"&gt;129.81&lt;/D&gt;&lt;D xsi:type="xsd:double"&gt;129.03&lt;/D&gt;&lt;D xsi:type="xsd:double"&gt;128.25&lt;/D&gt;&lt;D xsi:type="xsd:double"&gt;128.51&lt;/D&gt;&lt;D xsi:type="xsd:double"&gt;127.96&lt;/D&gt;&lt;D xsi:type="xsd:double"&gt;127.86&lt;/D&gt;&lt;D xsi:type="xsd:double"&gt;127&lt;/D&gt;&lt;D xsi:type="xsd:double"&gt;126.27&lt;/D&gt;&lt;D xsi:type="xsd:double"&gt;125.52&lt;/D&gt;&lt;D xsi:type="xsd:double"&gt;128.17&lt;/D&gt;&lt;D xsi:type="xsd:double"&gt;128.35&lt;/D&gt;&lt;D xsi:type="xsd:double"&gt;128.26&lt;/D&gt;&lt;D xsi:type="xsd:double"&gt;127.41&lt;/D&gt;&lt;D xsi:type="xsd:double"&gt;126.78&lt;/D&gt;&lt;D xsi:type="xsd:double"&gt;124.8&lt;/D&gt;&lt;D xsi:type="xsd:double"&gt;124.54&lt;/D&gt;&lt;D xsi:type="xsd:double"&gt;123.83&lt;/D&gt;&lt;D xsi:type="xsd:double"&gt;123.14&lt;/D&gt;&lt;D xsi:type="xsd:double"&gt;125.26&lt;/D&gt;&lt;D xsi:type="xsd:double"&gt;126.51&lt;/D&gt;&lt;D xsi:type="xsd:double"&gt;127.65&lt;/D&gt;&lt;D xsi:type="xsd:double"&gt;127.26&lt;/D&gt;&lt;D xsi:type="xsd:double"&gt;128.06&lt;/D&gt;&lt;D xsi:type="xsd:double"&gt;128.57&lt;/D&gt;&lt;D xsi:type="xsd:double"&gt;129.85&lt;/D&gt;&lt;D xsi:type="xsd:double"&gt;130.99&lt;/D&gt;&lt;D xsi:type="xsd:double"&gt;131.17&lt;/D&gt;&lt;D xsi:type="xsd:double"&gt;130.19&lt;/D&gt;&lt;/FQL&gt;&lt;FQL&gt;&lt;Q&gt;XLU^FG_TOTAL_RETURNC(0,-3AM)&lt;/Q&gt;&lt;R&gt;1&lt;/R&gt;&lt;C&gt;1&lt;/C&gt;&lt;D xsi:type="xsd:double"&gt;10.635114&lt;/D&gt;&lt;/FQL&gt;&lt;FQL&gt;&lt;Q&gt;GDX^FG_TOTAL_RETURNC(0,-6AM)&lt;/Q&gt;&lt;R&gt;1&lt;/R&gt;&lt;C&gt;1&lt;/C&gt;&lt;D xsi:type="xsd:double"&gt;28.384422&lt;/D&gt;&lt;/FQL&gt;&lt;FQL&gt;&lt;Q&gt;VNQ^P_PRICE(0,-200D)&lt;/Q&gt;&lt;R&gt;201&lt;/R&gt;&lt;C&gt;1&lt;/C&gt;&lt;D xsi:type="xsd:double"&gt;91.32&lt;/D&gt;&lt;D xsi:type="xsd:double"&gt;90.41&lt;/D&gt;&lt;D xsi:type="xsd:double"&gt;90.73&lt;/D&gt;&lt;D xsi:type="xsd:double"&gt;90.03&lt;/D&gt;&lt;D xsi:type="xsd:double"&gt;89.57&lt;/D&gt;&lt;D xsi:type="xsd:double"&gt;88.03&lt;/D&gt;&lt;D xsi:type="xsd:double"&gt;88.32&lt;/D&gt;&lt;D xsi:type="xsd:double"&gt;89.64&lt;/D&gt;&lt;D xsi:type="xsd:double"&gt;89.71&lt;/D&gt;&lt;D xsi:type="xsd:double"&gt;88.79&lt;/D&gt;&lt;D xsi:type="xsd:double"&gt;88.95&lt;/D&gt;&lt;D xsi:type="xsd:double"&gt;89.74&lt;/D&gt;&lt;D xsi:type="xsd:double"&gt;89.13&lt;/D&gt;&lt;D xsi:type="xsd:double"&gt;88.05&lt;/D&gt;&lt;D xsi:type="xsd:double"&gt;87.46&lt;/D&gt;&lt;D xsi:type="xsd:double"&gt;86.8&lt;/D&gt;&lt;D xsi:type="xsd:double"&gt;84.38&lt;/D&gt;&lt;D xsi:type="xsd:double"&gt;83.76&lt;/D&gt;&lt;D xsi:type="xsd:double"&gt;83.78&lt;/D&gt;&lt;D xsi:type="xsd:double"&gt;83.51&lt;/D&gt;&lt;D xsi:type="xsd:double"&gt;83.28&lt;/D&gt;&lt;D xsi:type="xsd:double"&gt;83.36&lt;/D&gt;&lt;D xsi:type="xsd:double"&gt;82.97&lt;/D&gt;&lt;D xsi:type="xsd:double"&gt;83.76&lt;/D&gt;&lt;D xsi:type="xsd:double"&gt;84.13&lt;/D&gt;&lt;D xsi:type="xsd:double"&gt;83.32&lt;/D&gt;&lt;D xsi:type="xsd:double"&gt;83.58&lt;/D&gt;&lt;D xsi:type="xsd:double"&gt;84.62&lt;/D&gt;&lt;D xsi:type="xsd:double"&gt;83.97&lt;/D&gt;&lt;D xsi:type="xsd:double"&gt;83.76&lt;/D&gt;&lt;D xsi:type="xsd:double"&gt;84&lt;/D&gt;&lt;D xsi:type="xsd:double"&gt;83.67&lt;/D&gt;&lt;D xsi:type="xsd:double"&gt;84&lt;/D&gt;&lt;D xsi:type="xsd:double"&gt;84.02&lt;/D&gt;&lt;D xsi:type="xsd:double"&gt;83.68&lt;/D&gt;&lt;D xsi:type="xsd:double"&gt;82.94&lt;/D&gt;&lt;D xsi:type="xsd:double"&gt;83.24&lt;/D&gt;&lt;D xsi:type="xsd:double"&gt;82.96&lt;/D&gt;&lt;D xsi:type="xsd:double"&gt;83.75&lt;/D&gt;&lt;D xsi:type="xsd:double"&gt;83.59&lt;/D&gt;&lt;D xsi:type="xsd:double"&gt;83.69&lt;/D&gt;&lt;D xsi:type="xsd:double"&gt;83.05&lt;/D&gt;&lt;D xsi:type="xsd:double"&gt;83.24&lt;/D&gt;&lt;D xsi:type="xsd:double"&gt;81.71&lt;/D&gt;&lt;D xsi:type="xsd:double"&gt;80.53&lt;/D&gt;&lt;D xsi:type="xsd:double"&gt;81.32&lt;/D&gt;&lt;D xsi:type="xsd:double"&gt;81.86&lt;/D&gt;&lt;D xsi:type="xsd:double"&gt;81.8&lt;/D&gt;&lt;D xsi:type="xsd:double"&gt;83.6&lt;/D&gt;&lt;D xsi:type="xsd:double"&gt;84.36&lt;/D&gt;&lt;D xsi:type="xsd:double"&gt;84.39&lt;/D&gt;&lt;D xsi:type="xsd:double"&gt;84.89&lt;/D&gt;&lt;D xsi:type="xsd:double"&gt;84.9&lt;/D&gt;&lt;D xsi:type="xsd:double"&gt;84.96&lt;/D&gt;&lt;D xsi:type="xsd:double"&gt;83.8&lt;/D&gt;&lt;D xsi:type="xsd:double"&gt;83.16&lt;/D&gt;&lt;D xsi:type="xsd:double"&gt;82.89&lt;/D&gt;&lt;D xsi:type="xsd:double"&gt;83.12&lt;/D&gt;&lt;D xsi:type="xsd:double"&gt;81.45&lt;/D&gt;&lt;D xsi:type="xsd:double"&gt;82.14&lt;/D&gt;&lt;D xsi:type="xsd:double"&gt;81.37&lt;/D&gt;&lt;D xsi:type="xsd:double"&gt;81.3&lt;/D&gt;&lt;D xsi:type="xsd:double"&gt;80.76&lt;/D&gt;&lt;D xsi:type="xsd:double"&gt;79.64&lt;/D&gt;&lt;D xsi:type="xsd:double"&gt;79.61&lt;/D&gt;&lt;D xsi:type="xsd:double"&gt;80.98&lt;/D&gt;&lt;D xsi:type="xsd:double"&gt;80.16&lt;/D&gt;&lt;D xsi:type="xsd:double"&gt;80.12&lt;/D&gt;&lt;D xsi:type="xsd:double"&gt;80.58&lt;/D&gt;&lt;D xsi:type="xsd:double"&gt;80.43&lt;/D&gt;&lt;D xsi:type="xsd:double"&gt;79.7&lt;/D&gt;&lt;D xsi:type="xsd:double"&gt;79&lt;/D&gt;&lt;D xsi:type="xsd:double"&gt;78.62&lt;/D&gt;&lt;D xsi:type="xsd:double"&gt;78.61&lt;/D&gt;&lt;D xsi:type="xsd:double"&gt;79.19&lt;/D&gt;&lt;D xsi:type="xsd:double"&gt;80.32&lt;/D&gt;&lt;D xsi:type="xsd:double"&gt;81.71&lt;/D&gt;&lt;D xsi:type="xsd:double"&gt;82.69&lt;/D&gt;&lt;D xsi:type="xsd:double"&gt;82.41&lt;/D&gt;&lt;D xsi:type="xsd:double"&gt;85.97&lt;/D&gt;&lt;D xsi:type="xsd:double"&gt;84.84&lt;/D&gt;&lt;D xsi:type="xsd:double"&gt;83.94&lt;/D&gt;&lt;D xsi:type="xsd:double"&gt;83.51&lt;/D&gt;&lt;D xsi:type="xsd:double"&gt;84.05&lt;/D&gt;&lt;D xsi:type="xsd:double"&gt;83.96&lt;/D&gt;&lt;D xsi:type="xsd:double"&gt;85.03&lt;/D&gt;&lt;D xsi:type="xsd:double"&gt;86.48&lt;/D&gt;&lt;D xsi:type="xsd:double"&gt;85.87&lt;/D&gt;&lt;D xsi:type="xsd:double"&gt;83.71&lt;/D&gt;&lt;D xsi:type="xsd:double"&gt;84.05&lt;/D&gt;&lt;D xsi:type="xsd:double"&gt;84.57&lt;/D&gt;&lt;D xsi:type="xsd:double"&gt;86.38&lt;/D&gt;&lt;D xsi:type="xsd:double"&gt;85.76&lt;/D&gt;&lt;D xsi:type="xsd:double"&gt;85.2&lt;/D&gt;&lt;D xsi:type="xsd:double"&gt;85.23&lt;/D&gt;&lt;D xsi:type="xsd:double"&gt;85.19&lt;/D&gt;&lt;D xsi:type="xsd:double"&gt;85.38&lt;/D&gt;&lt;D xsi:type="xsd:double"&gt;86.68&lt;/D&gt;&lt;D xsi:type="xsd:double"&gt;87.12&lt;/D&gt;&lt;D xsi:type="xsd:double"&gt;87.31&lt;/D&gt;&lt;D xsi:type="xsd:double"&gt;87.73&lt;/D&gt;&lt;D xsi:type="xsd:double"&gt;86.73&lt;/D&gt;&lt;D xsi:type="xsd:double"&gt;86.75&lt;/D&gt;&lt;D xsi:type="xsd:double"&gt;86.32&lt;/D&gt;&lt;D xsi:type="xsd:double"&gt;87.38&lt;/D&gt;&lt;D xsi:type="xsd:double"&gt;86.57&lt;/D&gt;&lt;D xsi:type="xsd:double"&gt;85.55&lt;/D&gt;&lt;D xsi:type="xsd:double"&gt;84.83&lt;/D&gt;&lt;D xsi:type="xsd:double"&gt;83.98&lt;/D&gt;&lt;D xsi:type="xsd:double"&gt;83.88&lt;/D&gt;&lt;D xsi:type="xsd:double"&gt;84.81&lt;/D&gt;&lt;D xsi:type="xsd:double"&gt;84.85&lt;/D&gt;&lt;D xsi:type="xsd:double"&gt;84.69&lt;/D&gt;&lt;D xsi:type="xsd:double"&gt;84.22&lt;/D&gt;&lt;D xsi:type="xsd:double"&gt;84.37&lt;/D&gt;&lt;D xsi:type="xsd:double"&gt;85.25&lt;/D&gt;&lt;D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xsi:type="xsd:double"&gt;87.71&lt;/D&gt;&lt;D xsi:type="xsd:double"&gt;87.37&lt;/D&gt;&lt;D xsi:type="xsd:double"&gt;87.67&lt;/D&gt;&lt;D xsi:type="xsd:double"&gt;88.75&lt;/D&gt;&lt;D xsi:type="xsd:double"&gt;88.08&lt;/D&gt;&lt;D xsi:type="xsd:double"&gt;88.28&lt;/D&gt;&lt;D xsi:type="xsd:double"&gt;89.54&lt;/D&gt;&lt;D xsi:type="xsd:double"&gt;87.03&lt;/D&gt;&lt;D xsi:type="xsd:double"&gt;83.82&lt;/D&gt;&lt;D xsi:type="xsd:double"&gt;83.87&lt;/D&gt;&lt;D xsi:type="xsd:double"&gt;83.64&lt;/D&gt;&lt;D xsi:type="xsd:double"&gt;83.78&lt;/D&gt;&lt;D xsi:type="xsd:double"&gt;83.54&lt;/D&gt;&lt;D xsi:type="xsd:double"&gt;83.79&lt;/D&gt;&lt;D xsi:type="xsd:double"&gt;84.35&lt;/D&gt;&lt;D xsi:type="xsd:double"&gt;83.74&lt;/D&gt;&lt;D xsi:type="xsd:double"&gt;81.73&lt;/D&gt;&lt;D xsi:type="xsd:double"&gt;81.14&lt;/D&gt;&lt;D xsi:type="xsd:double"&gt;80.58&lt;/D&gt;&lt;D xsi:type="xsd:double"&gt;80.05&lt;/D&gt;&lt;D xsi:type="xsd:double"&gt;79.76&lt;/D&gt;&lt;D xsi:type="xsd:double"&gt;79.53&lt;/D&gt;&lt;D xsi:type="xsd:double"&gt;79.14&lt;/D&gt;&lt;D xsi:type="xsd:double"&gt;79.7&lt;/D&gt;&lt;D xsi:type="xsd:double"&gt;79.12&lt;/D&gt;&lt;D xsi:type="xsd:double"&gt;79.18&lt;/D&gt;&lt;D xsi:type="xsd:double"&gt;79.35&lt;/D&gt;&lt;D xsi:type="xsd:double"&gt;79.12&lt;/D&gt;&lt;D xsi:type="xsd:double"&gt;74.96&lt;/D&gt;&lt;D xsi:type="xsd:double"&gt;75.59&lt;/D&gt;&lt;D xsi:type="xsd:double"&gt;74.89&lt;/D&gt;&lt;D xsi:type="xsd:double"&gt;76.09&lt;/D&gt;&lt;D xsi:type="xsd:double"&gt;75.84&lt;/D&gt;&lt;D xsi:type="xsd:double"&gt;76.47&lt;/D&gt;&lt;D xsi:type="xsd:double"&gt;77.59&lt;/D&gt;&lt;D xsi:type="xsd:double"&gt;75.78&lt;/D&gt;&lt;D xsi:type="xsd:double"&gt;73.37&lt;/D&gt;&lt;D xsi:type="xsd:double"&gt;72.92&lt;/D&gt;&lt;D xsi:type="xsd:double"&gt;71.7&lt;/D&gt;&lt;D xsi:type="xsd:double"&gt;71.25&lt;/D&gt;&lt;D xsi:type="xsd:double"&gt;72.41&lt;/D&gt;&lt;D xsi:type="xsd:double"&gt;71.05&lt;/D&gt;&lt;D xsi:type="xsd:double"&gt;72.61&lt;/D&gt;&lt;D xsi:type="xsd:double"&gt;71.69&lt;/D&gt;&lt;D xsi:type="xsd:double"&gt;72.4&lt;/D&gt;&lt;D xsi:type="xsd:double"&gt;72.89&lt;/D&gt;&lt;D xsi:type="xsd:double"&gt;74.66&lt;/D&gt;&lt;D xsi:type="xsd:double"&gt;76.28&lt;/D&gt;&lt;D xsi:type="xsd:double"&gt;76.39&lt;/D&gt;&lt;D xsi:type="xsd:double"&gt;75.49&lt;/D&gt;&lt;/FQL&gt;&lt;FQL&gt;&lt;Q&gt;RSPT^FG_TOTAL_RETURNC(0,-6AM)&lt;/Q&gt;&lt;R&gt;1&lt;/R&gt;&lt;C&gt;1&lt;/C&gt;&lt;D xsi:type="xsd:double"&gt;7.6751113&lt;/D&gt;&lt;/FQL&gt;&lt;FQL&gt;&lt;Q&gt;MOO^P_PRICE(0)/P_PRICE_HIGH_PR(0,,,,,,"PRICE","CLOSE","52W")&lt;/Q&gt;&lt;R&gt;1&lt;/R&gt;&lt;C&gt;1&lt;/C&gt;&lt;D xsi:type="xsd:double"&gt;0.8160693&lt;/D&gt;&lt;/FQL&gt;&lt;FQL&gt;&lt;Q&gt;IBB^P_PRICE(0)/P_PRICE_LOW_PR(0,,,,,,"PRICE","CLOSE","52W")&lt;/Q&gt;&lt;R&gt;1&lt;/R&gt;&lt;C&gt;1&lt;/C&gt;&lt;D xsi:type="xsd:double"&gt;1.3086025&lt;/D&gt;&lt;/FQL&gt;&lt;FQL&gt;&lt;Q&gt;IGV^P_PRICE(0)/P_PRICE_HIGH_PR(0,,,,,,"PRICE","CLOSE","52W")&lt;/Q&gt;&lt;R&gt;1&lt;/R&gt;&lt;C&gt;1&lt;/C&gt;&lt;D xsi:type="xsd:double"&gt;0.9330935&lt;/D&gt;&lt;/FQL&gt;&lt;FQL&gt;&lt;Q&gt;ITA^FG_TOTAL_RETURNC(0,-6AM)&lt;/Q&gt;&lt;R&gt;1&lt;/R&gt;&lt;C&gt;1&lt;/C&gt;&lt;D xsi:type="xsd:double"&gt;14.862692&lt;/D&gt;&lt;/FQL&gt;&lt;FQL&gt;&lt;Q&gt;IYG^FG_TOTAL_RETURNC(0,-3AM)&lt;/Q&gt;&lt;R&gt;1&lt;/R&gt;&lt;C&gt;1&lt;/C&gt;&lt;D xsi:type="xsd:double"&gt;7.6613784&lt;/D&gt;&lt;/FQL&gt;&lt;FQL&gt;&lt;Q&gt;RWR^PERCENT_CHANGE(FMA_EPS(+1,0,,,,"PORTAGG","MEAN"),FMA_EPS(+1,-1AM,,,,"PORTAGG","MEAN"))&lt;/Q&gt;&lt;R&gt;1&lt;/R&gt;&lt;C&gt;1&lt;/C&gt;&lt;D xsi:type="xsd:double"&gt;0.142961823334683&lt;/D&gt;&lt;/FQL&gt;&lt;FQL&gt;&lt;Q&gt;XOP^PERCENT_CHANGE(FMA_EPS(+1,0,,,,"PORTAGG","MEAN"),FMA_EPS(+1,-1AM,,,,"PORTAGG","MEAN"))&lt;/Q&gt;&lt;R&gt;1&lt;/R&gt;&lt;C&gt;1&lt;/C&gt;&lt;D xsi:type="xsd:double"&gt;-7.48376274872316&lt;/D&gt;&lt;/FQL&gt;&lt;FQL&gt;&lt;Q&gt;GDX^PERCENT_CHANGE(FMA_EPS(+1,0,,,,"PORTAGG","MEAN"),FMA_EPS(+1,-3AM,,,,"PORTAGG","MEAN"))&lt;/Q&gt;&lt;R&gt;1&lt;/R&gt;&lt;C&gt;1&lt;/C&gt;&lt;D xsi:type="xsd:double"&gt;14.0736276614194&lt;/D&gt;&lt;/FQL&gt;&lt;FQL&gt;&lt;Q&gt;IBB^FMA_PCT_ABOVE_MAVG(200,0,,,,"PORTAGG")&lt;/Q&gt;&lt;R&gt;1&lt;/R&gt;&lt;C&gt;1&lt;/C&gt;&lt;D xsi:type="xsd:double"&gt;60.7655502392344&lt;/D&gt;&lt;/FQL&gt;&lt;FQL&gt;&lt;Q&gt;ITB^PERCENT_CHANGE(FMA_EPS(+1,0,,,,"PORTAGG","MEAN"),FMA_EPS(+1,-1AM,,,,"PORTAGG","MEAN"))&lt;/Q&gt;&lt;R&gt;1&lt;/R&gt;&lt;C&gt;1&lt;/C&gt;&lt;D xsi:type="xsd:double"&gt;0.722741271491611&lt;/D&gt;&lt;/FQL&gt;&lt;FQL&gt;&lt;Q&gt;IYG^PERCENT_CHANGE(FMA_EPS(+1,0,,,,"PORTAGG","MEAN"),FMA_EPS(+1,-3AM,,,,"PORTAGG","MEAN"))&lt;/Q&gt;&lt;R&gt;1&lt;/R&gt;&lt;C&gt;1&lt;/C&gt;&lt;D xsi:type="xsd:double"&gt;2.62734241938206&lt;/D&gt;&lt;/FQL&gt;&lt;FQL&gt;&lt;Q&gt;RWR^FMA_COS_UP("EPS","1M",+1,0,,,"PORTAGG","MEANR")&lt;/Q&gt;&lt;R&gt;1&lt;/R&gt;&lt;C&gt;1&lt;/C&gt;&lt;D xsi:type="xsd:double"&gt;37&lt;/D&gt;&lt;/FQL&gt;&lt;FQL&gt;&lt;Q&gt;XOP^FMA_COS_DOWN("EPS","1M",+1,0,,,"PORTAGG","MEANR")&lt;/Q&gt;&lt;R&gt;1&lt;/R&gt;&lt;C&gt;1&lt;/C&gt;&lt;D xsi:type="xsd:double"&gt;34&lt;/D&gt;&lt;/FQL&gt;&lt;FQL&gt;&lt;Q&gt;GDX^COUNT(OS_TOP_HLDG_NAME(ALL,0D,,MTD,,ALL,EQ))&lt;/Q&gt;&lt;R&gt;1&lt;/R&gt;&lt;C&gt;1&lt;/C&gt;&lt;D xsi:type="xsd:long"&gt;55&lt;/D&gt;&lt;/FQL&gt;&lt;FQL&gt;&lt;Q&gt;IBB^FMA_COS_UP("EPS","1M",+1,0,,,"PORTAGG","MEANR")&lt;/Q&gt;&lt;R&gt;1&lt;/R&gt;&lt;C&gt;1&lt;/C&gt;&lt;D xsi:type="xsd:double"&gt;65&lt;/D&gt;&lt;/FQL&gt;&lt;FQL&gt;&lt;Q&gt;ITB^FMA_COS_DOWN("EPS","1M",+1,0,,,"PORTAGG","MEANR")&lt;/Q&gt;&lt;R&gt;1&lt;/R&gt;&lt;C&gt;1&lt;/C&gt;&lt;D xsi:type="xsd:double"&gt;14&lt;/D&gt;&lt;/FQL&gt;&lt;FQL&gt;&lt;Q&gt;IYG^COUNT(OS_TOP_HLDG_NAME(ALL,0D,,MTD,,ALL,EQ))&lt;/Q&gt;&lt;R&gt;1&lt;/R&gt;&lt;C&gt;1&lt;/C&gt;&lt;D xsi:type="xsd:long"&gt;105&lt;/D&gt;&lt;/FQL&gt;&lt;FQL&gt;&lt;Q&gt;RWR^FG_TOTAL_RETURNC(-1AM,-7AM)&lt;/Q&gt;&lt;R&gt;1&lt;/R&gt;&lt;C&gt;1&lt;/C&gt;&lt;D xsi:type="xsd:double"&gt;-1.5844047&lt;/D&gt;&lt;/FQL&gt;&lt;FQL&gt;&lt;Q&gt;TAN^FG_TOTAL_RETURNC(-1AM,-4AM)&lt;/Q&gt;&lt;R&gt;1&lt;/R&gt;&lt;C&gt;1&lt;/C&gt;&lt;D xsi:type="xsd:double"&gt;-12.93543&lt;/D&gt;&lt;/FQL&gt;&lt;FQL&gt;&lt;Q&gt;LIT^P_PRICE(-1AM)/P_PRICE_HIGH_PR(-1AM,,,,,,"PRICE","CLOSE","52W")&lt;/Q&gt;&lt;R&gt;1&lt;/R&gt;&lt;C&gt;1&lt;/C&gt;&lt;D xsi:type="xsd:double"&gt;0.5662406&lt;/D&gt;&lt;/FQL&gt;&lt;FQL&gt;&lt;Q&gt;XLB^FG_TOTAL_RETURNC(-1AM,-7AM)&lt;/Q&gt;&lt;R&gt;1&lt;/R&gt;&lt;C&gt;1&lt;/C&gt;&lt;D xsi:type="xsd:double"&gt;2.4961352&lt;/D&gt;&lt;/FQL&gt;&lt;FQL&gt;&lt;Q&gt;IBB^FG_TOTAL_RETURNC(-1AM,-4AM)&lt;/Q&gt;&lt;R&gt;1&lt;/R&gt;&lt;C&gt;1&lt;/C&gt;&lt;D xsi:type="xsd:double"&gt;0.116956234&lt;/D&gt;&lt;/FQL&gt;&lt;FQL&gt;&lt;Q&gt;IGV^FG_TOTAL_RETURNC(-1AM,-2AM)&lt;/Q&gt;&lt;R&gt;1&lt;/R&gt;&lt;C&gt;1&lt;/C&gt;&lt;D xsi:type="xsd:double"&gt;11.845303&lt;/D&gt;&lt;/FQL&gt;&lt;FQL&gt;&lt;Q&gt;PRN^P_PRICE(-1AM)/P_PRICE_HIGH_PR(-1AM,,,,,,"PRICE","CLOSE","52W")&lt;/Q&gt;&lt;R&gt;1&lt;/R&gt;&lt;C&gt;1&lt;/C&gt;&lt;D xsi:type="xsd:double"&gt;0.93759364&lt;/D&gt;&lt;/FQL&gt;&lt;FQL&gt;&lt;Q&gt;IAT^FG_TOTAL_RETURNC(-1AM,-7AM)&lt;/Q&gt;&lt;R&gt;1&lt;/R&gt;&lt;C&gt;1&lt;/C&gt;&lt;D xsi:type="xsd:double"&gt;0.56774616&lt;/D&gt;&lt;/FQL&gt;&lt;FQL&gt;&lt;Q&gt;RWR^FG_TOTAL_RETURNC(0,-3AM)&lt;/Q&gt;&lt;R&gt;1&lt;/R&gt;&lt;C&gt;1&lt;/C&gt;&lt;D xsi:type="xsd:double"&gt;15.415085&lt;/D&gt;&lt;/FQL&gt;&lt;FQL&gt;&lt;Q&gt;TAN^FG_TOTAL_RETURNC(0,-1AM)&lt;/Q&gt;&lt;R&gt;1&lt;/R&gt;&lt;C&gt;1&lt;/C&gt;&lt;D xsi:type="xsd:double"&gt;5.5300713&lt;/D&gt;&lt;/FQL&gt;&lt;FQL&gt;&lt;Q&gt;LIT^P_PRICE(0)/P_PRICE_HIGH_PR(0,,,,,,"PRICE","CLOSE","52W")&lt;/Q&gt;&lt;R&gt;1&lt;/R&gt;&lt;C&gt;1&lt;/C&gt;&lt;D xsi:type="xsd:double"&gt;0.59315413&lt;/D&gt;&lt;/FQL&gt;&lt;FQL&gt;&lt;Q&gt;XLB^FG_TOTAL_RETURNC(0,-6AM)&lt;/Q&gt;&lt;R&gt;1&lt;/R&gt;&lt;C&gt;1&lt;/C&gt;&lt;D xsi:type="xsd:double"&gt;10.714758&lt;/D&gt;&lt;/FQL&gt;&lt;FQL&gt;&lt;Q&gt;IBB^FG_TOTAL_RETURNC(0,-3AM)&lt;/Q&gt;&lt;R&gt;1&lt;/R&gt;&lt;C&gt;1&lt;/C&gt;&lt;D xsi:type="xsd:double"&gt;13.599503&lt;/D&gt;&lt;/FQL&gt;&lt;FQL&gt;&lt;Q&gt;IGV^FG_TOTAL_RETURNC(0,-1AM)&lt;/Q&gt;&lt;R&gt;1&lt;/R&gt;&lt;C&gt;1&lt;/C&gt;&lt;D xsi:type="xsd:double"&gt;-4.9919786&lt;/D&gt;&lt;/FQL&gt;&lt;FQL&gt;&lt;Q&gt;IAT^FG_TOTAL_RETURNC(0,-3AM)&lt;/Q&gt;&lt;R&gt;1&lt;/R&gt;&lt;C&gt;1&lt;/C&gt;&lt;D xsi:type="xsd:double"&gt;12.82531&lt;/D&gt;&lt;/FQL&gt;&lt;FQL&gt;&lt;Q&gt;XOP^FG_COMPANY_NAME&lt;/Q&gt;&lt;R&gt;1&lt;/R&gt;&lt;C&gt;1&lt;/C&gt;&lt;D xsi:type="xsd:string"&gt;SPDR S&amp;amp;P Oil &amp;amp; Gas Exploration &amp;amp; Production ETF&lt;/D&gt;&lt;/FQL&gt;&lt;FQL&gt;&lt;Q&gt;ITB^FG_COMPANY_NAME&lt;/Q&gt;&lt;R&gt;1&lt;/R&gt;&lt;C&gt;1&lt;/C&gt;&lt;D xsi:type="xsd:string"&gt;iShares U.S. Home Construction ETF&lt;/D&gt;&lt;/FQL&gt;&lt;FQL&gt;&lt;Q&gt;SMH^P_PRICE(0,-200D)&lt;/Q&gt;&lt;R&gt;201&lt;/R&gt;&lt;C&gt;1&lt;/C&gt;&lt;D xsi:type="xsd:double"&gt;231.01&lt;/D&gt;&lt;D xsi:type="xsd:double"&gt;246.99&lt;/D&gt;&lt;D xsi:type="xsd:double"&gt;229.47&lt;/D&gt;&lt;D xsi:type="xsd:double"&gt;238.6&lt;/D&gt;&lt;D xsi:type="xsd:double"&gt;240.31&lt;/D&gt;&lt;D xsi:type="xsd:double"&gt;236.56&lt;/D&gt;&lt;D xsi:type="xsd:double"&gt;240.98&lt;/D&gt;&lt;D xsi:type="xsd:double"&gt;254.86&lt;/D&gt;&lt;D xsi:type="xsd:double"&gt;257.72&lt;/D&gt;&lt;D xsi:type="xsd:double"&gt;248.14&lt;/D&gt;&lt;D xsi:type="xsd:double"&gt;255.54&lt;/D&gt;&lt;D xsi:type="xsd:double"&gt;254.22&lt;/D&gt;&lt;D xsi:type="xsd:double"&gt;273.71&lt;/D&gt;&lt;D xsi:type="xsd:double"&gt;273.83&lt;/D&gt;&lt;D xsi:type="xsd:double"&gt;274.45&lt;/D&gt;&lt;D xsi:type="xsd:double"&gt;271.02&lt;/D&gt;&lt;D xsi:type="xsd:double"&gt;281.27&lt;/D&gt;&lt;D xsi:type="xsd:double"&gt;274.81&lt;/D&gt;&lt;D xsi:type="xsd:double"&gt;274.21&lt;/D&gt;&lt;D xsi:type="xsd:double"&gt;269.72&lt;/D&gt;&lt;D xsi:type="xsd:double"&gt;269.62&lt;/D&gt;&lt;D xsi:type="xsd:double"&gt;263.63&lt;/D&gt;&lt;D xsi:type="xsd:double"&gt;261.01&lt;/D&gt;&lt;D xsi:type="xsd:double"&gt;260.7&lt;/D&gt;&lt;D xsi:type="xsd:double"&gt;258.86&lt;/D&gt;&lt;D xsi:type="xsd:double"&gt;260.91&lt;/D&gt;&lt;D xsi:type="xsd:double"&gt;261.77&lt;/D&gt;&lt;D xsi:type="xsd:double"&gt;255.78&lt;/D&gt;&lt;D xsi:type="xsd:double"&gt;264.89&lt;/D&gt;&lt;D xsi:type="xsd:double"&gt;268.92&lt;/D&gt;&lt;D xsi:type="xsd:double"&gt;276.76&lt;/D&gt;&lt;D xsi:type="xsd:double"&gt;272.48&lt;/D&gt;&lt;D xsi:type="xsd:double"&gt;267.89&lt;/D&gt;&lt;D xsi:type="xsd:double"&gt;267.21&lt;/D&gt;&lt;D xsi:type="xsd:double"&gt;263.09&lt;/D&gt;&lt;D xsi:type="xsd:double"&gt;255.48&lt;/D&gt;&lt;D xsi:type="xsd:double"&gt;255.86&lt;/D&gt;&lt;D xsi:type="xsd:double"&gt;252.21&lt;/D&gt;&lt;D xsi:type="xsd:double"&gt;252.41&lt;/D&gt;&lt;D xsi:type="xsd:double"&gt;254.41&lt;/D&gt;&lt;D xsi:type="xsd:double"&gt;242.6&lt;/D&gt;&lt;D xsi:type="xsd:double"&gt;243.48&lt;/D&gt;&lt;D xsi:type="xsd:double"&gt;240.48&lt;/D&gt;&lt;D xsi:type="xsd:double"&gt;242.27&lt;/D&gt;&lt;D xsi:type="xsd:double"&gt;245.65&lt;/D&gt;&lt;D xsi:type="xsd:double"&gt;249.83&lt;/D&gt;&lt;D xsi:type="xsd:double"&gt;244.26&lt;/D&gt;&lt;D xsi:type="xsd:double"&gt;239.82&lt;/D&gt;&lt;D xsi:type="xsd:double"&gt;236.59&lt;/D&gt;&lt;D xsi:type="xsd:double"&gt;234.67&lt;/D&gt;&lt;D xsi:type="xsd:double"&gt;235&lt;/D&gt;&lt;D xsi:type="xsd:double"&gt;230.25&lt;/D&gt;&lt;D xsi:type="xsd:double"&gt;232.2&lt;/D&gt;&lt;D xsi:type="xsd:double"&gt;233.9&lt;/D&gt;&lt;D xsi:type="xsd:double"&gt;227.08&lt;/D&gt;&lt;D xsi:type="xsd:double"&gt;223.26&lt;/D&gt;&lt;D xsi:type="xsd:double"&gt;223.3&lt;/D&gt;&lt;D xsi:type="xsd:double"&gt;219.98&lt;/D&gt;&lt;D xsi:type="xsd:double"&gt;221.4&lt;/D&gt;&lt;D xsi:type="xsd:double"&gt;220.73&lt;/D&gt;&lt;D xsi:type="xsd:double"&gt;222.67&lt;/D&gt;&lt;D xsi:type="xsd:double"&gt;217.73&lt;/D&gt;&lt;D xsi:type="xsd:double"&gt;212.03&lt;/D&gt;&lt;D xsi:type="xsd:double"&gt;207.85&lt;/D&gt;&lt;D xsi:type="xsd:double"&gt;214.09&lt;/D&gt;&lt;D xsi:type="xsd:double"&gt;218.38&lt;/D&gt;&lt;D xsi:type="xsd:double"&gt;217.64&lt;/D&gt;&lt;D xsi:type="xsd:double"&gt;212.2&lt;/D&gt;&lt;D xsi:type="xsd:double"&gt;208.04&lt;/D&gt;&lt;D xsi:type="xsd:double"&gt;207.8&lt;/D&gt;&lt;D xsi:type="xsd:double"&gt;203.02&lt;/D&gt;&lt;D xsi:type="xsd:double"&gt;199.21&lt;/D&gt;&lt;D xsi:type="xsd:double"&gt;208.63&lt;/D&gt;&lt;D xsi:type="xsd:double"&gt;212.4&lt;/D&gt;&lt;D xsi:type="xsd:double"&gt;219.16&lt;/D&gt;&lt;D xsi:type="xsd:double"&gt;217.36&lt;/D&gt;&lt;D xsi:type="xsd:double"&gt;220.68&lt;/D&gt;&lt;D xsi:type="xsd:double"&gt;227.31&lt;/D&gt;&lt;D xsi:type="xsd:double"&gt;222.15&lt;/D&gt;&lt;D xsi:type="xsd:double"&gt;224.1&lt;/D&gt;&lt;D xsi:type="xsd:double"&gt;223.06&lt;/D&gt;&lt;D xsi:type="xsd:double"&gt;222.64&lt;/D&gt;&lt;D xsi:type="xsd:double"&gt;219.89&lt;/D&gt;&lt;D xsi:type="xsd:double"&gt;225.91&lt;/D&gt;&lt;D xsi:type="xsd:double"&gt;225.01&lt;/D&gt;&lt;D xsi:type="xsd:double"&gt;227.94&lt;/D&gt;&lt;D xsi:type="xsd:double"&gt;224.99&lt;/D&gt;&lt;D xsi:type="xsd:double"&gt;224.89&lt;/D&gt;&lt;D xsi:type="xsd:double"&gt;224.97&lt;/D&gt;&lt;D xsi:type="xsd:double"&gt;227.08&lt;/D&gt;&lt;D xsi:type="xsd:double"&gt;227.64&lt;/D&gt;&lt;D xsi:type="xsd:double"&gt;226.31&lt;/D&gt;&lt;D xsi:type="xsd:double"&gt;221.29&lt;/D&gt;&lt;D xsi:type="xsd:double"&gt;217.8&lt;/D&gt;&lt;D xsi:type="xsd:double"&gt;218.28&lt;/D&gt;&lt;D xsi:type="xsd:double"&gt;217.84&lt;/D&gt;&lt;D xsi:type="xsd:double"&gt;219.46&lt;/D&gt;&lt;D xsi:type="xsd:double"&gt;223.46&lt;/D&gt;&lt;D xsi:type="xsd:double"&gt;227.97&lt;/D&gt;&lt;D xsi:type="xsd:double"&gt;220.98&lt;/D&gt;&lt;D xsi:type="xsd:double"&gt;224.99&lt;/D&gt;&lt;D xsi:type="xsd:double"&gt;234.17&lt;/D&gt;&lt;D xsi:type="xsd:double"&gt;226.35&lt;/D&gt;&lt;D xsi:type="xsd:double"&gt;220.66&lt;/D&gt;&lt;D xsi:type="xsd:double"&gt;224.09&lt;/D&gt;&lt;D xsi:type="xsd:double"&gt;220.54&lt;/D&gt;&lt;D xsi:type="xsd:double"&gt;211.95&lt;/D&gt;&lt;D xsi:type="xsd:double"&gt;207.41&lt;/D&gt;&lt;D xsi:type="xsd:double"&gt;209.74&lt;/D&gt;&lt;D xsi:type="xsd:double"&gt;210.35&lt;/D&gt;&lt;D xsi:type="xsd:double"&gt;208.62&lt;/D&gt;&lt;D xsi:type="xsd:double"&gt;209.93&lt;/D&gt;&lt;D xsi:type="xsd:double"&gt;196.51&lt;/D&gt;&lt;D xsi:type="xsd:double"&gt;197.78&lt;/D&gt;&lt;D xsi:type="xsd:double"&gt;201.75&lt;/D&gt;&lt;D xsi:type="xsd:double"&gt;202.62&lt;/D&gt;&lt;D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 xsi:type="xsd:double"&gt;175.82&lt;/D&gt;&lt;D xsi:type="xsd:double"&gt;175.86&lt;/D&gt;&lt;D xsi:type="xsd:double"&gt;175.67&lt;/D&gt;&lt;D xsi:type="xsd:double"&gt;173.28&lt;/D&gt;&lt;D xsi:type="xsd:double"&gt;173.26&lt;/D&gt;&lt;D xsi:type="xsd:double"&gt;169.08&lt;/D&gt;&lt;D xsi:type="xsd:double"&gt;173.92&lt;/D&gt;&lt;D xsi:type="xsd:double"&gt;173.34&lt;/D&gt;&lt;D xsi:type="xsd:double"&gt;174.08&lt;/D&gt;&lt;D xsi:type="xsd:double"&gt;173.26&lt;/D&gt;&lt;D xsi:type="xsd:double"&gt;170.12&lt;/D&gt;&lt;D xsi:type="xsd:double"&gt;168.14&lt;/D&gt;&lt;D xsi:type="xsd:double"&gt;166.38&lt;/D&gt;&lt;D xsi:type="xsd:double"&gt;162.48&lt;/D&gt;&lt;D xsi:type="xsd:double"&gt;161.1&lt;/D&gt;&lt;D xsi:type="xsd:double"&gt;157.5&lt;/D&gt;&lt;D xsi:type="xsd:double"&gt;158.78&lt;/D&gt;&lt;D xsi:type="xsd:double"&gt;158.78&lt;/D&gt;&lt;D xsi:type="xsd:double"&gt;161.13&lt;/D&gt;&lt;D xsi:type="xsd:double"&gt;160.48&lt;/D&gt;&lt;D xsi:type="xsd:double"&gt;162.21&lt;/D&gt;&lt;D xsi:type="xsd:double"&gt;160.73&lt;/D&gt;&lt;D xsi:type="xsd:double"&gt;161.66&lt;/D&gt;&lt;D xsi:type="xsd:double"&gt;161.76&lt;/D&gt;&lt;D xsi:type="xsd:double"&gt;162.12&lt;/D&gt;&lt;D xsi:type="xsd:double"&gt;162.47&lt;/D&gt;&lt;D xsi:type="xsd:double"&gt;164.9&lt;/D&gt;&lt;D xsi:type="xsd:double"&gt;162.57&lt;/D&gt;&lt;D xsi:type="xsd:double"&gt;161.81&lt;/D&gt;&lt;D xsi:type="xsd:double"&gt;161.21&lt;/D&gt;&lt;D xsi:type="xsd:double"&gt;161.09&lt;/D&gt;&lt;D xsi:type="xsd:double"&gt;156.32&lt;/D&gt;&lt;D xsi:type="xsd:double"&gt;157.28&lt;/D&gt;&lt;D xsi:type="xsd:double"&gt;151.16&lt;/D&gt;&lt;D xsi:type="xsd:double"&gt;151.43&lt;/D&gt;&lt;D xsi:type="xsd:double"&gt;150.89&lt;/D&gt;&lt;D xsi:type="xsd:double"&gt;149.95&lt;/D&gt;&lt;D xsi:type="xsd:double"&gt;149.51&lt;/D&gt;&lt;D xsi:type="xsd:double"&gt;146.1&lt;/D&gt;&lt;D xsi:type="xsd:double"&gt;142.41&lt;/D&gt;&lt;D xsi:type="xsd:double"&gt;138.95&lt;/D&gt;&lt;D xsi:type="xsd:double"&gt;137.96&lt;/D&gt;&lt;D xsi:type="xsd:double"&gt;138.31&lt;/D&gt;&lt;D xsi:type="xsd:double"&gt;137.46&lt;/D&gt;&lt;D xsi:type="xsd:double"&gt;138.68&lt;/D&gt;&lt;D xsi:type="xsd:double"&gt;144.27&lt;/D&gt;&lt;D xsi:type="xsd:double"&gt;142.6&lt;/D&gt;&lt;D xsi:type="xsd:double"&gt;142.1&lt;/D&gt;&lt;D xsi:type="xsd:double"&gt;144.36&lt;/D&gt;&lt;D xsi:type="xsd:double"&gt;145.35&lt;/D&gt;&lt;D xsi:type="xsd:double"&gt;148.32&lt;/D&gt;&lt;D xsi:type="xsd:double"&gt;150.09&lt;/D&gt;&lt;D xsi:type="xsd:double"&gt;148.38&lt;/D&gt;&lt;/FQL&gt;&lt;FQL&gt;&lt;Q&gt;TAN^P_PRICE(0)/P_PRICE_LOW_PR(0,,,,,,"PRICE","CLOSE","52W")&lt;/Q&gt;&lt;R&gt;1&lt;/R&gt;&lt;C&gt;1&lt;/C&gt;&lt;D xsi:type="xsd:double"&gt;1.0623397&lt;/D&gt;&lt;/FQL&gt;&lt;FQL&gt;&lt;Q&gt;GDX^FG_TOTAL_RETURNC(0,-3AM)&lt;/Q&gt;&lt;R&gt;1&lt;/R&gt;&lt;C&gt;1&lt;/C&gt;&lt;D xsi:type="xsd:double"&gt;11.854744&lt;/D&gt;&lt;/FQL&gt;&lt;FQL&gt;&lt;Q&gt;XTL^P_PRICE(0,-200D)&lt;/Q&gt;&lt;R&gt;201&lt;/R&gt;&lt;C&gt;1&lt;/C&gt;&lt;D xsi:type="xsd:double"&gt;87.21&lt;/D&gt;&lt;D xsi:type="xsd:double"&gt;89.28&lt;/D&gt;&lt;D xsi:type="xsd:double"&gt;86.5467&lt;/D&gt;&lt;D xsi:type="xsd:double"&gt;84.4806&lt;/D&gt;&lt;D xsi:type="xsd:double"&gt;83.9932&lt;/D&gt;&lt;D xsi:type="xsd:double"&gt;81.81&lt;/D&gt;&lt;D xsi:type="xsd:double"&gt;80.7597&lt;/D&gt;&lt;D xsi:type="xsd:double"&gt;81.9882&lt;/D&gt;&lt;D xsi:type="xsd:double"&gt;81.3716&lt;/D&gt;&lt;D xsi:type="xsd:double"&gt;81.1413&lt;/D&gt;&lt;D xsi:type="xsd:double"&gt;81.818&lt;/D&gt;&lt;D xsi:type="xsd:double"&gt;82.98&lt;/D&gt;&lt;D xsi:type="xsd:double"&gt;83.677&lt;/D&gt;&lt;D xsi:type="xsd:double"&gt;81.8384&lt;/D&gt;&lt;D xsi:type="xsd:double"&gt;81.227&lt;/D&gt;&lt;D xsi:type="xsd:double"&gt;80.2288&lt;/D&gt;&lt;D xsi:type="xsd:double"&gt;78.7004&lt;/D&gt;&lt;D xsi:type="xsd:double"&gt;78.3789&lt;/D&gt;&lt;D xsi:type="xsd:double"&gt;79.18&lt;/D&gt;&lt;D xsi:type="xsd:double"&gt;78.06&lt;/D&gt;&lt;D xsi:type="xsd:double"&gt;77.9408&lt;/D&gt;&lt;D xsi:type="xsd:double"&gt;77.7809&lt;/D&gt;&lt;D xsi:type="xsd:double"&gt;77.77&lt;/D&gt;&lt;D xsi:type="xsd:double"&gt;77.16&lt;/D&gt;&lt;D xsi:type="xsd:double"&gt;76.81&lt;/D&gt;&lt;D xsi:type="xsd:double"&gt;75.5612&lt;/D&gt;&lt;D xsi:type="xsd:double"&gt;75.2539&lt;/D&gt;&lt;D xsi:type="xsd:double"&gt;75.2415&lt;/D&gt;&lt;D xsi:type="xsd:double"&gt;75.6363&lt;/D&gt;&lt;D xsi:type="xsd:double"&gt;75.6052&lt;/D&gt;&lt;D xsi:type="xsd:double"&gt;76.1252&lt;/D&gt;&lt;D xsi:type="xsd:double"&gt;76.6421&lt;/D&gt;&lt;D xsi:type="xsd:double"&gt;75.3683&lt;/D&gt;&lt;D xsi:type="xsd:double"&gt;76.02&lt;/D&gt;&lt;D xsi:type="xsd:double"&gt;76.5722&lt;/D&gt;&lt;D xsi:type="xsd:double"&gt;76.2045&lt;/D&gt;&lt;D xsi:type="xsd:double"&gt;75.6791&lt;/D&gt;&lt;D xsi:type="xsd:double"&gt;76.31&lt;/D&gt;&lt;D xsi:type="xsd:double"&gt;77.64&lt;/D&gt;&lt;D xsi:type="xsd:double"&gt;77.6&lt;/D&gt;&lt;D xsi:type="xsd:double"&gt;76.9825&lt;/D&gt;&lt;D xsi:type="xsd:double"&gt;77.125&lt;/D&gt;&lt;D xsi:type="xsd:double"&gt;76.42&lt;/D&gt;&lt;D xsi:type="xsd:double"&gt;75.9345&lt;/D&gt;&lt;D xsi:type="xsd:double"&gt;75.29&lt;/D&gt;&lt;D xsi:type="xsd:double"&gt;74.2501&lt;/D&gt;&lt;D xsi:type="xsd:double"&gt;73.7842&lt;/D&gt;&lt;D xsi:type="xsd:double"&gt;72.69&lt;/D&gt;&lt;D xsi:type="xsd:double"&gt;74.2684&lt;/D&gt;&lt;D xsi:type="xsd:double"&gt;74.7971&lt;/D&gt;&lt;D xsi:type="xsd:double"&gt;75.7211&lt;/D&gt;&lt;D xsi:type="xsd:double"&gt;75.4127&lt;/D&gt;&lt;D xsi:type="xsd:double"&gt;74.74&lt;/D&gt;&lt;D xsi:type="xsd:double"&gt;73.5842&lt;/D&gt;&lt;D xsi:type="xsd:double"&gt;73.4011&lt;/D&gt;&lt;D xsi:type="xsd:double"&gt;72.1549&lt;/D&gt;&lt;D xsi:type="xsd:double"&gt;72.1076&lt;/D&gt;&lt;D xsi:type="xsd:double"&gt;71.7769&lt;/D&gt;&lt;D xsi:type="xsd:double"&gt;70.3494&lt;/D&gt;&lt;D xsi:type="xsd:double"&gt;70.3592&lt;/D&gt;&lt;D xsi:type="xsd:double"&gt;70.4871&lt;/D&gt;&lt;D xsi:type="xsd:double"&gt;69.6215&lt;/D&gt;&lt;D xsi:type="xsd:double"&gt;69.2666&lt;/D&gt;&lt;D xsi:type="xsd:double"&gt;68.7602&lt;/D&gt;&lt;D xsi:type="xsd:double"&gt;68.0677&lt;/D&gt;&lt;D xsi:type="xsd:double"&gt;69.2979&lt;/D&gt;&lt;D xsi:type="xsd:double"&gt;69.049&lt;/D&gt;&lt;D xsi:type="xsd:double"&gt;68.1714&lt;/D&gt;&lt;D xsi:type="xsd:double"&gt;68.6554&lt;/D&gt;&lt;D xsi:type="xsd:double"&gt;68.6079&lt;/D&gt;&lt;D xsi:type="xsd:double"&gt;67.7585&lt;/D&gt;&lt;D xsi:type="xsd:double"&gt;67.8681&lt;/D&gt;&lt;D xsi:type="xsd:double"&gt;67.713&lt;/D&gt;&lt;D xsi:type="xsd:dou</t>
        </r>
      </text>
    </comment>
    <comment ref="A3" authorId="0" shapeId="0" xr:uid="{295AC532-0F96-41DC-9BDF-BEE1276A2AD7}">
      <text>
        <r>
          <rPr>
            <b/>
            <sz val="9"/>
            <color indexed="81"/>
            <rFont val="Tahoma"/>
            <charset val="1"/>
          </rPr>
          <t>ble"&gt;67.6521&lt;/D&gt;&lt;D xsi:type="xsd:double"&gt;67.9949&lt;/D&gt;&lt;D xsi:type="xsd:double"&gt;68.1569&lt;/D&gt;&lt;D xsi:type="xsd:double"&gt;69.02&lt;/D&gt;&lt;D xsi:type="xsd:double"&gt;71.0894&lt;/D&gt;&lt;D xsi:type="xsd:double"&gt;70.4419&lt;/D&gt;&lt;D xsi:type="xsd:double"&gt;72.2588&lt;/D&gt;&lt;D xsi:type="xsd:double"&gt;71.6174&lt;/D&gt;&lt;D xsi:type="xsd:double"&gt;71.3228&lt;/D&gt;&lt;D xsi:type="xsd:double"&gt;71.6688&lt;/D&gt;&lt;D xsi:type="xsd:double"&gt;72.9682&lt;/D&gt;&lt;D xsi:type="xsd:double"&gt;71.9537&lt;/D&gt;&lt;D xsi:type="xsd:double"&gt;73.535&lt;/D&gt;&lt;D xsi:type="xsd:double"&gt;74.2596&lt;/D&gt;&lt;D xsi:type="xsd:double"&gt;74.1088&lt;/D&gt;&lt;D xsi:type="xsd:double"&gt;72.9373&lt;/D&gt;&lt;D xsi:type="xsd:double"&gt;73.7075&lt;/D&gt;&lt;D xsi:type="xsd:double"&gt;73.6876&lt;/D&gt;&lt;D xsi:type="xsd:double"&gt;74.269&lt;/D&gt;&lt;D xsi:type="xsd:double"&gt;73.934&lt;/D&gt;&lt;D xsi:type="xsd:double"&gt;72.427&lt;/D&gt;&lt;D xsi:type="xsd:double"&gt;72.1628&lt;/D&gt;&lt;D xsi:type="xsd:double"&gt;72.6759&lt;/D&gt;&lt;D xsi:type="xsd:double"&gt;73.0107&lt;/D&gt;&lt;D xsi:type="xsd:double"&gt;74.5428&lt;/D&gt;&lt;D xsi:type="xsd:double"&gt;75.1971&lt;/D&gt;&lt;D xsi:type="xsd:double"&gt;75.2945&lt;/D&gt;&lt;D xsi:type="xsd:double"&gt;75.03&lt;/D&gt;&lt;D xsi:type="xsd:double"&gt;74.9403&lt;/D&gt;&lt;D xsi:type="xsd:double"&gt;75.8472&lt;/D&gt;&lt;D xsi:type="xsd:double"&gt;75.4118&lt;/D&gt;&lt;D xsi:type="xsd:double"&gt;75.52&lt;/D&gt;&lt;D xsi:type="xsd:double"&gt;76.0872&lt;/D&gt;&lt;D xsi:type="xsd:double"&gt;75.3248&lt;/D&gt;&lt;D xsi:type="xsd:double"&gt;74.8357&lt;/D&gt;&lt;D xsi:type="xsd:double"&gt;75.6033&lt;/D&gt;&lt;D xsi:type="xsd:double"&gt;75.0459&lt;/D&gt;&lt;D xsi:type="xsd:double"&gt;74.5094&lt;/D&gt;&lt;D xsi:type="xsd:double"&gt;75.887&lt;/D&gt;&lt;D xsi:type="xsd:double"&gt;75.1171&lt;/D&gt;&lt;D xsi:type="xsd:double"&gt;75.634&lt;/D&gt;&lt;D xsi:type="xsd:double"&gt;76.4274&lt;/D&gt;&lt;D xsi:type="xsd:double"&gt;78.0754&lt;/D&gt;&lt;D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xsi:type="xsd:double"&gt;78.8176&lt;/D&gt;&lt;D xsi:type="xsd:double"&gt;78.3729&lt;/D&gt;&lt;D xsi:type="xsd:double"&gt;76.8807&lt;/D&gt;&lt;D xsi:type="xsd:double"&gt;78.2128&lt;/D&gt;&lt;D xsi:type="xsd:double"&gt;77.3933&lt;/D&gt;&lt;D xsi:type="xsd:double"&gt;77.6621&lt;/D&gt;&lt;D xsi:type="xsd:double"&gt;78.3595&lt;/D&gt;&lt;D xsi:type="xsd:double"&gt;76.1966&lt;/D&gt;&lt;D xsi:type="xsd:double"&gt;73.8319&lt;/D&gt;&lt;D xsi:type="xsd:double"&gt;74.181&lt;/D&gt;&lt;D xsi:type="xsd:double"&gt;74.3978&lt;/D&gt;&lt;D xsi:type="xsd:double"&gt;73.266&lt;/D&gt;&lt;D xsi:type="xsd:double"&gt;72.4156&lt;/D&gt;&lt;D xsi:type="xsd:double"&gt;72.1498&lt;/D&gt;&lt;D xsi:type="xsd:double"&gt;73.47&lt;/D&gt;&lt;D xsi:type="xsd:double"&gt;73.03&lt;/D&gt;&lt;D xsi:type="xsd:double"&gt;70.36&lt;/D&gt;&lt;D xsi:type="xsd:double"&gt;70.755&lt;/D&gt;&lt;D xsi:type="xsd:double"&gt;69.7267&lt;/D&gt;&lt;D xsi:type="xsd:double"&gt;69.8441&lt;/D&gt;&lt;D xsi:type="xsd:double"&gt;70.18&lt;/D&gt;&lt;D xsi:type="xsd:double"&gt;69.8019&lt;/D&gt;&lt;D xsi:type="xsd:double"&gt;69.56&lt;/D&gt;&lt;D xsi:type="xsd:double"&gt;70.6406&lt;/D&gt;&lt;D xsi:type="xsd:double"&gt;69.7152&lt;/D&gt;&lt;D xsi:type="xsd:double"&gt;69.2022&lt;/D&gt;&lt;D xsi:type="xsd:double"&gt;70.4949&lt;/D&gt;&lt;D xsi:type="xsd:double"&gt;69.5477&lt;/D&gt;&lt;D xsi:type="xsd:double"&gt;66.3796&lt;/D&gt;&lt;D xsi:type="xsd:double"&gt;66.5313&lt;/D&gt;&lt;D xsi:type="xsd:double"&gt;66.2386&lt;/D&gt;&lt;D xsi:type="xsd:double"&gt;67.02&lt;/D&gt;&lt;D xsi:type="xsd:double"&gt;67.2898&lt;/D&gt;&lt;D xsi:type="xsd:double"&gt;67.95&lt;/D&gt;&lt;D xsi:type="xsd:double"&gt;68.2422&lt;/D&gt;&lt;D xsi:type="xsd:double"&gt;66.3667&lt;/D&gt;&lt;D xsi:type="xsd:double"&gt;64.756&lt;/D&gt;&lt;D xsi:type="xsd:double"&gt;66.046&lt;/D&gt;&lt;D xsi:type="xsd:double"&gt;64.73&lt;/D&gt;&lt;D xsi:type="xsd:double"&gt;64.2008&lt;/D&gt;&lt;D xsi:type="xsd:double"&gt;65.1136&lt;/D&gt;&lt;D xsi:type="xsd:double"&gt;65.0208&lt;/D&gt;&lt;D xsi:type="xsd:double"&gt;66.16&lt;/D&gt;&lt;D xsi:type="xsd:double"&gt;65.6522&lt;/D&gt;&lt;D xsi:type="xsd:double"&gt;66.65&lt;/D&gt;&lt;D xsi:type="xsd:double"&gt;67.6294&lt;/D&gt;&lt;D xsi:type="xsd:double"&gt;68.2025&lt;/D&gt;&lt;D xsi:type="xsd:double"&gt;69.25&lt;/D&gt;&lt;D xsi:type="xsd:double"&gt;68.9487&lt;/D&gt;&lt;D xsi:type="xsd:double"&gt;66.7919&lt;/D&gt;&lt;/FQL&gt;&lt;FQL&gt;&lt;Q&gt;MOO^FG_TOTAL_RETURNC(0,-6AM)&lt;/Q&gt;&lt;R&gt;1&lt;/R&gt;&lt;C&gt;1&lt;/C&gt;&lt;D xsi:type="xsd:double"&gt;-2.6344895&lt;/D&gt;&lt;/FQL&gt;&lt;FQL&gt;&lt;Q&gt;IBB^P_PRICE(0)/P_PRICE_HIGH_PR(0,,,,,,"PRICE","CLOSE","52W")&lt;/Q&gt;&lt;R&gt;1&lt;/R&gt;&lt;C&gt;1&lt;/C&gt;&lt;D xsi:type="xsd:double"&gt;0.992176&lt;/D&gt;&lt;/FQL&gt;&lt;FQL&gt;&lt;Q&gt;IGV^FG_TOTAL_RETURNC(0,-6AM)&lt;/Q&gt;&lt;R&gt;1&lt;/R&gt;&lt;C&gt;1&lt;/C&gt;&lt;D xsi:type="xsd:double"&gt;-2.6604712&lt;/D&gt;&lt;/FQL&gt;&lt;FQL&gt;&lt;Q&gt;ITA^FG_TOTAL_RETURNC(0,-3AM)&lt;/Q&gt;&lt;R&gt;1&lt;/R&gt;&lt;C&gt;1&lt;/C&gt;&lt;D xsi:type="xsd:double"&gt;8.980072&lt;/D&gt;&lt;/FQL&gt;&lt;FQL&gt;&lt;Q&gt;IAT^P_PRICE(0)/P_PRICE_LOW_PR(0,,,,,,"PRICE","CLOSE","52W")&lt;/Q&gt;&lt;R&gt;1&lt;/R&gt;&lt;C&gt;1&lt;/C&gt;&lt;D xsi:type="xsd:double"&gt;1.498386&lt;/D&gt;&lt;/FQL&gt;&lt;FQL&gt;&lt;Q&gt;XOP^FMA_PCT_ABOVE_MAVG(200,0,,,,"PORTAGG")&lt;/Q&gt;&lt;R&gt;1&lt;/R&gt;&lt;C&gt;1&lt;/C&gt;&lt;D xsi:type="xsd:double"&gt;50.9090909090909&lt;/D&gt;&lt;/FQL&gt;&lt;FQL&gt;&lt;Q&gt;GDX^PERCENT_CHANGE(FMA_EPS(+1,0,,,,"PORTAGG","MEAN"),FMA_EPS(+1,-1AM,,,,"PORTAGG","MEAN"))&lt;/Q&gt;&lt;R&gt;1&lt;/R&gt;&lt;C&gt;1&lt;/C&gt;&lt;D xsi:type="xsd:double"&gt;6.27178582012198&lt;/D&gt;&lt;/FQL&gt;&lt;FQL&gt;&lt;Q&gt;XLV^PERCENT_CHANGE(FMA_EPS(+1,0,,,,"PORTAGG","MEAN"),FMA_EPS(+1,-3AM,,,,"PORTAGG","MEAN"))&lt;/Q&gt;&lt;R&gt;1&lt;/R&gt;&lt;C&gt;1&lt;/C&gt;&lt;D xsi:type="xsd:double"&gt;-0.468778563028922&lt;/D&gt;&lt;/FQL&gt;&lt;FQL&gt;&lt;Q&gt;ITB^FMA_PCT_ABOVE_MAVG(200,0,,,,"PORTAGG")&lt;/Q&gt;&lt;R&gt;1&lt;/R&gt;&lt;C&gt;1&lt;/C&gt;&lt;D xsi:type="xsd:double"&gt;91.1111111111111&lt;/D&gt;&lt;/FQL&gt;&lt;FQL&gt;&lt;Q&gt;VNQ^COUNT(OS_TOP_HLDG_NAME(ALL,0D,,MTD,,ALL,EQ))&lt;/Q&gt;&lt;R&gt;1&lt;/R&gt;&lt;C&gt;1&lt;/C&gt;&lt;D xsi:type="xsd:long"&gt;154&lt;/D&gt;&lt;/FQL&gt;&lt;FQL&gt;&lt;Q&gt;XOP^FMA_COS_UP("EPS","1M",+1,0,,,"PORTAGG","MEANR")&lt;/Q&gt;&lt;R&gt;1&lt;/R&gt;&lt;C&gt;1&lt;/C&gt;&lt;D xsi:type="xsd:double"&gt;16&lt;/D&gt;&lt;/FQL&gt;&lt;FQL&gt;&lt;Q&gt;XLV^COUNT(OS_TOP_HLDG_NAME(ALL,0D,,MTD,,ALL,EQ))&lt;/Q&gt;&lt;R&gt;1&lt;/R&gt;&lt;C&gt;1&lt;/C&gt;&lt;D xsi:type="xsd:long"&gt;64&lt;/D&gt;&lt;/FQL&gt;&lt;FQL&gt;&lt;Q&gt;ICLN^P_PRICE(-1AM)/P_PRICE_HIGH_PR(-1AM,,,,,,"PRICE","CLOSE","52W")&lt;/Q&gt;&lt;R&gt;1&lt;/R&gt;&lt;C&gt;1&lt;/C&gt;&lt;D xsi:type="xsd:double"&gt;0.6990546&lt;/D&gt;&lt;/FQL&gt;&lt;FQL&gt;&lt;Q&gt;LIT^FG_TOTAL_RETURNC(-1AM,-7AM)&lt;/Q&gt;&lt;R&gt;1&lt;/R&gt;&lt;C&gt;1&lt;/C&gt;&lt;D xsi:type="xsd:double"&gt;-22.993237&lt;/D&gt;&lt;/FQL&gt;&lt;FQL&gt;&lt;Q&gt;IBB^FG_TOTAL_RETURNC(-1AM,-2AM)&lt;/Q&gt;&lt;R&gt;1&lt;/R&gt;&lt;C&gt;1&lt;/C&gt;&lt;D xsi:type="xsd:double"&gt;2.308035&lt;/D&gt;&lt;/FQL&gt;&lt;FQL&gt;&lt;Q&gt;XLK^P_PRICE(-1AM)/P_PRICE_HIGH_PR(-1AM,,,,,,"PRICE","CLOSE","52W")&lt;/Q&gt;&lt;R&gt;1&lt;/R&gt;&lt;C&gt;1&lt;/C&gt;&lt;D xsi:type="xsd:double"&gt;0.98500496&lt;/D&gt;&lt;/FQL&gt;&lt;FQL&gt;&lt;Q&gt;IAT^FG_TOTAL_RETURNC(-1AM,-4AM)&lt;/Q&gt;&lt;R&gt;1&lt;/R&gt;&lt;C&gt;1&lt;/C&gt;&lt;D xsi:type="xsd:double"&gt;-2.087766&lt;/D&gt;&lt;/FQL&gt;&lt;FQL&gt;&lt;Q&gt;ICLN^P_PRICE(0)/P_PRICE_HIGH_PR(0,,,,,,"PRICE","CLOSE","52W")&lt;/Q&gt;&lt;R&gt;1&lt;/R&gt;&lt;C&gt;1&lt;/C&gt;&lt;D xsi:type="xsd:double"&gt;0.80902773&lt;/D&gt;&lt;/FQL&gt;&lt;FQL&gt;&lt;Q&gt;LIT^FG_TOTAL_RETURNC(0,-6AM)&lt;/Q&gt;&lt;R&gt;1&lt;/R&gt;&lt;C&gt;1&lt;/C&gt;&lt;D xsi:type="xsd:double"&gt;-8.787399&lt;/D&gt;&lt;/FQL&gt;&lt;FQL&gt;&lt;Q&gt;XLB^FG_TOTAL_RETURNC(0,-3AM)&lt;/Q&gt;&lt;R&gt;1&lt;/R&gt;&lt;C&gt;1&lt;/C&gt;&lt;D xsi:type="xsd:double"&gt;3.496325&lt;/D&gt;&lt;/FQL&gt;&lt;FQL&gt;&lt;Q&gt;IBB^FG_TOTAL_RETURNC(0,-1AM)&lt;/Q&gt;&lt;R&gt;1&lt;/R&gt;&lt;C&gt;1&lt;/C&gt;&lt;D xsi:type="xsd:double"&gt;7.39578&lt;/D&gt;&lt;/FQL&gt;&lt;FQL&gt;&lt;Q&gt;PRN^FG_TOTAL_RETURNC(0,-3AM)&lt;/Q&gt;&lt;R&gt;1&lt;/R&gt;&lt;C&gt;1&lt;/C&gt;&lt;D xsi:type="xsd:double"&gt;6.1158657&lt;/D&gt;&lt;/FQL&gt;&lt;FQL&gt;&lt;Q&gt;IAT^FG_TOTAL_RETURNC(0,-1AM)&lt;/Q&gt;&lt;R&gt;1&lt;/R&gt;&lt;C&gt;1&lt;/C&gt;&lt;D xsi:type="xsd:double"&gt;12.071466&lt;/D&gt;&lt;/FQL&gt;&lt;FQL&gt;&lt;Q&gt;XLE^FG_COMPANY_NAME&lt;/Q&gt;&lt;R&gt;1&lt;/R&gt;&lt;C&gt;1&lt;/C&gt;&lt;D xsi:type="xsd:string"&gt;Energy Select Sector SPDR Fund&lt;/D&gt;&lt;/FQL&gt;&lt;FQL&gt;&lt;Q&gt;TAN^P_PRICE(0)/P_PRICE_HIGH_PR(0,,,,,,"PRICE","CLOSE","52W")&lt;/Q&gt;&lt;R&gt;1&lt;/R&gt;&lt;C&gt;1&lt;/C&gt;&lt;D xsi:type="xsd:double"&gt;0.6507936&lt;/D&gt;&lt;/FQL&gt;&lt;FQL&gt;&lt;Q&gt;RSPT^FG_TOTAL_RETURNC(0,-3AM)&lt;/Q&gt;&lt;R&gt;1&lt;/R&gt;&lt;C&gt;1&lt;/C&gt;&lt;D xsi:type="xsd:double"&gt;9.127998&lt;/D&gt;&lt;/FQL&gt;&lt;FQL&gt;&lt;Q&gt;ITB^FMA_COS_UP("EPS","1M",+1,0,,,"PORTAGG","MEANR")&lt;/Q&gt;&lt;R&gt;1&lt;/R&gt;&lt;C&gt;1&lt;/C&gt;&lt;D xsi:type="xsd:double"&gt;18&lt;/D&gt;&lt;/FQL&gt;&lt;FQL&gt;&lt;Q&gt;VNQ^PERCENT_CHANGE(FMA_EPS(+1,0,,,,"PORTAGG","MEAN"),FMA_EPS(+1,-3AM,,,,"PORTAGG","MEAN"))&lt;/Q&gt;&lt;R&gt;1&lt;/R&gt;&lt;C&gt;1&lt;/C&gt;&lt;D xsi:type="xsd:double"&gt;-0.521967734721656&lt;/D&gt;&lt;/FQL&gt;&lt;FQL&gt;&lt;Q&gt;IYG^PERCENT_CHANGE(FMA_EPS(+1,0,,,,"PORTAGG","MEAN"),FMA_EPS(+1,-1AM,,,,"PORTAGG","MEAN"))&lt;/Q&gt;&lt;R&gt;1&lt;/R&gt;&lt;C&gt;1&lt;/C&gt;&lt;D xsi:type="xsd:double"&gt;2.14115961536973&lt;/D&gt;&lt;/FQL&gt;&lt;FQL&gt;&lt;Q&gt;GDX^FMA_COS_DOWN("EPS","1M",+1,0,,,"PORTAGG","MEANR")&lt;/Q&gt;&lt;R&gt;1&lt;/R&gt;&lt;C&gt;1&lt;/C&gt;&lt;D xsi:type="xsd:double"&gt;14&lt;/D&gt;&lt;/FQL&gt;&lt;FQL&gt;&lt;Q&gt;IYG^FMA_COS_DOWN("EPS","1M",+1,0,,,"PORTAGG","MEANR")&lt;/Q&gt;&lt;R&gt;1&lt;/R&gt;&lt;C&gt;1&lt;/C&gt;&lt;D xsi:type="xsd:double"&gt;41&lt;/D&gt;&lt;/FQL&gt;&lt;FQL&gt;&lt;Q&gt;RWR^FG_TOTAL_RETURNC(-1AM,-4AM)&lt;/Q&gt;&lt;R&gt;1&lt;/R&gt;&lt;C&gt;1&lt;/C&gt;&lt;D xsi:type="xsd:double"&gt;0.6982565&lt;/D&gt;&lt;/FQL&gt;&lt;FQL&gt;&lt;Q&gt;XLB^FG_TOTAL_RETURNC(-1AM,-4AM)&lt;/Q&gt;&lt;R&gt;1&lt;/R&gt;&lt;C&gt;1&lt;/C&gt;&lt;D xsi:type="xsd:double"&gt;-5.7278156&lt;/D&gt;&lt;/FQL&gt;&lt;FQL&gt;&lt;Q&gt;PRN^FG_TOTAL_RETURNC(-1AM,-7AM)&lt;/Q&gt;&lt;R&gt;1&lt;/R&gt;&lt;C&gt;1&lt;/C&gt;&lt;D xsi:type="xsd:double"&gt;11.086071&lt;/D&gt;&lt;/FQL&gt;&lt;FQL&gt;&lt;Q&gt;RWR^FG_TOTAL_RETURNC(0,-1AM)&lt;/Q&gt;&lt;R&gt;1&lt;/R&gt;&lt;C&gt;1&lt;/C&gt;&lt;D xsi:type="xsd:double"&gt;7.8822017&lt;/D&gt;&lt;/FQL&gt;&lt;FQL&gt;&lt;Q&gt;COPX^P_PRICE(0,-200D)&lt;/Q&gt;&lt;R&gt;201&lt;/R&gt;&lt;C&gt;1&lt;/C&gt;&lt;D xsi:type="xsd:double"&gt;41.7&lt;/D&gt;&lt;D xsi:type="xsd:double"&gt;43.74&lt;/D&gt;&lt;D xsi:type="xsd:double"&gt;41.94&lt;/D&gt;&lt;D xsi:type="xsd:double"&gt;42.26&lt;/D&gt;&lt;D xsi:type="xsd:double"&gt;42.58&lt;/D&gt;&lt;D xsi:type="xsd:double"&gt;41.95&lt;/D&gt;&lt;D xsi:type="xsd:double"&gt;42.06&lt;/D&gt;&lt;D xsi:type="xsd:double"&gt;42.6&lt;/D&gt;&lt;D xsi:type="xsd:double"&gt;42.92&lt;/D&gt;&lt;D xsi:type="xsd:double"&gt;43.31&lt;/D&gt;&lt;D xsi:type="xsd:double"&gt;43.4&lt;/D&gt;&lt;D xsi:type="xsd:double"&gt;45.15&lt;/D&gt;&lt;D xsi:type="xsd:double"&gt;46.58&lt;/D&gt;&lt;D xsi:type="xsd:double"&gt;47.09&lt;/D&gt;&lt;D xsi:type="xsd:double"&gt;47.97&lt;/D&gt;&lt;D xsi:type="xsd:double"&gt;47.27&lt;/D&gt;&lt;D xsi:type="xsd:double"&gt;47.46&lt;/D&gt;&lt;D xsi:type="xsd:double"&gt;47.21&lt;/D&gt;&lt;D xsi:type="xsd:double"&gt;47.11&lt;/D&gt;&lt;D xsi:type="xsd:double"&gt;48.05&lt;/D&gt;&lt;D xsi:type="xsd:double"&gt;47.22&lt;/D&gt;&lt;D xsi:type="xsd:double"&gt;45.64&lt;/D&gt;&lt;D xsi:type="xsd:double"&gt;45.47&lt;/D&gt;&lt;D xsi:type="xsd:double"&gt;45.11&lt;/D&gt;&lt;D xsi:type="xsd:double"&gt;45.07&lt;/D&gt;&lt;D xsi:type="xsd:double"&gt;45.8&lt;/D&gt;&lt;D xsi:type="xsd:double"&gt;45.47&lt;/D&gt;&lt;D xsi:type="xsd:double"&gt;46.29&lt;/D&gt;&lt;D xsi:type="xsd:double"&gt;45.22&lt;/D&gt;&lt;D xsi:type="xsd:double"&gt;46.03&lt;/D&gt;&lt;D xsi:type="xsd:double"&gt;44.61&lt;/D&gt;&lt;D xsi:type="xsd:double"&gt;43.95&lt;/D&gt;&lt;D xsi:type="xsd:double"&gt;44.32&lt;/D&gt;&lt;D xsi:type="xsd:double"&gt;44.41&lt;/D&gt;&lt;D xsi:type="xsd:double"&gt;45.19&lt;/D&gt;&lt;D xsi:type="xsd:double"&gt;45.06&lt;/D&gt;&lt;D xsi:type="xsd:double"&gt;46.16&lt;/D&gt;&lt;D xsi:type="xsd:double"&gt;45.46&lt;/D&gt;&lt;D xsi:type="xsd:double"&gt;47.38&lt;/D&gt;&lt;D xsi:type="xsd:double"&gt;46.52&lt;/D&gt;&lt;D xsi:type="xsd:double"&gt;45.46&lt;/D&gt;&lt;D xsi:type="xsd:double"&gt;47.75&lt;/D&gt;&lt;D xsi:type="xsd:double"&gt;48.19&lt;/D&gt;&lt;D xsi:type="xsd:double"&gt;48.38&lt;/D&gt;&lt;D xsi:type="xsd:double"&gt;48.73&lt;/D&gt;&lt;D xsi:type="xsd:double"&gt;50.07&lt;/D&gt;&lt;D xsi:type="xsd:double"&gt;48.66&lt;/D&gt;&lt;D xsi:type="xsd:double"&gt;47.76&lt;/D&gt;&lt;D xsi:type="xsd:double"&gt;48.27&lt;/D&gt;&lt;D xsi:type="xsd:double"&gt;51.71&lt;/D&gt;&lt;D xsi:type="xsd:double"&gt;52.72&lt;/D&gt;&lt;D xsi:type="xsd:double"&gt;51.67&lt;/D&gt;&lt;D xsi:type="xsd:double"&gt;49.36&lt;/D&gt;&lt;D xsi:type="xsd:double"&gt;49.68&lt;/D&gt;&lt;D xsi:type="xsd:double"&gt;49.71&lt;/D&gt;&lt;D xsi:type="xsd:double"&gt;48.29&lt;/D&gt;&lt;D xsi:type="xsd:double"&gt;47.98&lt;/D&gt;&lt;D xsi:type="xsd:double"&gt;47.91&lt;/D&gt;&lt;D xsi:type="xsd:double"&gt;46.8&lt;/D&gt;&lt;D xsi:type="xsd:double"&gt;47.41&lt;/D&gt;&lt;D xsi:type="xsd:double"&gt;47.35&lt;/D&gt;&lt;D xsi:type="xsd:double"&gt;46.64&lt;/D&gt;&lt;D xsi:type="xsd:double"&gt;45.7&lt;/D&gt;&lt;D xsi:type="xsd:double"&gt;45.57&lt;/D&gt;&lt;D xsi:type="xsd:double"&gt;45.77&lt;/D&gt;&lt;D xsi:type="xsd:double"&gt;48.02&lt;/D&gt;&lt;D xsi:type="xsd:double"&gt;47.52&lt;/D&gt;&lt;D xsi:type="xsd:double"&gt;45.98&lt;/D&gt;&lt;D xsi:type="xsd:double"&gt;44.6&lt;/D&gt;&lt;D xsi:type="xsd:double"&gt;44.4&lt;/D&gt;&lt;D xsi:type="xsd:double"&gt;45.23&lt;/D&gt;&lt;D xsi:type="xsd:double"&gt;45.98&lt;/D&gt;&lt;D xsi:type="xsd:double"&gt;46.21&lt;/D&gt;&lt;D xsi:type="xsd:double"&gt;45.38&lt;/D&gt;&lt;D xsi:type="xsd:double"&gt;45.15&lt;/D&gt;&lt;D xsi:type="xsd:double"&gt;45.81&lt;/D&gt;&lt;D xsi:type="xsd:double"&gt;45.48&lt;/D&gt;&lt;D xsi:type="xsd:double"&gt;46.26&lt;/D&gt;&lt;D xsi:type="xsd:double"&gt;46.32&lt;/D&gt;&lt;D xsi:type="xsd:double"&gt;46.73&lt;/D&gt;&lt;D xsi:type="xsd:double"&gt;45.5&lt;/D&gt;&lt;D xsi:type="xsd:double"&gt;44.64&lt;/D&gt;&lt;D xsi:type="xsd:double"&gt;44.57&lt;/D&gt;&lt;D xsi:type="xsd:double"&gt;44.37&lt;/D&gt;&lt;D xsi:type="xsd:double"&gt;43.27&lt;/D&gt;&lt;D xsi:type="xsd:double"&gt;42.73&lt;/D&gt;&lt;D xsi:type="xsd:double"&gt;42.43&lt;/D&gt;&lt;D xsi:type="xsd:double"&gt;41.41&lt;/D&gt;&lt;D xsi:type="xsd:double"&gt;40.7&lt;/D&gt;&lt;D xsi:type="xsd:double"&gt;41.1&lt;/D&gt;&lt;D xsi:type="xsd:double"&gt;41.29&lt;/D&gt;&lt;D xsi:type="xsd:double"&gt;41.77&lt;/D&gt;&lt;D xsi:type="xsd:double"&gt;41.79&lt;/D&gt;&lt;D xsi:type="xsd:double"&gt;40.49&lt;/D&gt;&lt;D xsi:type="xsd:double"&gt;41.07&lt;/D&gt;&lt;D xsi:type="xsd:double"&gt;41.59&lt;/D&gt;&lt;D xsi:type="xsd:double"&gt;40.58&lt;/D&gt;&lt;D xsi:type="xsd:double"&gt;40.41&lt;/D&gt;&lt;D xsi:type="xsd:double"&gt;38.11&lt;/D&gt;&lt;D xsi:type="xsd:double"&gt;38.3&lt;/D&gt;&lt;D xsi:type="xsd:double"&gt;38.04&lt;/D&gt;&lt;D xsi:type="xsd:double"&gt;38.02&lt;/D&gt;&lt;D xsi:type="xsd:double"&gt;37.32&lt;/D&gt;&lt;D xsi:type="xsd:double"&gt;35.98&lt;/D&gt;&lt;D xsi:type="xsd:double"&gt;36.58&lt;/D&gt;&lt;D xsi:type="xsd:double"&gt;36.45&lt;/D&gt;&lt;D xsi:type="xsd:double"&gt;35.98&lt;/D&gt;&lt;D xsi:type="xsd:double"&gt;35.55&lt;/D&gt;&lt;D xsi:type="xsd:double"&gt;36.24&lt;/D&gt;&lt;D xsi:type="xsd:double"&gt;35.9&lt;/D&gt;&lt;D xsi:type="xsd:double"&gt;36.44&lt;/D&gt;&lt;D xsi:type="xsd:double"&gt;35.99&lt;/D&gt;&lt;D xsi:type="xsd:double"&gt;35.97&lt;/D&gt;&lt;D xsi:type="xsd:double"&gt;35.93&lt;/D&gt;&lt;D xsi:type="xsd:double"&gt;36.04&lt;/D&gt;&lt;D xsi:type="xsd:double"&gt;35.24&lt;/D&gt;&lt;D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xsi:type="xsd:double"&gt;38.1&lt;/D&gt;&lt;D xsi:type="xsd:double"&gt;38.17&lt;/D&gt;&lt;D xsi:type="xsd:double"&gt;37.3&lt;/D&gt;&lt;D xsi:type="xsd:double"&gt;38.05&lt;/D&gt;&lt;D xsi:type="xsd:double"&gt;37.12&lt;/D&gt;&lt;D xsi:type="xsd:double"&gt;37.16&lt;/D&gt;&lt;D xsi:type="xsd:double"&gt;37.16&lt;/D&gt;&lt;D xsi:type="xsd:double"&gt;35.95&lt;/D&gt;&lt;D xsi:type="xsd:double"&gt;34.66&lt;/D&gt;&lt;D xsi:type="xsd:double"&gt;34.95&lt;/D&gt;&lt;D xsi:type="xsd:double"&gt;35.32&lt;/D&gt;&lt;D xsi:type="xsd:double"&gt;34.82&lt;/D&gt;&lt;D xsi:type="xsd:double"&gt;34.4&lt;/D&gt;&lt;D xsi:type="xsd:double"&gt;34.33&lt;/D&gt;&lt;D xsi:type="xsd:double"&gt;35.09&lt;/D&gt;&lt;D xsi:type="xsd:double"&gt;35.88&lt;/D&gt;&lt;D xsi:type="xsd:double"&gt;34.38&lt;/D&gt;&lt;D xsi:type="xsd:double"&gt;34.4&lt;/D&gt;&lt;D xsi:type="xsd:double"&gt;34.7&lt;/D&gt;&lt;D xsi:type="xsd:double"&gt;33.97&lt;/D&gt;&lt;D xsi:type="xsd:double"&gt;34.49&lt;/D&gt;&lt;D xsi:type="xsd:double"&gt;34.44&lt;/D&gt;&lt;D xsi:type="xsd:double"&gt;34.65&lt;/D&gt;&lt;D xsi:type="xsd:double"&gt;34.52&lt;/D&gt;&lt;D xsi:type="xsd:double"&gt;34.04&lt;/D&gt;&lt;D xsi:type="xsd:double"&gt;33.59&lt;/D&gt;&lt;D xsi:type="xsd:double"&gt;34.11&lt;/D&gt;&lt;D xsi:type="xsd:double"&gt;33.57&lt;/D&gt;&lt;D xsi:type="xsd:double"&gt;32.27&lt;/D&gt;&lt;D xsi:type="xsd:double"&gt;32.1&lt;/D&gt;&lt;D xsi:type="xsd:double"&gt;32.05&lt;/D&gt;&lt;D xsi:type="xsd:double"&gt;31.94&lt;/D&gt;&lt;D xsi:type="xsd:double"&gt;32.82&lt;/D&gt;&lt;D xsi:type="xsd:double"&gt;33.79&lt;/D&gt;&lt;D xsi:type="xsd:double"&gt;34.04&lt;/D&gt;&lt;D xsi:type="xsd:double"&gt;33.59&lt;/D&gt;&lt;D xsi:type="xsd:double"&gt;32.66&lt;/D&gt;&lt;D xsi:type="xsd:double"&gt;32.85&lt;/D&gt;&lt;D xsi:type="xsd:double"&gt;33.33&lt;/D&gt;&lt;D xsi:type="xsd:double"&gt;33.72&lt;/D&gt;&lt;D xsi:type="xsd:double"&gt;33.34&lt;/D&gt;&lt;D xsi:type="xsd:double"&gt;33.17&lt;/D&gt;&lt;D xsi:type="xsd:double"&gt;33.64&lt;/D&gt;&lt;D xsi:type="xsd:double"&gt;33.27&lt;/D&gt;&lt;D xsi:type="xsd:double"&gt;33.41&lt;/D&gt;&lt;D xsi:type="xsd:double"&gt;34.2&lt;/D&gt;&lt;D xsi:type="xsd:double"&gt;34.49&lt;/D&gt;&lt;D xsi:type="xsd:double"&gt;35.39&lt;/D&gt;&lt;D xsi:type="xsd:double"&gt;35.4&lt;/D&gt;&lt;D xsi:type="xsd:double"&gt;34.76&lt;/D&gt;&lt;/FQL&gt;&lt;FQL&gt;&lt;Q&gt;XTL^P_PRICE(0)/P_PRICE_LOW_PR(0,,,,,,"PRICE","CLOSE","52W")&lt;/Q&gt;&lt;R&gt;1&lt;/R&gt;&lt;C&gt;1&lt;/C&gt;&lt;D xsi:type="xsd:double"&gt;1.3583943&lt;/D&gt;&lt;/FQL&gt;&lt;FQL&gt;&lt;Q&gt;XOP^FG_TOTAL_RETURNC(0,-3AM)&lt;/Q&gt;&lt;R&gt;1&lt;/R&gt;&lt;C&gt;1&lt;/C&gt;&lt;D xsi:type="xsd:double"&gt;-3.591627&lt;/D&gt;&lt;/FQL&gt;&lt;FQL&gt;&lt;Q&gt;XRT^FG_TOTAL_RETURNC(0,-6AM)&lt;/Q&gt;&lt;R&gt;1&lt;/R&gt;&lt;C&gt;1&lt;/C&gt;&lt;D xsi:type="xsd:double"&gt;9.531045&lt;/D&gt;&lt;/FQL&gt;&lt;FQL&gt;&lt;Q&gt;SMH^FG_TOTAL_RETURNC(0,-3AM)&lt;/Q&gt;&lt;R&gt;1&lt;/R&gt;&lt;C&gt;1&lt;/C&gt;&lt;D xsi:type="xsd:double"&gt;11.142647&lt;/D&gt;&lt;/FQL&gt;&lt;FQL&gt;&lt;Q&gt;IYT^P_PRICE(0)/P_PRICE_LOW_PR(0,,,,,,"PRICE","CLOSE","52W")&lt;/Q&gt;&lt;R&gt;1&lt;/R&gt;&lt;C&gt;1&lt;/C&gt;&lt;D xsi:type="xsd:double"&gt;1.2221302&lt;/D&gt;&lt;/FQL&gt;&lt;FQL&gt;&lt;Q&gt;XLI^P_PRICE(0)/P_PRICE_HIGH_PR(0,,,,,,"PRICE","CLOSE","52W")&lt;/Q&gt;&lt;R&gt;1&lt;/R&gt;&lt;C&gt;1&lt;/C&gt;&lt;D xsi:type="xsd:double"&gt;0.9789375&lt;/D&gt;&lt;/FQL&gt;&lt;FQL&gt;&lt;Q&gt;XLF^FG_TOTAL_RETURNC(0,-6AM)&lt;/Q&gt;&lt;R&gt;1&lt;/R&gt;&lt;C&gt;1&lt;/C&gt;&lt;D xsi:type="xsd:double"&gt;11.9277115&lt;/D&gt;&lt;/FQL&gt;&lt;FQL&gt;&lt;Q&gt;TAN^PERCENT_CHANGE(FMA_EPS(+1,0,,,,"PORTAGG","MEAN"),FMA_EPS(+1,-3AM,,,,"PORTAGG","MEAN"))&lt;/Q&gt;&lt;R&gt;1&lt;/R&gt;&lt;C&gt;1&lt;/C&gt;&lt;D xsi:type="xsd:double"&gt;-62.3098134870744&lt;/D&gt;&lt;/FQL&gt;&lt;FQL&gt;&lt;Q&gt;LIT^FMA_PCT_ABOVE_MAVG(200,0,,,,"PORTAGG")&lt;/Q&gt;&lt;R&gt;1&lt;/R&gt;&lt;C&gt;1&lt;/C&gt;&lt;D xsi:type="xsd:double"&gt;20.5128205128205&lt;/D&gt;&lt;/FQL&gt;&lt;FQL&gt;&lt;Q&gt;XRT^PERCENT_CHANGE(FMA_EPS(+1,0,,,,"PORTAGG","MEAN"),FMA_EPS(+1,-1AM,,,,"PORTAGG","MEAN"))&lt;/Q&gt;&lt;R&gt;1&lt;/R&gt;&lt;C&gt;1&lt;/C&gt;&lt;D xsi:type="xsd:double"&gt;-1.16113381391061&lt;/D&gt;&lt;/FQL&gt;&lt;FQL&gt;&lt;Q&gt;IGV^PERCENT_CHANGE(FMA_EPS(+1,0,,,,"PORTAGG","MEAN"),FMA_EPS(+1,-3AM,,,,"PORTAGG","MEAN"))&lt;/Q&gt;&lt;R&gt;1&lt;/R&gt;&lt;C&gt;1&lt;/C&gt;&lt;D xsi:type="xsd:double"&gt;0.736178108275211&lt;/D&gt;&lt;/FQL&gt;&lt;FQL&gt;&lt;Q&gt;PRN^FMA_PCT_ABOVE_MAVG(200,0,,,,"PORTAGG")&lt;/Q&gt;&lt;R&gt;1&lt;/R&gt;&lt;C&gt;1&lt;/C&gt;&lt;D xsi:type="xsd:double"&gt;95.4545454545455&lt;/D&gt;&lt;/FQL&gt;&lt;FQL&gt;&lt;Q&gt;XLF^PERCENT_CHANGE(FMA_EPS(+1,0,,,,"PORTAGG","MEAN"),FMA_EPS(+1,-1AM,,,,"PORTAGG","MEAN"))&lt;/Q&gt;&lt;R&gt;1&lt;/R&gt;&lt;C&gt;1&lt;/C&gt;&lt;D xsi:type="xsd:double"&gt;1.97749451886446&lt;/D&gt;&lt;/FQL&gt;&lt;FQL&gt;&lt;Q&gt;TAN^FMA_COS_DOWN("EPS","1M",+1,0,,,"PORTAGG","MEANR")&lt;/Q&gt;&lt;R&gt;1&lt;/R&gt;&lt;C&gt;1&lt;/C&gt;&lt;D xsi:type="xsd:double"&gt;18&lt;/D&gt;&lt;/FQL&gt;&lt;FQL&gt;&lt;Q&gt;PICK^COUNT(OS_TOP_HLDG_NAME(ALL,0D,,MTD,,ALL,EQ))&lt;/Q&gt;&lt;R&gt;1&lt;/R&gt;&lt;C&gt;1&lt;/C&gt;&lt;D xsi:type="xsd:long"&gt;260&lt;/D&gt;&lt;/FQL&gt;&lt;FQL&gt;&lt;Q&gt;XRT^FMA_COS_UP("EPS","1M",+1,0,,,"PORTAGG","MEANR")&lt;/Q&gt;&lt;R&gt;1&lt;/R&gt;&lt;C&gt;1&lt;/C&gt;&lt;D xsi:type="xsd:double"&gt;12&lt;/D&gt;&lt;/FQL&gt;&lt;FQL&gt;&lt;Q&gt;IGV^FMA_COS_DOWN("EPS","1M",+1,0,,,"PORTAGG","MEANR")&lt;/Q&gt;&lt;R&gt;1&lt;/R&gt;&lt;C&gt;1&lt;/C&gt;&lt;D xsi:type="xsd:double"&gt;20&lt;/D&gt;&lt;/FQL&gt;&lt;FQL&gt;&lt;Q&gt;PSCI^COUNT(OS_TOP_HLDG_NAME(ALL,0D,,MTD,,ALL,EQ))&lt;/Q&gt;&lt;R&gt;1&lt;/R&gt;&lt;C&gt;1&lt;/C&gt;&lt;D xsi:type="xsd:long"&gt;94&lt;/D&gt;&lt;/FQL&gt;&lt;FQL&gt;&lt;Q&gt;XLF^FMA_COS_UP("EPS","1M",+1,0,,,"PORTAGG","MEANR")&lt;/Q&gt;&lt;R&gt;1&lt;/R&gt;&lt;C&gt;1&lt;/C&gt;&lt;D xsi:type="xsd:double"&gt;40&lt;/D&gt;&lt;/FQL&gt;&lt;FQL&gt;&lt;Q&gt;XRT^FG_COMPANY_NAME&lt;/Q&gt;&lt;R&gt;1&lt;/R&gt;&lt;C&gt;1&lt;/C&gt;&lt;D xsi:type="xsd:string"&gt;SPDR S&amp;amp;P Retail ETF&lt;/D&gt;&lt;/FQL&gt;&lt;FQL&gt;&lt;Q&gt;XLF^FG_COMPANY_NAME&lt;/Q&gt;&lt;R&gt;1&lt;/R&gt;&lt;C&gt;1&lt;/C&gt;&lt;D xsi:type="xsd:string"&gt;Financial Select Sector SPDR Fund&lt;/D&gt;&lt;/FQL&gt;&lt;FQL&gt;&lt;Q&gt;XLU^P_PRICE(-1AM)/P_PRICE_HIGH_PR(-1AM,,,,,,"PRICE","CLOSE","52W")&lt;/Q&gt;&lt;R&gt;1&lt;/R&gt;&lt;C&gt;1&lt;/C&gt;&lt;D xsi:type="xsd:double"&gt;0.92864&lt;/D&gt;&lt;/FQL&gt;&lt;FQL&gt;&lt;Q&gt;XLE^FG_TOTAL_RETURNC(-1AM,-7AM)&lt;/Q&gt;&lt;R&gt;1&lt;/R&gt;&lt;C&gt;1&lt;/C&gt;&lt;D xsi:type="xsd:double"&gt;10.513353&lt;/D&gt;&lt;/FQL&gt;&lt;FQL&gt;&lt;Q&gt;COPX^FG_TOTAL_RETURNC(-1AM,-4AM)&lt;/Q&gt;&lt;R&gt;1&lt;/R&gt;&lt;C&gt;1&lt;/C&gt;&lt;D xsi:type="xsd:double"&gt;6.7873&lt;/D&gt;&lt;/FQL&gt;&lt;FQL&gt;&lt;Q&gt;XRT^FG_TOTAL_RETURNC(-1AM,-2AM)&lt;/Q&gt;&lt;R&gt;1&lt;/R&gt;&lt;C&gt;1&lt;/C&gt;&lt;D xsi:type="xsd:double"&gt;-4.589361&lt;/D&gt;&lt;/FQL&gt;&lt;FQL&gt;&lt;Q&gt;PTF^P_PRICE(-1AM)/P_PRICE_HIGH_PR(-1AM,,,,,,"PRICE","CLOSE","52W")&lt;/Q&gt;&lt;R&gt;1&lt;/R&gt;&lt;C&gt;1&lt;/C&gt;&lt;D xsi:type="xsd:double"&gt;0.9979153&lt;/D&gt;&lt;/FQL&gt;&lt;FQL&gt;&lt;Q&gt;IYT^FG_TOTAL_RETURNC(-1AM,-7AM)&lt;/Q&gt;&lt;R&gt;1&lt;/R&gt;&lt;C&gt;1&lt;/C&gt;&lt;D xsi:type="xsd:double"&gt;-0.65041184&lt;/D&gt;&lt;/FQL&gt;&lt;FQL&gt;&lt;Q&gt;XLI^FG_TOTAL_RETURNC(-1AM,-4AM)&lt;/Q&gt;&lt;R&gt;1&lt;/R&gt;&lt;C&gt;1&lt;/C&gt;&lt;D xsi:type="xsd:double"&gt;-3.2141209&lt;/D&gt;&lt;/FQL&gt;&lt;FQL&gt;&lt;Q&gt;RSPT^FG_COMPANY_NAME&lt;/Q&gt;&lt;R&gt;1&lt;/R&gt;&lt;C&gt;1&lt;/C&gt;&lt;D xsi:type="xsd:string"&gt;Invesco S&amp;amp;P 500 Equal Weight Technology ETF&lt;/D&gt;&lt;/FQL&gt;&lt;FQL&gt;&lt;Q&gt;XLY^FG_COMPANY_NAME&lt;/Q&gt;&lt;R&gt;1&lt;/R&gt;&lt;C&gt;1&lt;/C&gt;&lt;D xsi:type="xsd:string"&gt;Consumer Discretionary Select Sector SPDR Fund&lt;/D&gt;&lt;/FQL&gt;&lt;FQL&gt;&lt;Q&gt;XLU^FG_TOTAL_RETURNC(0,-6AM)&lt;/Q&gt;&lt;R&gt;1&lt;/R&gt;&lt;C&gt;1&lt;/C&gt;&lt;D xsi:type="xsd:double"&gt;20.254707&lt;/D&gt;&lt;/FQL&gt;&lt;FQL&gt;&lt;Q&gt;XLE^FG_TOTAL_RETURNC(0,-3AM)&lt;/Q&gt;&lt;R&gt;1&lt;/R&gt;&lt;C&gt;1&lt;/C&gt;&lt;D xsi:type="xsd:double"&gt;-0.6295681&lt;/D&gt;&lt;/FQL&gt;&lt;FQL&gt;&lt;Q&gt;COPX^FG_TOTAL_RETURNC(0,-1AM)&lt;/Q&gt;&lt;R&gt;1&lt;/R&gt;&lt;C&gt;1&lt;/C&gt;&lt;D xsi:type="xsd:double"&gt;-8.291179&lt;/D&gt;&lt;/FQL&gt;&lt;FQL&gt;&lt;Q&gt;XLY^P_PRICE(0)/P_PRICE_HIGH_PR(0,,,,,,"PRICE","CLOSE","52W")&lt;/Q&gt;&lt;R&gt;1&lt;/R&gt;&lt;C&gt;1&lt;/C&gt;&lt;D xsi:type="xsd:double"&gt;0.9393426&lt;/D&gt;&lt;/FQL&gt;&lt;FQL&gt;&lt;Q&gt;PTF^FG_TOTAL_RETURNC(0,-6AM)&lt;/Q&gt;&lt;R&gt;1&lt;/R&gt;&lt;C&gt;1&lt;/C&gt;&lt;D xsi:type="xsd:double"&gt;13.221669&lt;/D&gt;&lt;/FQL&gt;&lt;FQL&gt;&lt;Q&gt;IYT^FG_TOTAL_RETURNC(0,-3AM)&lt;/Q&gt;&lt;R&gt;1&lt;/R&gt;&lt;C&gt;1&lt;/C&gt;&lt;D xsi:type="xsd:double"&gt;0.65072775&lt;/D&gt;&lt;/FQL&gt;&lt;FQL&gt;&lt;Q&gt;XLI^FG_TOTAL_RETURNC(0,-1AM)&lt;/Q&gt;&lt;R&gt;1&lt;/R&gt;&lt;C&gt;1&lt;/C&gt;&lt;D xsi:type="xsd:double"&gt;4.089248&lt;/D&gt;&lt;/FQL&gt;&lt;FQL&gt;&lt;Q&gt;XLI^FG_TOTAL_RETURNC(0,-6AM)&lt;/Q&gt;&lt;R&gt;1&lt;/R&gt;&lt;C&gt;1&lt;/C&gt;&lt;D xsi:type="xsd:double"&gt;10.015047&lt;/D&gt;&lt;/FQL&gt;&lt;FQL&gt;&lt;Q&gt;PICK^FMA_COS_DOWN("EPS","1M",+1,0,,,"PORTAGG","MEANR")&lt;/Q&gt;&lt;R&gt;1&lt;/R&gt;&lt;C&gt;1&lt;/C&gt;&lt;D xsi:type="xsd:double"&gt;97&lt;/D&gt;&lt;/FQL&gt;&lt;FQL&gt;&lt;Q&gt;PSCI^FMA_COS_DOWN("EPS","1M",+1,0,,,"PORTAGG","MEANR")&lt;/Q&gt;&lt;R&gt;1&lt;/R&gt;&lt;C&gt;1&lt;/C&gt;&lt;D xsi:type="xsd:double"&gt;33&lt;/D&gt;&lt;/FQL&gt;&lt;FQL&gt;&lt;Q&gt;IYG^P_PRICE(0,-200D)&lt;/Q&gt;&lt;R&gt;201&lt;/R&gt;&lt;C&gt;1&lt;/C&gt;&lt;D xsi:type="xsd:double"&gt;68.185&lt;/D&gt;&lt;D xsi:type="xsd:double"&gt;69.46&lt;/D&gt;&lt;D xsi:type="xsd:double"&gt;69.59&lt;/D&gt;&lt;D xsi:type="xsd:double"&gt;68.94&lt;/D&gt;&lt;D xsi:type="xsd:double"&gt;69.16&lt;/D&gt;&lt;D xsi:type="xsd:double"&gt;68.29&lt;/D&gt;&lt;D xsi:type="xsd:double"&gt;67.86&lt;/D&gt;&lt;D xsi:type="xsd:double"&gt;68.86&lt;/D&gt;&lt;D xsi:type="xsd:double"&gt;68.78&lt;/D&gt;&lt;D xsi:type="xsd:double"&gt;68.31&lt;/D&gt;&lt;D xsi:type="xsd:double"&gt;68.7&lt;/D&gt;&lt;D xsi:type="xsd:double"&gt;69.79&lt;/D&gt;&lt;D xsi:type="xsd:double"&gt;69.44&lt;/D&gt;&lt;D xsi:type="xsd:double"&gt;68.36&lt;/D&gt;&lt;D xsi:type="xsd:double"&gt;67.22&lt;/D&gt;&lt;D xsi:type="xsd:double"&gt;67.09&lt;/D&gt;&lt;D xsi:type="xsd:double"&gt;66.55&lt;/D&gt;&lt;D xsi:type="xsd:double"&gt;66.22&lt;/D&gt;&lt;D xsi:type="xsd:double"&gt;65.64&lt;/D&gt;&lt;D xsi:type="xsd:double"&gt;65.83&lt;/D&gt;&lt;D xsi:type="xsd:double"&gt;66&lt;/D&gt;&lt;D xsi:type="xsd:double"&gt;66.15&lt;/D&gt;&lt;D xsi:type="xsd:double"&gt;65.4034&lt;/D&gt;&lt;D xsi:type="xsd:double"&gt;65.21&lt;/D&gt;&lt;D xsi:type="xsd:double"&gt;64.71&lt;/D&gt;&lt;D xsi:type="xsd:double"&gt;65.0061&lt;/D&gt;&lt;D xsi:type="xsd:double"&gt;65.21&lt;/D&gt;&lt;D xsi:type="xsd:double"&gt;65.66&lt;/D&gt;&lt;D xsi:type="xsd:double"&gt;65.02&lt;/D&gt;&lt;D xsi:type="xsd:double"&gt;65.27&lt;/D&gt;&lt;D xsi:type="xsd:double"&gt;65.01&lt;/D&gt;&lt;D xsi:type="xsd:double"&gt;64.56&lt;/D&gt;&lt;D xsi:type="xsd:double"&gt;64.029&lt;/D&gt;&lt;D xsi:type="xsd:double"&gt;64.27&lt;/D&gt;&lt;D xsi:type="xsd:double"&gt;64.47&lt;/D&gt;&lt;D xsi:type="xsd:double"&gt;64.24&lt;/D&gt;&lt;D xsi:type="xsd:double"&gt;65.26&lt;/D&gt;&lt;D xsi:type="xsd:double"&gt;65.36&lt;/D&gt;&lt;D xsi:type="xsd:double"&gt;65.22&lt;/D&gt;&lt;D xsi:type="xsd:double"&gt;65.35&lt;/D&gt;&lt;D xsi:type="xsd:double"&gt;65.06&lt;/D&gt;&lt;D xsi:type="xsd:double"&gt;65.3945&lt;/D&gt;&lt;D xsi:type="xsd:double"&gt;65.74&lt;/D&gt;&lt;D xsi:type="xsd:double"&gt;65&lt;/D&gt;&lt;D xsi:type="xsd:double"&gt;64.66&lt;/D&gt;&lt;D xsi:type="xsd:double"&gt;65.28&lt;/D&gt;&lt;D xsi:type="xsd:double"&gt;65.96&lt;/D&gt;&lt;D xsi:type="xsd:double"&gt;65.41&lt;/D&gt;&lt;D xsi:type="xsd:double"&gt;66.38&lt;/D&gt;&lt;D xsi:type="xsd:double"&gt;66.8&lt;/D&gt;&lt;D xsi:type="xsd:double"&gt;66.36&lt;/D&gt;&lt;D xsi:type="xsd:double"&gt;67.11&lt;/D&gt;&lt;D xsi:type="xsd:double"&gt;66.66&lt;/D&gt;&lt;D xsi:type="xsd:double"&gt;66.95&lt;/D&gt;&lt;D xsi:type="xsd:double"&gt;66.18&lt;/D&gt;&lt;D xsi:type="xsd:double"&gt;65.82&lt;/D&gt;&lt;D xsi:type="xsd:double"&gt;66.08&lt;/D&gt;&lt;D xsi:type="xsd:double"&gt;65.78&lt;/D&gt;&lt;D xsi:type="xsd:double"&gt;65.27&lt;/D&gt;&lt;D xsi:type="xsd:double"&gt;65.01&lt;/D&gt;&lt;D xsi:type="xsd:double"&gt;64.83&lt;/D&gt;&lt;D xsi:type="xsd:double"&gt;64.09&lt;/D&gt;&lt;D xsi:type="xsd:double"&gt;63.89&lt;/D&gt;&lt;D xsi:type="xsd:double"&gt;63.54&lt;/D&gt;&lt;D xsi:type="xsd:double"&gt;63.49&lt;/D&gt;&lt;D xsi:type="xsd:double"&gt;64.34&lt;/D&gt;&lt;D xsi:type="xsd:double"&gt;64.54&lt;/D&gt;&lt;D xsi:type="xsd:double"&gt;64.56&lt;/D&gt;&lt;D xsi:type="xsd:double"&gt;64.91&lt;/D&gt;&lt;D xsi:type="xsd:double"&gt;64.88&lt;/D&gt;&lt;D xsi:type="xsd:double"&gt;64.37&lt;/D&gt;&lt;D xsi:type="xsd:double"&gt;63.4189&lt;/D&gt;&lt;D xsi:type="xsd:double"&gt;62.66&lt;/D&gt;&lt;D xsi:type="xsd:double"&gt;62.48&lt;/D&gt;&lt;D xsi:type="xsd:double"&gt;62.27&lt;/D&gt;&lt;D xsi:type="xsd:double"&gt;62.75&lt;/D&gt;&lt;D xsi:type="xsd:double"&gt;63.21&lt;/D&gt;&lt;D xsi:type="xsd:double"&gt;64.3&lt;/D&gt;&lt;D xsi:type="xsd:double"&gt;64.419&lt;/D&gt;&lt;D xsi:type="xsd:double"&gt;65.49&lt;/D&gt;&lt;D xsi:type="xsd:double"&gt;65.81&lt;/D&gt;&lt;D xsi:type="xsd:double"&gt;65.33&lt;/D&gt;&lt;D xsi:type="xsd:double"&gt;64.82&lt;/D&gt;&lt;D xsi:type="xsd:double"&gt;65.52&lt;/D&gt;&lt;D xsi:type="xsd:double"&gt;65.53&lt;/D&gt;&lt;D xsi:type="xsd:double"&gt;65.89&lt;/D&gt;&lt;D xsi:type="xsd:double"&gt;66.3&lt;/D&gt;&lt;D xsi:type="xsd:double"&gt;65.97&lt;/D&gt;&lt;D xsi:type="xsd:double"&gt;65.14&lt;/D&gt;&lt;D xsi:type="xsd:double"&gt;65.04&lt;/D&gt;&lt;D xsi:type="xsd:double"&gt;65.22&lt;/D&gt;&lt;D xsi:type="xsd:double"&gt;66.19&lt;/D&gt;&lt;D xsi:type="xsd:double"&gt;65.61&lt;/D&gt;&lt;D xsi:type="xsd:double"&gt;64.62&lt;/D&gt;&lt;D xsi:type="xsd:double"&gt;64.31&lt;/D&gt;&lt;D xsi:type="xsd:double"&gt;64.04&lt;/D&gt;&lt;D xsi:type="xsd:double"&gt;64.0314&lt;/D&gt;&lt;D xsi:type="xsd:double"&gt;64.68&lt;/D&gt;&lt;D xsi:type="xsd:double"&gt;64.35&lt;/D&gt;&lt;D xsi:type="xsd:double"&gt;64.08&lt;/D&gt;&lt;D xsi:type="xsd:double"&gt;64.04&lt;/D&gt;&lt;D xsi:type="xsd:double"&gt;63.91&lt;/D&gt;&lt;D xsi:type="xsd:double"&gt;63.973335&lt;/D&gt;&lt;D xsi:type="xsd:double"&gt;63.756668&lt;/D&gt;&lt;D xsi:type="xsd:double"&gt;63.73667&lt;/D&gt;&lt;D xsi:type="xsd:double"&gt;63.556667&lt;/D&gt;&lt;D xsi:type="xsd:double"&gt;63.67&lt;/D&gt;&lt;D xsi:type="xsd:double"&gt;63.52667&lt;/D&gt;&lt;D xsi:type="xsd:double"&gt;63.2769&lt;/D&gt;&lt;D xsi:type="xsd:double"&gt;63.099102&lt;/D&gt;&lt;D xsi:type="xsd:double"&gt;63.363335&lt;/D&gt;&lt;D xsi:type="xsd:double"&gt;63.189934&lt;/D&gt;&lt;D xsi:type="xsd:double"&gt;62.313335&lt;/D&gt;&lt;D xsi:type="xsd:double"&gt;62.15667&lt;/D&gt;&lt;D xsi:type="xsd:double"&gt;62.40667&lt;/D&gt;&lt;D xsi:type="xsd:double"&gt;62.533337&lt;/D&gt;&lt;D xsi:type="xsd:double"&gt;61.450005&lt;/D&gt;&lt;D xsi:type="xsd:double"&gt;60.826668&lt;/D&gt;&lt;D xsi:type="xsd:double"&gt;61.813335&lt;/D&gt;&lt;D xsi:type="xsd:double"&gt;61.466667&lt;/D&gt;&lt;D xsi:type="xsd:double"&gt;61.2272&lt;/D&gt;&lt;D xsi:type="xsd:double"&gt;61.36&lt;/D&gt;&lt;D xsi:type="xsd:double"&gt;60.941235&lt;/D&gt;&lt;D xsi:type="xsd:double"&gt;60.803337&lt;/D&gt;&lt;D xsi:type="xsd:double"&gt;61.354034&lt;/D&gt;&lt;D xsi:type="xsd:double"&gt;60.917168&lt;/D&gt;&lt;D xsi:type="xsd:double"&gt;60.836666&lt;/D&gt;&lt;D xsi:type="xsd:double"&gt;61.74667&lt;/D&gt;&lt;D xsi:type="xsd:double"&gt;61.02&lt;/D&gt;&lt;D xsi:type="xsd:double"&gt;60.68&lt;/D&gt;&lt;D xsi:type="xsd:double"&gt;60.503334&lt;/D&gt;&lt;D xsi:type="xsd:double"&gt;60.02667&lt;/D&gt;&lt;D xsi:type="xsd:double"&gt;59.760002&lt;/D&gt;&lt;D xsi:type="xsd:double"&gt;59.703335&lt;/D&gt;&lt;D xsi:type="xsd:double"&gt;59.370003&lt;/D&gt;&lt;D xsi:type="xsd:double"&gt;58.450005&lt;/D&gt;&lt;D xsi:type="xsd:double"&gt;58.336666&lt;/D&gt;&lt;D xsi:type="xsd:double"&gt;58.543533&lt;/D&gt;&lt;D xsi:type="xsd:double"&gt;58.9944&lt;/D&gt;&lt;D xsi:type="xsd:double"&gt;59.256668&lt;/D&gt;&lt;D xsi:type="xsd:double"&gt;59.595932&lt;/D&gt;&lt;D xsi:type="xsd:double"&gt;59.55857&lt;/D&gt;&lt;D xsi:type="xsd:double"&gt;60.006668&lt;/D&gt;&lt;D xsi:type="xsd:double"&gt;59.653336&lt;/D&gt;&lt;D xsi:type="xsd:double"&gt;59.346664&lt;/D&gt;&lt;D xsi:type="xsd:double"&gt;59.123333&lt;/D&gt;&lt;D xsi:type="xsd:double"&gt;59.763332&lt;/D&gt;&lt;D xsi:type="xsd:double"&gt;59.73667&lt;/D&gt;&lt;D xsi:type="xsd:double"&gt;59.93667&lt;/D&gt;&lt;D xsi:type="xsd:double"&gt;59.726665&lt;/D&gt;&lt;D xsi:type="xsd:double"&gt;59.54667&lt;/D&gt;&lt;D xsi:type="xsd:double"&gt;59.24667&lt;/D&gt;&lt;D xsi:type="xsd:double"&gt;59.066666&lt;/D&gt;&lt;D xsi:type="xsd:double"&gt;58.493332&lt;/D&gt;&lt;D xsi:type="xsd:double"&gt;59.823334&lt;/D&gt;&lt;D xsi:type="xsd:double"&gt;59.283337&lt;/D&gt;&lt;D xsi:type="xsd:double"&gt;59.213333&lt;/D&gt;&lt;D xsi:type="xsd:double"&gt;59.466667&lt;/D&gt;&lt;D xsi:type="xsd:double"&gt;58.3&lt;/D&gt;&lt;D xsi:type="xsd:double"&gt;57.12667&lt;/D&gt;&lt;D xsi:type="xsd:double"&gt;56.763332&lt;/D&gt;&lt;D xsi:type="xsd:double"&gt;56.473434&lt;/D&gt;&lt;D xsi:type="xsd:double"&gt;56.096664&lt;/D&gt;&lt;D xsi:type="xsd:double"&gt;55.77&lt;/D&gt;&lt;D xsi:type="xsd:double"&gt;56.059998&lt;/D&gt;&lt;D xsi:type="xsd:double"&gt;56.341934&lt;/D&gt;&lt;D xsi:type="xsd:double"&gt;56.323334&lt;/D&gt;&lt;D xsi:type="xsd:double"&gt;55.74&lt;/D&gt;&lt;D xsi:type="xsd:double"&gt;55.2116&lt;/D&gt;&lt;D xsi:type="xsd:double"&gt;54.65667&lt;/D&gt;&lt;D xsi:type="xsd:double"&gt;54.64&lt;/D&gt;&lt;D xsi:type="xsd:double"&gt;54.77423&lt;/D&gt;&lt;D xsi:type="xsd:double"&gt;54.63667&lt;/D&gt;&lt;D xsi:type="xsd:double"&gt;54.423336&lt;/D&gt;&lt;D xsi:type="xsd:double"&gt;54.513332&lt;/D&gt;&lt;D xsi:type="xsd:double"&gt;54.323334&lt;/D&gt;&lt;D xsi:type="xsd:double"&gt;53.92&lt;/D&gt;&lt;D xsi:type="xsd:double"&gt;53.863335&lt;/D&gt;&lt;D xsi:type="xsd:double"&gt;53.453335&lt;/D&gt;&lt;D xsi:type="xsd:double"&gt;52.155937&lt;/D&gt;&lt;D xsi:type="xsd:double"&gt;52.23017&lt;/D&gt;&lt;D xsi:type="xsd:double"&gt;51.62667&lt;/D&gt;&lt;D xsi:type="xsd:double"&gt;51.916668&lt;/D&gt;&lt;D xsi:type="xsd:double"&gt;51.92&lt;/D&gt;&lt;D xsi:type="xsd:double"&gt;51.943336&lt;/D&gt;&lt;D xsi:type="xsd:double"&gt;52.200005&lt;/D&gt;&lt;D xsi:type="xsd:double"&gt;51.363335&lt;/D&gt;&lt;D xsi:type="xsd:double"&gt;49.92&lt;/D&gt;&lt;D xsi:type="xsd:double"&gt;49.67&lt;/D&gt;&lt;D xsi:type="xsd:double"&gt;49.17&lt;/D&gt;&lt;D xsi:type="xsd:double"&gt;48.340004&lt;/D&gt;&lt;D xsi:type="xsd:double"&gt;49.243332&lt;/D&gt;&lt;D xsi:type="xsd:double"&gt;49.260002&lt;/D&gt;&lt;D xsi:type="xsd:double"&gt;49.513332&lt;/D&gt;&lt;D xsi:type="xsd:double"&gt;49.303337&lt;/D&gt;&lt;D xsi:type="xsd:double"&gt;49.603333&lt;/D&gt;&lt;D xsi:type="xsd:double"&gt;50.416367&lt;/D&gt;&lt;D xsi:type="xsd:double"&gt;51.03&lt;/D&gt;&lt;D xsi:type="xsd:double"&gt;52.043335&lt;/D&gt;&lt;D xsi:type="xsd:double"&gt;51.756668&lt;/D&gt;&lt;D xsi:type="xsd:double"&gt;51.210003&lt;/D&gt;&lt;/FQL&gt;&lt;FQL&gt;&lt;Q&gt;COPX^P_PRICE(0)/P_PRICE_HIGH_PR(0,,,,,,"PRICE","CLOSE","52W")&lt;/Q&gt;&lt;R&gt;1&lt;/R&gt;&lt;C&gt;1&lt;/C&gt;&lt;D xsi:type="xsd:double"&gt;0.79097116&lt;/D&gt;&lt;/FQL&gt;&lt;FQL&gt;&lt;Q&gt;GDX^P_PRICE(0,-200D)&lt;/Q&gt;&lt;R&gt;201&lt;/R&gt;&lt;C&gt;1&lt;/C&gt;&lt;D xsi:type="xsd:double"&gt;37.27&lt;/D&gt;&lt;D xsi:type="xsd:double"&gt;37.93&lt;/D&gt;&lt;D xsi:type="xsd:double"&gt;36.95&lt;/D&gt;&lt;D xsi:type="xsd:double"&gt;36.64&lt;/D&gt;&lt;D xsi:type="xsd:double"&gt;36.48&lt;/D&gt;&lt;D xsi:type="xsd:double"&gt;36.19&lt;/D&gt;&lt;D xsi:type="xsd:double"&gt;37.23&lt;/D&gt;&lt;D xsi:type="xsd:double"&gt;37.45&lt;/D&gt;&lt;D xsi:type="xsd:double"&gt;37.45&lt;/D&gt;&lt;D xsi:type="xsd:double"&gt;37.39&lt;/D&gt;&lt;D xsi:type="xsd:double"&gt;37.87&lt;/D&gt;&lt;D xsi:type="xsd:double"&gt;38.44&lt;/D&gt;&lt;D xsi:type="xsd:double"&gt;39.28&lt;/D&gt;&lt;D xsi:type="xsd:double"&gt;37.95&lt;/D&gt;&lt;D xsi:type="xsd:double"&gt;38.17&lt;/D&gt;&lt;D xsi:type="xsd:double"&gt;38.09&lt;/D&gt;&lt;D xsi:type="xsd:double"&gt;37.05&lt;/D&gt;&lt;D xsi:type="xsd:double"&gt;36.11&lt;/D&gt;&lt;D xsi:type="xsd:double"&gt;36.1&lt;/D&gt;&lt;D xsi:type="xsd:double"&gt;36.27&lt;/D&gt;&lt;D xsi:type="xsd:double"&gt;35.28&lt;/D&gt;&lt;D xsi:type="xsd:double"&gt;34.02&lt;/D&gt;&lt;D xsi:type="xsd:double"&gt;33.89&lt;/D&gt;&lt;D xsi:type="xsd:double"&gt;33.93&lt;/D&gt;&lt;D xsi:type="xsd:double"&gt;34.23&lt;/D&gt;&lt;D xsi:type="xsd:double"&gt;33.82&lt;/D&gt;&lt;D xsi:type="xsd:double"&gt;33.84&lt;/D&gt;&lt;D xsi:type="xsd:double"&gt;34.25&lt;/D&gt;&lt;D xsi:type="xsd:double"&gt;33.99&lt;/D&gt;&lt;D xsi:type="xsd:double"&gt;34.55&lt;/D&gt;&lt;D xsi:type="xsd:double"&gt;33.7&lt;/D&gt;&lt;D xsi:type="xsd:double"&gt;33.2&lt;/D&gt;&lt;D xsi:type="xsd:double"&gt;33.41&lt;/D&gt;&lt;D xsi:type="xsd:double"&gt;33.15&lt;/D&gt;&lt;D xsi:type="xsd:double"&gt;34&lt;/D&gt;&lt;D xsi:type="xsd:double"&gt;33.75&lt;/D&gt;&lt;D xsi:type="xsd:double"&gt;34.03&lt;/D&gt;&lt;D xsi:type="xsd:double"&gt;33.54&lt;/D&gt;&lt;D xsi:type="xsd:double"&gt;36.01&lt;/D&gt;&lt;D xsi:type="xsd:double"&gt;34.79&lt;/D&gt;&lt;D xsi:type="xsd:double"&gt;34.18&lt;/D&gt;&lt;D xsi:type="xsd:double"&gt;35.51&lt;/D&gt;&lt;D xsi:type="xsd:double"&gt;35.3&lt;/D&gt;&lt;D xsi:type="xsd:double"&gt;35.56&lt;/D&gt;&lt;D xsi:type="xsd:double"&gt;35.19&lt;/D&gt;&lt;D xsi:type="xsd:double"&gt;36.1&lt;/D&gt;&lt;D xsi:type="xsd:double"&gt;35.26&lt;/D&gt;&lt;D xsi:type="xsd:double"&gt;34.75&lt;/D&gt;&lt;D xsi:type="xsd:double"&gt;35.45&lt;/D&gt;&lt;D xsi:type="xsd:double"&gt;36.93&lt;/D&gt;&lt;D xsi:type="xsd:double"&gt;37.24&lt;/D&gt;&lt;D xsi:type="xsd:double"&gt;36.87&lt;/D&gt;&lt;D xsi:type="xsd:double"&gt;35.66&lt;/D&gt;&lt;D xsi:type="xsd:double"&gt;35.91&lt;/D&gt;&lt;D xsi:type="xsd:double"&gt;35.4&lt;/D&gt;&lt;D xsi:type="xsd:double"&gt;34.95&lt;/D&gt;&lt;D xsi:type="xsd:double"&gt;35.25&lt;/D&gt;&lt;D xsi:type="xsd:double"&gt;35.36&lt;/D&gt;&lt;D xsi:type="xsd:double"&gt;34.16&lt;/D&gt;&lt;D xsi:type="xsd:double"&gt;34.17&lt;/D&gt;&lt;D xsi:type="xsd:double"&gt;34.21&lt;/D&gt;&lt;D xsi:type="xsd:double"&gt;33.44&lt;/D&gt;&lt;D xsi:type="xsd:double"&gt;33.58&lt;/D&gt;&lt;D xsi:type="xsd:double"&gt;33.32&lt;/D&gt;&lt;D xsi:type="xsd:double"&gt;33.13&lt;/D&gt;&lt;D xsi:type="xsd:double"&gt;34.77&lt;/D&gt;&lt;D xsi:type="xsd:double"&gt;34.58&lt;/D&gt;&lt;D xsi:type="xsd:double"&gt;34.33&lt;/D&gt;&lt;D xsi:type="xsd:double"&gt;33.12&lt;/D&gt;&lt;D xsi:type="xsd:double"&gt;33.05&lt;/D&gt;&lt;D xsi:type="xsd:double"&gt;32.53&lt;/D&gt;&lt;D xsi:type="xsd:double"&gt;34.07&lt;/D&gt;&lt;D xsi:type="xsd:double"&gt;33.75&lt;/D&gt;&lt;D xsi:type="xsd:double"&gt;33.55&lt;/D&gt;&lt;D xsi:type="xsd:double"&gt;33.03&lt;/D&gt;&lt;D xsi:type="xsd:double"&gt;33.53&lt;/D&gt;&lt;D xsi:type="xsd:double"&gt;33.76&lt;/D&gt;&lt;D xsi:type="xsd:double"&gt;34.45&lt;/D&gt;&lt;D xsi:type="xsd:double"&gt;33.68&lt;/D&gt;&lt;D xsi:type="xsd:double"&gt;34.18&lt;/D&gt;&lt;D xsi:type="xsd:double"&gt;33.6&lt;/D&gt;&lt;D xsi:type="xsd:double"&gt;33.84&lt;/D&gt;&lt;D xsi:type="xsd:double"&gt;32.78&lt;/D&gt;&lt;D xsi:type="xsd:double"&gt;33.14&lt;/D&gt;&lt;D xsi:type="xsd:double"&gt;32.44&lt;/D&gt;&lt;D xsi:type="xsd:double"&gt;32.03&lt;/D&gt;&lt;D xsi:type="xsd:double"&gt;31.62&lt;/D&gt;&lt;D xsi:type="xsd:double"&gt;30.96&lt;/D&gt;&lt;D xsi:type="xsd:double"&gt;29.85&lt;/D&gt;&lt;D xsi:type="xsd:double"&gt;29.83&lt;/D&gt;&lt;D xsi:type="xsd:double"&gt;29.6&lt;/D&gt;&lt;D xsi:type="xsd:double"&gt;29.96&lt;/D&gt;&lt;D xsi:type="xsd:double"&gt;30.26&lt;/D&gt;&lt;D xsi:type="xsd:double"&gt;29.06&lt;/D&gt;&lt;D xsi:type="xsd:double"&gt;29.74&lt;/D&gt;&lt;D xsi:type="xsd:double"&gt;29.89&lt;/D&gt;&lt;D xsi:type="xsd:double"&gt;29.89&lt;/D&gt;&lt;D xsi:type="xsd:double"&gt;30.29&lt;/D&gt;&lt;D xsi:type="xsd:double"&gt;29.58&lt;/D&gt;&lt;D xsi:type="xsd:double"&gt;30.13&lt;/D&gt;&lt;D xsi:type="xsd:double"&gt;29.64&lt;/D&gt;&lt;D xsi:type="xsd:double"&gt;29.61&lt;/D&gt;&lt;D xsi:type="xsd:double"&gt;29.16&lt;/D&gt;&lt;D xsi:type="xsd:double"&gt;28.66&lt;/D&gt;&lt;D xsi:type="xsd:double"&gt;28.51&lt;/D&gt;&lt;D xsi:type="xsd:double"&gt;27.33&lt;/D&gt;&lt;D xsi:type="xsd:double"&gt;26.36&lt;/D&gt;&lt;D xsi:type="xsd:double"&gt;25.78&lt;/D&gt;&lt;D xsi:type="xsd:double"&gt;26.03&lt;/D&gt;&lt;D xsi:type="xsd:double"&gt;26.25&lt;/D&gt;&lt;D xsi:type="xsd:double"&gt;26.66&lt;/D&gt;&lt;D xsi:type="xsd:double"&gt;26.16&lt;/D&gt;&lt;D xsi:type="xsd:double"&gt;26.82&lt;/D&gt;&lt;D xsi:type="xsd:double"&gt;26.99&lt;/D&gt;&lt;D xsi:type="xsd:double"&gt;26.86&lt;/D&gt;&lt;D xsi:type="xsd:double"&gt;26.77&lt;/D&gt;&lt;D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</t>
        </r>
      </text>
    </comment>
    <comment ref="A4" authorId="0" shapeId="0" xr:uid="{F6E000DC-4F82-471B-B8BF-AF80FCB420C9}">
      <text>
        <r>
          <rPr>
            <b/>
            <sz val="9"/>
            <color indexed="81"/>
            <rFont val="Tahoma"/>
            <charset val="1"/>
          </rPr>
          <t>&gt;&lt;D xsi:type="xsd:double"&gt;31.67&lt;/D&gt;&lt;D xsi:type="xsd:double"&gt;31.56&lt;/D&gt;&lt;D xsi:type="xsd:double"&gt;31.35&lt;/D&gt;&lt;D xsi:type="xsd:double"&gt;30.78&lt;/D&gt;&lt;D xsi:type="xsd:double"&gt;31.55&lt;/D&gt;&lt;D xsi:type="xsd:double"&gt;30.73&lt;/D&gt;&lt;D xsi:type="xsd:double"&gt;30.95&lt;/D&gt;&lt;D xsi:type="xsd:double"&gt;31.31&lt;/D&gt;&lt;D xsi:type="xsd:double"&gt;30.7&lt;/D&gt;&lt;D xsi:type="xsd:double"&gt;28.86&lt;/D&gt;&lt;D xsi:type="xsd:double"&gt;29.55&lt;/D&gt;&lt;D xsi:type="xsd:double"&gt;29.68&lt;/D&gt;&lt;D xsi:type="xsd:double"&gt;30.32&lt;/D&gt;&lt;D xsi:type="xsd:double"&gt;30.42&lt;/D&gt;&lt;D xsi:type="xsd:double"&gt;30.48&lt;/D&gt;&lt;D xsi:type="xsd:double"&gt;31.02&lt;/D&gt;&lt;D xsi:type="xsd:double"&gt;31.81&lt;/D&gt;&lt;D xsi:type="xsd:double"&gt;31.32&lt;/D&gt;&lt;D xsi:type="xsd:double"&gt;31.2&lt;/D&gt;&lt;D xsi:type="xsd:double"&gt;31.22&lt;/D&gt;&lt;D xsi:type="xsd:double"&gt;29.79&lt;/D&gt;&lt;D xsi:type="xsd:double"&gt;29.32&lt;/D&gt;&lt;D xsi:type="xsd:double"&gt;29.25&lt;/D&gt;&lt;D xsi:type="xsd:double"&gt;29.21&lt;/D&gt;&lt;D xsi:type="xsd:double"&gt;28.51&lt;/D&gt;&lt;D xsi:type="xsd:double"&gt;28.43&lt;/D&gt;&lt;D xsi:type="xsd:double"&gt;28.61&lt;/D&gt;&lt;D xsi:type="xsd:double"&gt;28.19&lt;/D&gt;&lt;D xsi:type="xsd:double"&gt;28.33&lt;/D&gt;&lt;D xsi:type="xsd:double"&gt;27.04&lt;/D&gt;&lt;D xsi:type="xsd:double"&gt;27.25&lt;/D&gt;&lt;D xsi:type="xsd:double"&gt;27.59&lt;/D&gt;&lt;D xsi:type="xsd:double"&gt;27.69&lt;/D&gt;&lt;D xsi:type="xsd:double"&gt;28.59&lt;/D&gt;&lt;D xsi:type="xsd:double"&gt;29.15&lt;/D&gt;&lt;D xsi:type="xsd:double"&gt;29.47&lt;/D&gt;&lt;D xsi:type="xsd:double"&gt;28.26&lt;/D&gt;&lt;D xsi:type="xsd:double"&gt;28.11&lt;/D&gt;&lt;D xsi:type="xsd:double"&gt;28.01&lt;/D&gt;&lt;D xsi:type="xsd:double"&gt;28.77&lt;/D&gt;&lt;D xsi:type="xsd:double"&gt;29.2&lt;/D&gt;&lt;D xsi:type="xsd:double"&gt;28.52&lt;/D&gt;&lt;D xsi:type="xsd:double"&gt;28.78&lt;/D&gt;&lt;D xsi:type="xsd:double"&gt;29.26&lt;/D&gt;&lt;D xsi:type="xsd:double"&gt;29.24&lt;/D&gt;&lt;D xsi:type="xsd:double"&gt;29.48&lt;/D&gt;&lt;D xsi:type="xsd:double"&gt;29.51&lt;/D&gt;&lt;D xsi:type="xsd:double"&gt;29.45&lt;/D&gt;&lt;D xsi:type="xsd:double"&gt;29.53&lt;/D&gt;&lt;D xsi:type="xsd:double"&gt;29&lt;/D&gt;&lt;D xsi:type="xsd:double"&gt;28.95&lt;/D&gt;&lt;/FQL&gt;&lt;FQL&gt;&lt;Q&gt;XLE^P_PRICE(0)/P_PRICE_LOW_PR(0,,,,,,"PRICE","CLOSE","52W")&lt;/Q&gt;&lt;R&gt;1&lt;/R&gt;&lt;C&gt;1&lt;/C&gt;&lt;D xsi:type="xsd:double"&gt;1.1355274&lt;/D&gt;&lt;/FQL&gt;&lt;FQL&gt;&lt;Q&gt;XRT^FG_TOTAL_RETURNC(0,-3AM)&lt;/Q&gt;&lt;R&gt;1&lt;/R&gt;&lt;C&gt;1&lt;/C&gt;&lt;D xsi:type="xsd:double"&gt;7.9643607&lt;/D&gt;&lt;/FQL&gt;&lt;FQL&gt;&lt;Q&gt;PTF^P_PRICE(0)/P_PRICE_LOW_PR(0,,,,,,"PRICE","CLOSE","52W")&lt;/Q&gt;&lt;R&gt;1&lt;/R&gt;&lt;C&gt;1&lt;/C&gt;&lt;D xsi:type="xsd:double"&gt;1.4198171&lt;/D&gt;&lt;/FQL&gt;&lt;FQL&gt;&lt;Q&gt;IYT^P_PRICE(0)/P_PRICE_HIGH_PR(0,,,,,,"PRICE","CLOSE","52W")&lt;/Q&gt;&lt;R&gt;1&lt;/R&gt;&lt;C&gt;1&lt;/C&gt;&lt;D xsi:type="xsd:double"&gt;0.91389316&lt;/D&gt;&lt;/FQL&gt;&lt;FQL&gt;&lt;Q&gt;XLF^FG_TOTAL_RETURNC(0,-3AM)&lt;/Q&gt;&lt;R&gt;1&lt;/R&gt;&lt;C&gt;1&lt;/C&gt;&lt;D xsi:type="xsd:double"&gt;7.256663&lt;/D&gt;&lt;/FQL&gt;&lt;FQL&gt;&lt;Q&gt;TAN^PERCENT_CHANGE(FMA_EPS(+1,0,,,,"PORTAGG","MEAN"),FMA_EPS(+1,-1AM,,,,"PORTAGG","MEAN"))&lt;/Q&gt;&lt;R&gt;1&lt;/R&gt;&lt;C&gt;1&lt;/C&gt;&lt;D xsi:type="xsd:double"&gt;-39.4682589213251&lt;/D&gt;&lt;/FQL&gt;&lt;FQL&gt;&lt;Q&gt;PICK^PERCENT_CHANGE(FMA_EPS(+1,0,,,,"PORTAGG","MEAN"),FMA_EPS(+1,-3AM,,,,"PORTAGG","MEAN"))&lt;/Q&gt;&lt;R&gt;1&lt;/R&gt;&lt;C&gt;1&lt;/C&gt;&lt;D xsi:type="xsd:double"&gt;-4.69636121407006&lt;/D&gt;&lt;/FQL&gt;&lt;FQL&gt;&lt;Q&gt;XRT^FMA_PCT_ABOVE_MAVG(200,0,,,,"PORTAGG")&lt;/Q&gt;&lt;R&gt;1&lt;/R&gt;&lt;C&gt;1&lt;/C&gt;&lt;D xsi:type="xsd:double"&gt;65.3846153846154&lt;/D&gt;&lt;/FQL&gt;&lt;FQL&gt;&lt;Q&gt;IGV^PERCENT_CHANGE(FMA_EPS(+1,0,,,,"PORTAGG","MEAN"),FMA_EPS(+1,-1AM,,,,"PORTAGG","MEAN"))&lt;/Q&gt;&lt;R&gt;1&lt;/R&gt;&lt;C&gt;1&lt;/C&gt;&lt;D xsi:type="xsd:double"&gt;0.11262365170172&lt;/D&gt;&lt;/FQL&gt;&lt;FQL&gt;&lt;Q&gt;PSCI^PERCENT_CHANGE(FMA_EPS(+1,0,,,,"PORTAGG","MEAN"),FMA_EPS(+1,-3AM,,,,"PORTAGG","MEAN"))&lt;/Q&gt;&lt;R&gt;1&lt;/R&gt;&lt;C&gt;1&lt;/C&gt;&lt;D xsi:type="xsd:double"&gt;-6.70734990620846&lt;/D&gt;&lt;/FQL&gt;&lt;FQL&gt;&lt;Q&gt;RSPT^COUNT(OS_TOP_HLDG_NAME(ALL,0D,,MTD,,ALL,EQ))&lt;/Q&gt;&lt;R&gt;1&lt;/R&gt;&lt;C&gt;1&lt;/C&gt;&lt;D xsi:type="xsd:long"&gt;68&lt;/D&gt;&lt;/FQL&gt;&lt;FQL&gt;&lt;Q&gt;TAN^FMA_COS_UP("EPS","1M",+1,0,,,"PORTAGG","MEANR")&lt;/Q&gt;&lt;R&gt;1&lt;/R&gt;&lt;C&gt;1&lt;/C&gt;&lt;D xsi:type="xsd:double"&gt;3&lt;/D&gt;&lt;/FQL&gt;&lt;FQL&gt;&lt;Q&gt;XLY^COUNT(OS_TOP_HLDG_NAME(ALL,0D,,MTD,,ALL,EQ))&lt;/Q&gt;&lt;R&gt;1&lt;/R&gt;&lt;C&gt;1&lt;/C&gt;&lt;D xsi:type="xsd:long"&gt;53&lt;/D&gt;&lt;/FQL&gt;&lt;FQL&gt;&lt;Q&gt;IGV^FMA_COS_UP("EPS","1M",+1,0,,,"PORTAGG","MEANR")&lt;/Q&gt;&lt;R&gt;1&lt;/R&gt;&lt;C&gt;1&lt;/C&gt;&lt;D xsi:type="xsd:double"&gt;31&lt;/D&gt;&lt;/FQL&gt;&lt;FQL&gt;&lt;Q&gt;XLY^P_PRICE(0,-200D)&lt;/Q&gt;&lt;R&gt;201&lt;/R&gt;&lt;C&gt;1&lt;/C&gt;&lt;D xsi:type="xsd:double"&gt;182.89&lt;/D&gt;&lt;D xsi:type="xsd:double"&gt;187.49&lt;/D&gt;&lt;D xsi:type="xsd:double"&gt;184.63&lt;/D&gt;&lt;D xsi:type="xsd:double"&gt;185.66&lt;/D&gt;&lt;D xsi:type="xsd:double"&gt;182.61&lt;/D&gt;&lt;D xsi:type="xsd:double"&gt;180.59&lt;/D&gt;&lt;D xsi:type="xsd:double"&gt;181.3&lt;/D&gt;&lt;D xsi:type="xsd:double"&gt;189.03&lt;/D&gt;&lt;D xsi:type="xsd:double"&gt;189.88&lt;/D&gt;&lt;D xsi:type="xsd:double"&gt;187.81&lt;/D&gt;&lt;D xsi:type="xsd:double"&gt;189.5&lt;/D&gt;&lt;D xsi:type="xsd:double"&gt;191.45&lt;/D&gt;&lt;D xsi:type="xsd:double"&gt;194.7&lt;/D&gt;&lt;D xsi:type="xsd:double"&gt;191.27&lt;/D&gt;&lt;D xsi:type="xsd:double"&gt;191.49&lt;/D&gt;&lt;D xsi:type="xsd:double"&gt;189.02&lt;/D&gt;&lt;D xsi:type="xsd:double"&gt;191.45&lt;/D&gt;&lt;D xsi:type="xsd:double"&gt;190.02&lt;/D&gt;&lt;D xsi:type="xsd:double"&gt;189.39&lt;/D&gt;&lt;D xsi:type="xsd:double"&gt;189.3&lt;/D&gt;&lt;D xsi:type="xsd:double"&gt;187.77&lt;/D&gt;&lt;D xsi:type="xsd:double"&gt;186.58&lt;/D&gt;&lt;D xsi:type="xsd:double"&gt;183.02&lt;/D&gt;&lt;D xsi:type="xsd:double"&gt;182.4&lt;/D&gt;&lt;D xsi:type="xsd:double"&gt;184.45&lt;/D&gt;&lt;D xsi:type="xsd:double"&gt;183.33&lt;/D&gt;&lt;D xsi:type="xsd:double"&gt;180.71&lt;/D&gt;&lt;D xsi:type="xsd:double"&gt;181.44&lt;/D&gt;&lt;D xsi:type="xsd:double"&gt;182.61&lt;/D&gt;&lt;D xsi:type="xsd:double"&gt;181.08&lt;/D&gt;&lt;D xsi:type="xsd:double"&gt;180.85&lt;/D&gt;&lt;D xsi:type="xsd:double"&gt;181.46&lt;/D&gt;&lt;D xsi:type="xsd:double"&gt;178.33&lt;/D&gt;&lt;D xsi:type="xsd:double"&gt;179.75&lt;/D&gt;&lt;D xsi:type="xsd:double"&gt;179.61&lt;/D&gt;&lt;D xsi:type="xsd:double"&gt;177.76&lt;/D&gt;&lt;D xsi:type="xsd:double"&gt;178.23&lt;/D&gt;&lt;D xsi:type="xsd:double"&gt;177.66&lt;/D&gt;&lt;D xsi:type="xsd:double"&gt;178.39&lt;/D&gt;&lt;D xsi:type="xsd:double"&gt;177.1&lt;/D&gt;&lt;D xsi:type="xsd:double"&gt;176.07&lt;/D&gt;&lt;D xsi:type="xsd:double"&gt;175.89&lt;/D&gt;&lt;D xsi:type="xsd:double"&gt;175.97&lt;/D&gt;&lt;D xsi:type="xsd:double"&gt;174.99&lt;/D&gt;&lt;D xsi:type="xsd:double"&gt;173.96&lt;/D&gt;&lt;D xsi:type="xsd:double"&gt;175.11&lt;/D&gt;&lt;D xsi:type="xsd:double"&gt;175.54&lt;/D&gt;&lt;D xsi:type="xsd:double"&gt;173.79&lt;/D&gt;&lt;D xsi:type="xsd:double"&gt;176.65&lt;/D&gt;&lt;D xsi:type="xsd:double"&gt;178.51&lt;/D&gt;&lt;D xsi:type="xsd:double"&gt;177.37&lt;/D&gt;&lt;D xsi:type="xsd:double"&gt;178.7&lt;/D&gt;&lt;D xsi:type="xsd:double"&gt;177.79&lt;/D&gt;&lt;D xsi:type="xsd:double"&gt;178.95&lt;/D&gt;&lt;D xsi:type="xsd:double"&gt;178.68&lt;/D&gt;&lt;D xsi:type="xsd:double"&gt;177.87&lt;/D&gt;&lt;D xsi:type="xsd:double"&gt;178.1&lt;/D&gt;&lt;D xsi:type="xsd:double"&gt;179.06&lt;/D&gt;&lt;D xsi:type="xsd:double"&gt;177.85&lt;/D&gt;&lt;D xsi:type="xsd:double"&gt;178.52&lt;/D&gt;&lt;D xsi:type="xsd:double"&gt;179.81&lt;/D&gt;&lt;D xsi:type="xsd:double"&gt;177.91&lt;/D&gt;&lt;D xsi:type="xsd:double"&gt;176.72&lt;/D&gt;&lt;D xsi:type="xsd:double"&gt;174.52&lt;/D&gt;&lt;D xsi:type="xsd:double"&gt;175.62&lt;/D&gt;&lt;D xsi:type="xsd:double"&gt;180&lt;/D&gt;&lt;D xsi:type="xsd:double"&gt;175.91&lt;/D&gt;&lt;D xsi:type="xsd:double"&gt;174.34&lt;/D&gt;&lt;D xsi:type="xsd:double"&gt;174.19&lt;/D&gt;&lt;D xsi:type="xsd:double"&gt;172.54&lt;/D&gt;&lt;D xsi:type="xsd:double"&gt;170.51&lt;/D&gt;&lt;D xsi:type="xsd:double"&gt;169.76&lt;/D&gt;&lt;D xsi:type="xsd:double"&gt;171.26&lt;/D&gt;&lt;D xsi:type="xsd:double"&gt;172.33&lt;/D&gt;&lt;D xsi:type="xsd:double"&gt;173.17&lt;/D&gt;&lt;D xsi:type="xsd:double"&gt;174.16&lt;/D&gt;&lt;D xsi:type="xsd:double"&gt;177.11&lt;/D&gt;&lt;D xsi:type="xsd:double"&gt;180.03&lt;/D&gt;&lt;D xsi:type="xsd:double"&gt;178.59&lt;/D&gt;&lt;D xsi:type="xsd:double"&gt;181.39&lt;/D&gt;&lt;D xsi:type="xsd:double"&gt;180.54&lt;/D&gt;&lt;D xsi:type="xsd:double"&gt;178.84&lt;/D&gt;&lt;D xsi:type="xsd:double"&gt;177.85&lt;/D&gt;&lt;D xsi:type="xsd:double"&gt;179.96&lt;/D&gt;&lt;D xsi:type="xsd:double"&gt;179.83&lt;/D&gt;&lt;D xsi:type="xsd:double"&gt;182.52&lt;/D&gt;&lt;D xsi:type="xsd:double"&gt;183.89&lt;/D&gt;&lt;D xsi:type="xsd:double"&gt;184.46&lt;/D&gt;&lt;D xsi:type="xsd:double"&gt;182.35&lt;/D&gt;&lt;D xsi:type="xsd:double"&gt;182.12&lt;/D&gt;&lt;D xsi:type="xsd:double"&gt;182.72&lt;/D&gt;&lt;D xsi:type="xsd:double"&gt;184.33&lt;/D&gt;&lt;D xsi:type="xsd:double"&gt;183.26&lt;/D&gt;&lt;D xsi:type="xsd:double"&gt;180.57&lt;/D&gt;&lt;D xsi:type="xsd:double"&gt;179.02&lt;/D&gt;&lt;D xsi:type="xsd:double"&gt;178.05&lt;/D&gt;&lt;D xsi:type="xsd:double"&gt;179.84&lt;/D&gt;&lt;D xsi:type="xsd:double"&gt;180.99&lt;/D&gt;&lt;D xsi:type="xsd:double"&gt;181.37&lt;/D&gt;&lt;D xsi:type="xsd:double"&gt;179.82&lt;/D&gt;&lt;D xsi:type="xsd:double"&gt;180.31&lt;/D&gt;&lt;D xsi:type="xsd:double"&gt;180.98&lt;/D&gt;&lt;D xsi:type="xsd:double"&gt;179.61&lt;/D&gt;&lt;D xsi:type="xsd:double"&gt;180.25&lt;/D&gt;&lt;D xsi:type="xsd:double"&gt;182.52&lt;/D&gt;&lt;D xsi:type="xsd:double"&gt;185.02&lt;/D&gt;&lt;D xsi:type="xsd:double"&gt;184.41&lt;/D&gt;&lt;D xsi:type="xsd:double"&gt;183.17&lt;/D&gt;&lt;D xsi:type="xsd:double"&gt;182.45&lt;/D&gt;&lt;D xsi:type="xsd:double"&gt;181.85&lt;/D&gt;&lt;D xsi:type="xsd:double"&gt;181.29&lt;/D&gt;&lt;D xsi:type="xsd:double"&gt;182.11&lt;/D&gt;&lt;D xsi:type="xsd:double"&gt;178.64&lt;/D&gt;&lt;D xsi:type="xsd:double"&gt;177.33&lt;/D&gt;&lt;D xsi:type="xsd:double"&gt;179.02&lt;/D&gt;&lt;D xsi:type="xsd:double"&gt;180.09&lt;/D&gt;&lt;D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xsi:type="xsd:double"&gt;179.48&lt;/D&gt;&lt;D xsi:type="xsd:double"&gt;180.81&lt;/D&gt;&lt;D xsi:type="xsd:double"&gt;178.1&lt;/D&gt;&lt;D xsi:type="xsd:double"&gt;181.41&lt;/D&gt;&lt;D xsi:type="xsd:double"&gt;180&lt;/D&gt;&lt;D xsi:type="xsd:double"&gt;179.21&lt;/D&gt;&lt;D xsi:type="xsd:double"&gt;178.84&lt;/D&gt;&lt;D xsi:type="xsd:double"&gt;176.47&lt;/D&gt;&lt;D xsi:type="xsd:double"&gt;174.19&lt;/D&gt;&lt;D xsi:type="xsd:double"&gt;173.65&lt;/D&gt;&lt;D xsi:type="xsd:double"&gt;173.19&lt;/D&gt;&lt;D xsi:type="xsd:double"&gt;172.4&lt;/D&gt;&lt;D xsi:type="xsd:double"&gt;170.99&lt;/D&gt;&lt;D xsi:type="xsd:double"&gt;170.74&lt;/D&gt;&lt;D xsi:type="xsd:double"&gt;170.44&lt;/D&gt;&lt;D xsi:type="xsd:double"&gt;171.09&lt;/D&gt;&lt;D xsi:type="xsd:double"&gt;168.78&lt;/D&gt;&lt;D xsi:type="xsd:double"&gt;169.02&lt;/D&gt;&lt;D xsi:type="xsd:double"&gt;169.48&lt;/D&gt;&lt;D xsi:type="xsd:double"&gt;168.51&lt;/D&gt;&lt;D xsi:type="xsd:double"&gt;168.24&lt;/D&gt;&lt;D xsi:type="xsd:double"&gt;168.08&lt;/D&gt;&lt;D xsi:type="xsd:double"&gt;167.57&lt;/D&gt;&lt;D xsi:type="xsd:double"&gt;168&lt;/D&gt;&lt;D xsi:type="xsd:double"&gt;167.14&lt;/D&gt;&lt;D xsi:type="xsd:double"&gt;166.03&lt;/D&gt;&lt;D xsi:type="xsd:double"&gt;167.75&lt;/D&gt;&lt;D xsi:type="xsd:double"&gt;167.55&lt;/D&gt;&lt;D xsi:type="xsd:double"&gt;162.09&lt;/D&gt;&lt;D xsi:type="xsd:double"&gt;161.4&lt;/D&gt;&lt;D xsi:type="xsd:double"&gt;158.76&lt;/D&gt;&lt;D xsi:type="xsd:double"&gt;161.78&lt;/D&gt;&lt;D xsi:type="xsd:double"&gt;162.21&lt;/D&gt;&lt;D xsi:type="xsd:double"&gt;160.42&lt;/D&gt;&lt;D xsi:type="xsd:double"&gt;160.22&lt;/D&gt;&lt;D xsi:type="xsd:double"&gt;158&lt;/D&gt;&lt;D xsi:type="xsd:double"&gt;153.98&lt;/D&gt;&lt;D xsi:type="xsd:double"&gt;152.1&lt;/D&gt;&lt;D xsi:type="xsd:double"&gt;150.96&lt;/D&gt;&lt;D xsi:type="xsd:double"&gt;149.59&lt;/D&gt;&lt;D xsi:type="xsd:double"&gt;148.04&lt;/D&gt;&lt;D xsi:type="xsd:double"&gt;150.39&lt;/D&gt;&lt;D xsi:type="xsd:double"&gt;153.49&lt;/D&gt;&lt;D xsi:type="xsd:double"&gt;151.87&lt;/D&gt;&lt;D xsi:type="xsd:double"&gt;151.69&lt;/D&gt;&lt;D xsi:type="xsd:double"&gt;154.08&lt;/D&gt;&lt;D xsi:type="xsd:double"&gt;158.12&lt;/D&gt;&lt;D xsi:type="xsd:double"&gt;161.92&lt;/D&gt;&lt;D xsi:type="xsd:double"&gt;161.54&lt;/D&gt;&lt;D xsi:type="xsd:double"&gt;158.97&lt;/D&gt;&lt;/FQL&gt;&lt;FQL&gt;&lt;Q&gt;XLU^P_PRICE(0)/P_PRICE_HIGH_PR(0,,,,,,"PRICE","CLOSE","52W")&lt;/Q&gt;&lt;R&gt;1&lt;/R&gt;&lt;C&gt;1&lt;/C&gt;&lt;D xsi:type="xsd:double"&gt;1&lt;/D&gt;&lt;/FQL&gt;&lt;FQL&gt;&lt;Q&gt;GDX^P_PRICE(0)/P_PRICE_LOW_PR(0,,,,,,"PRICE","CLOSE","52W")&lt;/Q&gt;&lt;R&gt;1&lt;/R&gt;&lt;C&gt;1&lt;/C&gt;&lt;D xsi:type="xsd:double"&gt;1.4456943&lt;/D&gt;&lt;/FQL&gt;&lt;FQL&gt;&lt;Q&gt;RSPT^P_PRICE(0)/P_PRICE_LOW_PR(0,,,,,,"PRICE","CLOSE","52W")&lt;/Q&gt;&lt;R&gt;1&lt;/R&gt;&lt;C&gt;1&lt;/C&gt;&lt;D xsi:type="xsd:double"&gt;1.3500761&lt;/D&gt;&lt;/FQL&gt;&lt;FQL&gt;&lt;Q&gt;XLY^FG_TOTAL_RETURNC(0,-6AM)&lt;/Q&gt;&lt;R&gt;1&lt;/R&gt;&lt;C&gt;1&lt;/C&gt;&lt;D xsi:type="xsd:double"&gt;5.436766&lt;/D&gt;&lt;/FQL&gt;&lt;FQL&gt;&lt;Q&gt;PTF^FG_TOTAL_RETURNC(0,-3AM)&lt;/Q&gt;&lt;R&gt;1&lt;/R&gt;&lt;C&gt;1&lt;/C&gt;&lt;D xsi:type="xsd:double"&gt;7.865584&lt;/D&gt;&lt;/FQL&gt;&lt;FQL&gt;&lt;Q&gt;ITA^P_PRICE(0)/P_PRICE_LOW_PR(0,,,,,,"PRICE","CLOSE","52W")&lt;/Q&gt;&lt;R&gt;1&lt;/R&gt;&lt;C&gt;1&lt;/C&gt;&lt;D xsi:type="xsd:double"&gt;1.3714617&lt;/D&gt;&lt;/FQL&gt;&lt;FQL&gt;&lt;Q&gt;IYG^P_PRICE(0)/P_PRICE_HIGH_PR(0,,,,,,"PRICE","CLOSE","52W")&lt;/Q&gt;&lt;R&gt;1&lt;/R&gt;&lt;C&gt;1&lt;/C&gt;&lt;D xsi:type="xsd:double"&gt;0.9770024&lt;/D&gt;&lt;/FQL&gt;&lt;FQL&gt;&lt;Q&gt;RSPT^FMA_PCT_ABOVE_MAVG(200,0,,,,"PORTAGG")&lt;/Q&gt;&lt;R&gt;1&lt;/R&gt;&lt;C&gt;1&lt;/C&gt;&lt;D xsi:type="xsd:double"&gt;75&lt;/D&gt;&lt;/FQL&gt;&lt;FQL&gt;&lt;Q&gt;ICLN^PERCENT_CHANGE(FMA_EPS(+1,0,,,,"PORTAGG","MEAN"),FMA_EPS(+1,-1AM,,,,"PORTAGG","MEAN"))&lt;/Q&gt;&lt;R&gt;1&lt;/R&gt;&lt;C&gt;1&lt;/C&gt;&lt;D xsi:type="xsd:double"&gt;-2.09615596084978&lt;/D&gt;&lt;/FQL&gt;&lt;FQL&gt;&lt;Q&gt;COPX^PERCENT_CHANGE(FMA_EPS(+1,0,,,,"PORTAGG","MEAN"),FMA_EPS(+1,-3AM,,,,"PORTAGG","MEAN"))&lt;/Q&gt;&lt;R&gt;1&lt;/R&gt;&lt;C&gt;1&lt;/C&gt;&lt;D xsi:type="xsd:double"&gt;14.2963095290453&lt;/D&gt;&lt;/FQL&gt;&lt;FQL&gt;&lt;Q&gt;IBB^PERCENT_CHANGE(FMA_EPS(+1,0,,,,"PORTAGG","MEAN"),FMA_EPS(+1,-3AM,,,,"PORTAGG","MEAN"))&lt;/Q&gt;&lt;R&gt;0&lt;/R&gt;&lt;C&gt;0&lt;/C&gt;&lt;/FQL&gt;&lt;FQL&gt;&lt;Q&gt;XLK^FMA_PCT_ABOVE_MAVG(200,0,,,,"PORTAGG")&lt;/Q&gt;&lt;R&gt;1&lt;/R&gt;&lt;C&gt;1&lt;/C&gt;&lt;D xsi:type="xsd:double"&gt;66.6666666666667&lt;/D&gt;&lt;/FQL&gt;&lt;FQL&gt;&lt;Q&gt;XLI^PERCENT_CHANGE(FMA_EPS(+1,0,,,,"PORTAGG","MEAN"),FMA_EPS(+1,-1AM,,,,"PORTAGG","MEAN"))&lt;/Q&gt;&lt;R&gt;1&lt;/R&gt;&lt;C&gt;1&lt;/C&gt;&lt;D xsi:type="xsd:double"&gt;-1.57019242687956&lt;/D&gt;&lt;/FQL&gt;&lt;FQL&gt;&lt;Q&gt;RWR^COUNT(OS_TOP_HLDG_NAME(ALL,0D,,MTD,,ALL,EQ))&lt;/Q&gt;&lt;R&gt;1&lt;/R&gt;&lt;C&gt;1&lt;/C&gt;&lt;D xsi:type="xsd:long"&gt;104&lt;/D&gt;&lt;/FQL&gt;&lt;FQL&gt;&lt;Q&gt;ICLN^FMA_COS_UP("EPS","1M",+1,0,,,"PORTAGG","MEANR")&lt;/Q&gt;&lt;R&gt;1&lt;/R&gt;&lt;C&gt;1&lt;/C&gt;&lt;D xsi:type="xsd:double"&gt;23&lt;/D&gt;&lt;/FQL&gt;&lt;FQL&gt;&lt;Q&gt;COPX^FMA_COS_DOWN("EPS","1M",+1,0,,,"PORTAGG","MEANR")&lt;/Q&gt;&lt;R&gt;1&lt;/R&gt;&lt;C&gt;1&lt;/C&gt;&lt;D xsi:type="xsd:double"&gt;13&lt;/D&gt;&lt;/FQL&gt;&lt;FQL&gt;&lt;Q&gt;IBB^COUNT(OS_TOP_HLDG_NAME(ALL,0D,,MTD,,ALL,EQ))&lt;/Q&gt;&lt;R&gt;1&lt;/R&gt;&lt;C&gt;1&lt;/C&gt;&lt;D xsi:type="xsd:long"&gt;211&lt;/D&gt;&lt;/FQL&gt;&lt;FQL&gt;&lt;Q&gt;XLK^FMA_COS_UP("EPS","1M",+1,0,,,"PORTAGG","MEANR")&lt;/Q&gt;&lt;R&gt;1&lt;/R&gt;&lt;C&gt;1&lt;/C&gt;&lt;D xsi:type="xsd:double"&gt;37&lt;/D&gt;&lt;/FQL&gt;&lt;FQL&gt;&lt;Q&gt;XLI^FMA_COS_DOWN("EPS","1M",+1,0,,,"PORTAGG","MEANR")&lt;/Q&gt;&lt;R&gt;1&lt;/R&gt;&lt;C&gt;1&lt;/C&gt;&lt;D xsi:type="xsd:double"&gt;32&lt;/D&gt;&lt;/FQL&gt;&lt;FQL&gt;&lt;Q&gt;XTL^FG_COMPANY_NAME&lt;/Q&gt;&lt;R&gt;1&lt;/R&gt;&lt;C&gt;1&lt;/C&gt;&lt;D xsi:type="xsd:string"&gt;SPDR S&amp;amp;P Telecom ETF&lt;/D&gt;&lt;/FQL&gt;&lt;FQL&gt;&lt;Q&gt;SMH^FG_COMPANY_NAME&lt;/Q&gt;&lt;R&gt;1&lt;/R&gt;&lt;C&gt;1&lt;/C&gt;&lt;D xsi:type="xsd:string"&gt;VanEck Semiconductor ETF&lt;/D&gt;&lt;/FQL&gt;&lt;FQL&gt;&lt;Q&gt;RSPT^FG_TOTAL_RETURNC(-1AM,-2AM)&lt;/Q&gt;&lt;R&gt;1&lt;/R&gt;&lt;C&gt;1&lt;/C&gt;&lt;D xsi:type="xsd:double"&gt;5.0830603&lt;/D&gt;&lt;/FQL&gt;&lt;FQL&gt;&lt;Q&gt;TAN^P_PRICE(-1AM)/P_PRICE_HIGH_PR(-1AM,,,,,,"PRICE","CLOSE","52W")&lt;/Q&gt;&lt;R&gt;1&lt;/R&gt;&lt;C&gt;1&lt;/C&gt;&lt;D xsi:type="xsd:double"&gt;0.5335146&lt;/D&gt;&lt;/FQL&gt;&lt;FQL&gt;&lt;Q&gt;MOO^FG_TOTAL_RETURNC(-1AM,-7AM)&lt;/Q&gt;&lt;R&gt;1&lt;/R&gt;&lt;C&gt;1&lt;/C&gt;&lt;D xsi:type="xsd:double"&gt;-8.92623&lt;/D&gt;&lt;/FQL&gt;&lt;FQL&gt;&lt;Q&gt;GDX^FG_TOTAL_RETURNC(-1AM,-4AM)&lt;/Q&gt;&lt;R&gt;1&lt;/R&gt;&lt;C&gt;1&lt;/C&gt;&lt;D xsi:type="xsd:double"&gt;5.807054&lt;/D&gt;&lt;/FQL&gt;&lt;FQL&gt;&lt;Q&gt;IBB^P_PRICE(-1AM)/P_PRICE_HIGH_PR(-1AM,,,,,,"PRICE","CLOSE","52W")&lt;/Q&gt;&lt;R&gt;1&lt;/R&gt;&lt;C&gt;1&lt;/C&gt;&lt;D xsi:type="xsd:double"&gt;0.9721769&lt;/D&gt;&lt;/FQL&gt;&lt;FQL&gt;&lt;Q&gt;IGV^FG_TOTAL_RETURNC(-1AM,-7AM)&lt;/Q&gt;&lt;R&gt;1&lt;/R&gt;&lt;C&gt;1&lt;/C&gt;&lt;D xsi:type="xsd:double"&gt;7.6570272&lt;/D&gt;&lt;/FQL&gt;&lt;FQL&gt;&lt;Q&gt;ITA^FG_TOTAL_RETURNC(-1AM,-4AM)&lt;/Q&gt;&lt;R&gt;1&lt;/R&gt;&lt;C&gt;1&lt;/C&gt;&lt;D xsi:type="xsd:double"&gt;0.75024366&lt;/D&gt;&lt;/FQL&gt;&lt;FQL&gt;&lt;Q&gt;IYG^FG_TOTAL_RETURNC(-1AM,-2AM)&lt;/Q&gt;&lt;R&gt;1&lt;/R&gt;&lt;C&gt;1&lt;/C&gt;&lt;D xsi:type="xsd:double"&gt;-0.18657446&lt;/D&gt;&lt;/FQL&gt;&lt;FQL&gt;&lt;Q&gt;PRN^P_PRICE(0,-200D)&lt;/Q&gt;&lt;R&gt;201&lt;/R&gt;&lt;C&gt;1&lt;/C&gt;&lt;D xsi:type="xsd:double"&gt;138.94&lt;/D&gt;&lt;D xsi:type="xsd:double"&gt;142.45&lt;/D&gt;&lt;D xsi:type="xsd:double"&gt;139.38&lt;/D&gt;&lt;D xsi:type="xsd:double"&gt;139.58&lt;/D&gt;&lt;D xsi:type="xsd:double"&gt;140.2075&lt;/D&gt;&lt;D xsi:type="xsd:double"&gt;137.47&lt;/D&gt;&lt;D xsi:type="xsd:double"&gt;137.0572&lt;/D&gt;&lt;D xsi:type="xsd:double"&gt;142.75&lt;/D&gt;&lt;D xsi:type="xsd:double"&gt;140.7227&lt;/D&gt;&lt;D xsi:type="xsd:double"&gt;137.86&lt;/D&gt;&lt;D xsi:type="xsd:double"&gt;138.99&lt;/D&gt;&lt;D xsi:type="xsd:double"&gt;139.6548&lt;/D&gt;&lt;D xsi:type="xsd:double"&gt;144.8403&lt;/D&gt;&lt;D xsi:type="xsd:double"&gt;141.36&lt;/D&gt;&lt;D xsi:type="xsd:double"&gt;139.8027&lt;/D&gt;&lt;D xsi:type="xsd:double"&gt;138.1706&lt;/D&gt;&lt;D xsi:type="xsd:double"&gt;135.68&lt;/D&gt;&lt;D xsi:type="xsd:double"&gt;134.23&lt;/D&gt;&lt;D xsi:type="xsd:double"&gt;135.2134&lt;/D&gt;&lt;D xsi:type="xsd:double"&gt;133.74&lt;/D&gt;&lt;D xsi:type="xsd:double"&gt;134.5374&lt;/D&gt;&lt;D xsi:type="xsd:double"&gt;132.71&lt;/D&gt;&lt;D xsi:type="xsd:double"&gt;131.46&lt;/D&gt;&lt;D xsi:type="xsd:double"&gt;133.3417&lt;/D&gt;&lt;D xsi:type="xsd:double"&gt;134.3&lt;/D&gt;&lt;D xsi:type="xsd:double"&gt;133.851&lt;/D&gt;&lt;D xsi:type="xsd:double"&gt;135.03&lt;/D&gt;&lt;D xsi:type="xsd:double"&gt;135.51&lt;/D&gt;&lt;D xsi:type="xsd:double"&gt;135.2153&lt;/D&gt;&lt;D xsi:type="xsd:double"&gt;135.6112&lt;/D&gt;&lt;D xsi:type="xsd:double"&gt;137.68&lt;/D&gt;&lt;D xsi:type="xsd:double"&gt;136.0496&lt;/D&gt;&lt;D xsi:type="xsd:double"&gt;134.93&lt;/D&gt;&lt;D xsi:type="xsd:double"&gt;137.54&lt;/D&gt;&lt;D xsi:type="xsd:double"&gt;137.24&lt;/D&gt;&lt;D xsi:type="xsd:double"&gt;133.975&lt;/D&gt;&lt;D xsi:type="xsd:double"&gt;134.81&lt;/D&gt;&lt;D xsi:type="xsd:double"&gt;134.1&lt;/D&gt;&lt;D xsi:type="xsd:double"&gt;134.32&lt;/D&gt;&lt;D xsi:type="xsd:double"&gt;136.46&lt;/D&gt;&lt;D xsi:type="xsd:double"&gt;133.94&lt;/D&gt;&lt;D xsi:type="xsd:double"&gt;135.25&lt;/D&gt;&lt;D xsi:type="xsd:double"&gt;137.49&lt;/D&gt;&lt;D xsi:type="xsd:double"&gt;136.71&lt;/D&gt;&lt;D xsi:type="xsd:double"&gt;135.2409&lt;/D&gt;&lt;D xsi:type="xsd:double"&gt;137.19&lt;/D&gt;&lt;D xsi:type="xsd:double"&gt;139.73&lt;/D&gt;&lt;D xsi:type="xsd:double"&gt;137.43&lt;/D&gt;&lt;D xsi:type="xsd:double"&gt;137.81&lt;/D&gt;&lt;D xsi:type="xsd:double"&gt;138.1&lt;/D&gt;&lt;D xsi:type="xsd:double"&gt;137.7294&lt;/D&gt;&lt;D xsi:type="xsd:double"&gt;136.5485&lt;/D&gt;&lt;D xsi:type="xsd:double"&gt;136.71&lt;/D&gt;&lt;D xsi:type="xsd:double"&gt;139.77&lt;/D&gt;&lt;D xsi:type="xsd:double"&gt;137.55&lt;/D&gt;&lt;D xsi:type="xsd:double"&gt;137.12&lt;/D&gt;&lt;D xsi:type="xsd:double"&gt;138.92&lt;/D&gt;&lt;D xsi:type="xsd:double"&gt;139.03&lt;/D&gt;&lt;D xsi:type="xsd:double"&gt;137.49&lt;/D&gt;&lt;D xsi:type="xsd:double"&gt;136.58&lt;/D&gt;&lt;D xsi:type="xsd:double"&gt;136.97&lt;/D&gt;&lt;D xsi:type="xsd:double"&gt;134.28&lt;/D&gt;&lt;D xsi:type="xsd:double"&gt;132.26&lt;/D&gt;&lt;D xsi:type="xsd:double"&gt;130.96&lt;/D&gt;&lt;D xsi:type="xsd:double"&gt;131.85&lt;/D&gt;&lt;D xsi:type="xsd:double"&gt;135.2&lt;/D&gt;&lt;D xsi:type="xsd:double"&gt;134.61&lt;/D&gt;&lt;D xsi:type="xsd:double"&gt;135.02&lt;/D&gt;&lt;D xsi:type="xsd:double"&gt;134.28&lt;/D&gt;&lt;D xsi:type="xsd:double"&gt;134.8&lt;/D&gt;&lt;D xsi:type="xsd:double"&gt;131.16&lt;/D&gt;&lt;D xsi:type="xsd:double"&gt;130.51&lt;/D&gt;&lt;D xsi:type="xsd:double"&gt;131.38&lt;/D&gt;&lt;D xsi:type="xsd:double"&gt;132.37&lt;/D&gt;&lt;D xsi:type="xsd:double"&gt;134.92&lt;/D&gt;&lt;D xsi:type="xsd:double"&gt;134.84&lt;/D&gt;&lt;D xsi:type="xsd:double"&gt;135.9&lt;/D&gt;&lt;D xsi:type="xsd:double"&gt;137.77&lt;/D&gt;&lt;D xsi:type="xsd:double"&gt;136.73&lt;/D&gt;&lt;D xsi:type="xsd:double"&gt;138.45&lt;/D&gt;&lt;D xsi:type="xsd:double"&gt;140.21&lt;/D&gt;&lt;D xsi:type="xsd:double"&gt;139.99&lt;/D&gt;&lt;D xsi:type="xsd:double"&gt;137.11&lt;/D&gt;&lt;D xsi:type="xsd:double"&gt;139.19&lt;/D&gt;&lt;D xsi:type="xsd:double"&gt;137.45&lt;/D&gt;&lt;D xsi:type="xsd:double"&gt;138.8&lt;/D&gt;&lt;D xsi:type="xsd:double"&gt;139.55&lt;/D&gt;&lt;D xsi:type="xsd:double"&gt;139.13&lt;/D&gt;&lt;D xsi:type="xsd:double"&gt;137.77&lt;/D&gt;&lt;D xsi:type="xsd:double"&gt;138&lt;/D&gt;&lt;D xsi:type="xsd:double"&gt;139.08&lt;/D&gt;&lt;D xsi:type="xsd:double"&gt;139.73&lt;/D&gt;&lt;D xsi:type="xsd:double"&gt;137.16&lt;/D&gt;&lt;D xsi:type="xsd:double"&gt;134.64&lt;/D&gt;&lt;D xsi:type="xsd:double"&gt;133.66&lt;/D&gt;&lt;D xsi:type="xsd:double"&gt;133.68&lt;/D&gt;&lt;D xsi:type="xsd:double"&gt;133.45&lt;/D&gt;&lt;D xsi:type="xsd:double"&gt;134.35&lt;/D&gt;&lt;D xsi:type="xsd:double"&gt;133.83&lt;/D&gt;&lt;D xsi:type="xsd:double"&gt;131.91&lt;/D&gt;&lt;D xsi:type="xsd:double"&gt;133.9&lt;/D&gt;&lt;D xsi:type="xsd:double"&gt;135.31&lt;/D&gt;&lt;D xsi:type="xsd:double"&gt;134.15&lt;/D&gt;&lt;D xsi:type="xsd:double"&gt;133.44&lt;/D&gt;&lt;D xsi:type="xsd:double"&gt;135.34&lt;/D&gt;&lt;D xsi:type="xsd:double"&gt;134.83&lt;/D&gt;&lt;D xsi:type="xsd:double"&gt;133.51&lt;/D&gt;&lt;D xsi:type="xsd:double"&gt;131.68&lt;/D&gt;&lt;D xsi:type="xsd:double"&gt;131.53&lt;/D&gt;&lt;D xsi:type="xsd:double"&gt;131.14&lt;/D&gt;&lt;D xsi:type="xsd:double"&gt;130.05&lt;/D&gt;&lt;D xsi:type="xsd:double"&gt;128.1587&lt;/D&gt;&lt;D xsi:type="xsd:double"&gt;126.25&lt;/D&gt;&lt;D xsi:type="xsd:double"&gt;126.16&lt;/D&gt;&lt;D xsi:type="xsd:double"&gt;127.18&lt;/D&gt;&lt;D xsi:type="xsd:double"&gt;128.44&lt;/D&gt;&lt;D xsi:type="xsd:double"&gt;127.37&lt;/D&gt;&lt;D xsi:type="xsd:double"&gt;124.5&lt;/D&gt;&lt;D xsi:type="xsd:double"&gt;128.31&lt;/D&gt;&lt;D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xsi:type="xsd:double"&gt;118.01&lt;/D&gt;&lt;D xsi:type="xsd:double"&gt;117.5167&lt;/D&gt;&lt;D xsi:type="xsd:double"&gt;115.33&lt;/D&gt;&lt;D xsi:type="xsd:double"&gt;117.03&lt;/D&gt;&lt;D xsi:type="xsd:double"&gt;115.67&lt;/D&gt;&lt;D xsi:type="xsd:double"&gt;115.99&lt;/D&gt;&lt;D xsi:type="xsd:double"&gt;115.84&lt;/D&gt;&lt;D xsi:type="xsd:double"&gt;113.05&lt;/D&gt;&lt;D xsi:type="xsd:double"&gt;111.61&lt;/D&gt;&lt;D xsi:type="xsd:double"&gt;110.76&lt;/D&gt;&lt;D xsi:type="xsd:double"&gt;109.42&lt;/D&gt;&lt;D xsi:type="xsd:double"&gt;108.32&lt;/D&gt;&lt;D xsi:type="xsd:double"&gt;107.96&lt;/D&gt;&lt;D xsi:type="xsd:double"&gt;109.0192&lt;/D&gt;&lt;D xsi:type="xsd:double"&gt;110.2579&lt;/D&gt;&lt;D xsi:type="xsd:double"&gt;110.28&lt;/D&gt;&lt;D xsi:type="xsd:double"&gt;107.62&lt;/D&gt;&lt;D xsi:type="xsd:double"&gt;106.3793&lt;/D&gt;&lt;D xsi:type="xsd:double"&gt;106.23&lt;/D&gt;&lt;D xsi:type="xsd:double"&gt;108.23&lt;/D&gt;&lt;D xsi:type="xsd:double"&gt;108.38&lt;/D&gt;&lt;D xsi:type="xsd:double"&gt;107.99&lt;/D&gt;&lt;D xsi:type="xsd:double"&gt;107.42&lt;/D&gt;&lt;D xsi:type="xsd:double"&gt;107.86&lt;/D&gt;&lt;D xsi:type="xsd:double"&gt;107.44&lt;/D&gt;&lt;D xsi:type="xsd:double"&gt;106.15&lt;/D&gt;&lt;D xsi:type="xsd:double"&gt;106.62&lt;/D&gt;&lt;D xsi:type="xsd:double"&gt;107.4&lt;/D&gt;&lt;D xsi:type="xsd:double"&gt;103.6904&lt;/D&gt;&lt;D xsi:type="xsd:double"&gt;103.5751&lt;/D&gt;&lt;D xsi:type="xsd:double"&gt;101.34&lt;/D&gt;&lt;D xsi:type="xsd:double"&gt;101.2775&lt;/D&gt;&lt;D xsi:type="xsd:double"&gt;101.2015&lt;/D&gt;&lt;D xsi:type="xsd:double"&gt;101.3555&lt;/D&gt;&lt;D xsi:type="xsd:double"&gt;102.0966&lt;/D&gt;&lt;D xsi:type="xsd:double"&gt;100.43&lt;/D&gt;&lt;D xsi:type="xsd:double"&gt;98.172&lt;/D&gt;&lt;D xsi:type="xsd:double"&gt;96.22&lt;/D&gt;&lt;D xsi:type="xsd:double"&gt;95.7244&lt;/D&gt;&lt;D xsi:type="xsd:double"&gt;94.46&lt;/D&gt;&lt;D xsi:type="xsd:double"&gt;95.07&lt;/D&gt;&lt;D xsi:type="xsd:double"&gt;94.4988&lt;/D&gt;&lt;D xsi:type="xsd:double"&gt;96.11&lt;/D&gt;&lt;D xsi:type="xsd:double"&gt;95.29&lt;/D&gt;&lt;D xsi:type="xsd:double"&gt;95.4&lt;/D&gt;&lt;D xsi:type="xsd:double"&gt;96.67&lt;/D&gt;&lt;D xsi:type="xsd:double"&gt;98.41&lt;/D&gt;&lt;D xsi:type="xsd:double"&gt;102.329&lt;/D&gt;&lt;D xsi:type="xsd:double"&gt;101.4972&lt;/D&gt;&lt;D xsi:type="xsd:double"&gt;99.94&lt;/D&gt;&lt;/FQL&gt;&lt;FQL&gt;&lt;Q&gt;TAN^P_PRICE(0,-200D)&lt;/Q&gt;&lt;R&gt;201&lt;/R&gt;&lt;C&gt;1&lt;/C&gt;&lt;D xsi:type="xsd:double"&gt;41.41&lt;/D&gt;&lt;D xsi:type="xsd:double"&gt;42.13&lt;/D&gt;&lt;D xsi:type="xsd:double"&gt;40.98&lt;/D&gt;&lt;D xsi:type="xsd:double"&gt;41.66&lt;/D&gt;&lt;D xsi:type="xsd:double"&gt;42.69&lt;/D&gt;&lt;D xsi:type="xsd:double"&gt;42.08&lt;/D&gt;&lt;D xsi:type="xsd:double"&gt;41.8&lt;/D&gt;&lt;D xsi:type="xsd:double"&gt;41.44&lt;/D&gt;&lt;D xsi:type="xsd:double"&gt;41.62&lt;/D&gt;&lt;D xsi:type="xsd:double"&gt;41.4&lt;/D&gt;&lt;D xsi:type="xsd:double"&gt;41.73&lt;/D&gt;&lt;D xsi:type="xsd:double"&gt;42.24&lt;/D&gt;&lt;D xsi:type="xsd:double"&gt;43.47&lt;/D&gt;&lt;D xsi:type="xsd:double"&gt;41.89&lt;/D&gt;&lt;D xsi:type="xsd:double"&gt;44.5&lt;/D&gt;&lt;D xsi:type="xsd:double"&gt;43.27&lt;/D&gt;&lt;D xsi:type="xsd:double"&gt;41.39&lt;/D&gt;&lt;D xsi:type="xsd:double"&gt;40.73&lt;/D&gt;&lt;D xsi:type="xsd:double"&gt;40.45&lt;/D&gt;&lt;D xsi:type="xsd:double"&gt;40.01&lt;/D&gt;&lt;D xsi:type="xsd:double"&gt;40.54&lt;/D&gt;&lt;D xsi:type="xsd:double"&gt;38.98&lt;/D&gt;&lt;D xsi:type="xsd:double"&gt;39.24&lt;/D&gt;&lt;D xsi:type="xsd:double"&gt;40.21&lt;/D&gt;&lt;D xsi:type="xsd:double"&gt;42.06&lt;/D&gt;&lt;D xsi:type="xsd:double"&gt;41.25&lt;/D&gt;&lt;D xsi:type="xsd:double"&gt;41.65&lt;/D&gt;&lt;D xsi:type="xsd:double"&gt;42.96&lt;/D&gt;&lt;D xsi:type="xsd:double"&gt;43.23&lt;/D&gt;&lt;D xsi:type="xsd:double"&gt;43.77&lt;/D&gt;&lt;D xsi:type="xsd:double"&gt;45.11&lt;/D&gt;&lt;D xsi:type="xsd:double"&gt;44.93&lt;/D&gt;&lt;D xsi:type="xsd:double"&gt;45.8&lt;/D&gt;&lt;D xsi:type="xsd:double"&gt;47.12&lt;/D&gt;&lt;D xsi:type="xsd:double"&gt;48.29&lt;/D&gt;&lt;D xsi:type="xsd:double"&gt;47.83&lt;/D&gt;&lt;D xsi:type="xsd:double"&gt;47.26&lt;/D&gt;&lt;D xsi:type="xsd:double"&gt;45.94&lt;/D&gt;&lt;D xsi:type="xsd:double"&gt;47.51&lt;/D&gt;&lt;D xsi:type="xsd:double"&gt;48.53&lt;/D&gt;&lt;D xsi:type="xsd:double"&gt;47.41&lt;/D&gt;&lt;D xsi:type="xsd:double"&gt;48.13&lt;/D&gt;&lt;D xsi:type="xsd:double"&gt;48.28&lt;/D&gt;&lt;D xsi:type="xsd:double"&gt;49&lt;/D&gt;&lt;D xsi:type="xsd:double"&gt;47.6&lt;/D&gt;&lt;D xsi:type="xsd:double"&gt;47.62&lt;/D&gt;&lt;D xsi:type="xsd:double"&gt;47.5&lt;/D&gt;&lt;D xsi:type="xsd:double"&gt;45.14&lt;/D&gt;&lt;D xsi:type="xsd:double"&gt;46.76&lt;/D&gt;&lt;D xsi:type="xsd:double"&gt;42.91&lt;/D&gt;&lt;D xsi:type="xsd:double"&gt;42.27&lt;/D&gt;&lt;D xsi:type="xsd:double"&gt;42.61&lt;/D&gt;&lt;D xsi:type="xsd:double"&gt;43.33&lt;/D&gt;&lt;D xsi:type="xsd:double"&gt;43.73&lt;/D&gt;&lt;D xsi:type="xsd:double"&gt;43.77&lt;/D&gt;&lt;D xsi:type="xsd:double"&gt;42.77&lt;/D&gt;&lt;D xsi:type="xsd:double"&gt;42.06&lt;/D&gt;&lt;D xsi:type="xsd:double"&gt;43.2&lt;/D&gt;&lt;D xsi:type="xsd:double"&gt;42.48&lt;/D&gt;&lt;D xsi:type="xsd:double"&gt;43.06&lt;/D&gt;&lt;D xsi:type="xsd:double"&gt;43.25&lt;/D&gt;&lt;D xsi:type="xsd:double"&gt;42.91&lt;/D&gt;&lt;D xsi:type="xsd:double"&gt;41.49&lt;/D&gt;&lt;D xsi:type="xsd:double"&gt;40.3&lt;/D&gt;&lt;D xsi:type="xsd:double"&gt;40.33&lt;/D&gt;&lt;D xsi:type="xsd:double"&gt;41.62&lt;/D&gt;&lt;D xsi:type="xsd:double"&gt;40.77&lt;/D&gt;&lt;D xsi:type="xsd:double"&gt;39.79&lt;/D&gt;&lt;D xsi:type="xsd:double"&gt;40.31&lt;/D&gt;&lt;D xsi:type="xsd:double"&gt;40.5&lt;/D&gt;&lt;D xsi:type="xsd:double"&gt;39.95&lt;/D&gt;&lt;D xsi:type="xsd:double"&gt;39.59&lt;/D&gt;&lt;D xsi:type="xsd:double"&gt;39.7&lt;/D&gt;&lt;D xsi:type="xsd:double"&gt;40.1&lt;/D&gt;&lt;D xsi:type="xsd:double"&gt;39.74&lt;/D&gt;&lt;D xsi:type="xsd:double"&gt;40.6&lt;/D&gt;&lt;D xsi:type="xsd:double"&gt;41.99&lt;/D&gt;&lt;D xsi:type="xsd:double"&gt;43.68&lt;/D&gt;&lt;D xsi:type="xsd:double"&gt;43.97&lt;/D&gt;&lt;D xsi:type="xsd:double"&gt;45.52&lt;/D&gt;&lt;D xsi:type="xsd:double"&gt;43.74&lt;/D&gt;&lt;D xsi:type="xsd:double"&gt;43.13&lt;/D&gt;&lt;D xsi:type="xsd:double"&gt;43.72&lt;/D&gt;&lt;D xsi:type="xsd:double"&gt;43.88&lt;/D&gt;&lt;D xsi:type="xsd:double"&gt;43.39&lt;/D&gt;&lt;D xsi:type="xsd:double"&gt;45.07&lt;/D&gt;&lt;D xsi:type="xsd:double"&gt;45.37&lt;/D&gt;&lt;D xsi:type="xsd:double"&gt;45.39&lt;/D&gt;&lt;D xsi:type="xsd:double"&gt;43.02&lt;/D&gt;&lt;D xsi:type="xsd:double"&gt;43.45&lt;/D&gt;&lt;D xsi:type="xsd:double"&gt;44.03&lt;/D&gt;&lt;D xsi:type="xsd:double"&gt;44.39&lt;/D&gt;&lt;D xsi:type="xsd:double"&gt;44.09&lt;/D&gt;&lt;D xsi:type="xsd:double"&gt;43.05&lt;/D&gt;&lt;D xsi:type="xsd:double"&gt;42.8&lt;/D&gt;&lt;D xsi:type="xsd:double"&gt;42.55&lt;/D&gt;&lt;D xsi:type="xsd:double"&gt;42.69&lt;/D&gt;&lt;D xsi:type="xsd:double"&gt;43.87&lt;/D&gt;&lt;D xsi:type="xsd:double"&gt;44.62&lt;/D&gt;&lt;D xsi:type="xsd:double"&gt;46.38&lt;/D&gt;&lt;D xsi:type="xsd:double"&gt;45.77&lt;/D&gt;&lt;D xsi:type="xsd:double"&gt;44.97&lt;/D&gt;&lt;D xsi:type="xsd:double"&gt;43.94&lt;/D&gt;&lt;D xsi:type="xsd:double"&gt;43&lt;/D&gt;&lt;D xsi:type="xsd:double"&gt;43.39&lt;/D&gt;&lt;D xsi:type="xsd:double"&gt;44.18&lt;/D&gt;&lt;D xsi:type="xsd:double"&gt;43.15&lt;/D&gt;&lt;D xsi:type="xsd:double"&gt;42.01&lt;/D&gt;&lt;D xsi:type="xsd:double"&gt;42.56&lt;/D&gt;&lt;D xsi:type="xsd:double"&gt;41.98&lt;/D&gt;&lt;D xsi:type="xsd:double"&gt;41.99&lt;/D&gt;&lt;D xsi:type="xsd:double"&gt;42.65&lt;/D&gt;&lt;D xsi:type="xsd:double"&gt;44.76&lt;/D&gt;&lt;D xsi:type="xsd:double"&gt;45.81&lt;/D&gt;&lt;D xsi:type="xsd:double"&gt;46.86&lt;/D&gt;&lt;D xsi:type="xsd:double"&gt;47.4&lt;/D&gt;&lt;D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xsi:type="xsd:double"&gt;52.59&lt;/D&gt;&lt;D xsi:type="xsd:double"&gt;53.06&lt;/D&gt;&lt;D xsi:type="xsd:double"&gt;50.64&lt;/D&gt;&lt;D xsi:type="xsd:double"&gt;52.95&lt;/D&gt;&lt;D xsi:type="xsd:double"&gt;50.6&lt;/D&gt;&lt;D xsi:type="xsd:double"&gt;51.78&lt;/D&gt;&lt;D xsi:type="xsd:double"&gt;50.76&lt;/D&gt;&lt;D xsi:type="xsd:double"&gt;46.94&lt;/D&gt;&lt;D xsi:type="xsd:double"&gt;44.46&lt;/D&gt;&lt;D xsi:type="xsd:double"&gt;45.81&lt;/D&gt;&lt;D xsi:type="xsd:double"&gt;45.82&lt;/D&gt;&lt;D xsi:type="xsd:double"&gt;46.65&lt;/D&gt;&lt;D xsi:type="xsd:double"&gt;46.58&lt;/D&gt;&lt;D xsi:type="xsd:double"&gt;47.23&lt;/D&gt;&lt;D xsi:type="xsd:double"&gt;47.74&lt;/D&gt;&lt;D xsi:type="xsd:double"&gt;47.87&lt;/D&gt;&lt;D xsi:type="xsd:double"&gt;45.84&lt;/D&gt;&lt;D xsi:type="xsd:double"&gt;45.84&lt;/D&gt;&lt;D xsi:type="xsd:double"&gt;45.29&lt;/D&gt;&lt;D xsi:type="xsd:double"&gt;44.63&lt;/D&gt;&lt;D xsi:type="xsd:double"&gt;45.48&lt;/D&gt;&lt;D xsi:type="xsd:double"&gt;46.06&lt;/D&gt;&lt;D xsi:type="xsd:double"&gt;46.04&lt;/D&gt;&lt;D xsi:type="xsd:double"&gt;47.03&lt;/D&gt;&lt;D xsi:type="xsd:double"&gt;45.63&lt;/D&gt;&lt;D xsi:type="xsd:double"&gt;45.48&lt;/D&gt;&lt;D xsi:type="xsd:double"&gt;46.65&lt;/D&gt;&lt;D xsi:type="xsd:double"&gt;46.03&lt;/D&gt;&lt;D xsi:type="xsd:double"&gt;41.71&lt;/D&gt;&lt;D xsi:type="xsd:double"&gt;41.4&lt;/D&gt;&lt;D xsi:type="xsd:double"&gt;41.56&lt;/D&gt;&lt;D xsi:type="xsd:double"&gt;42.54&lt;/D&gt;&lt;D xsi:type="xsd:double"&gt;43.91&lt;/D&gt;&lt;D xsi:type="xsd:double"&gt;43.88&lt;/D&gt;&lt;D xsi:type="xsd:double"&gt;44.7&lt;/D&gt;&lt;D xsi:type="xsd:double"&gt;43.04&lt;/D&gt;&lt;D xsi:type="xsd:double"&gt;41.52&lt;/D&gt;&lt;D xsi:type="xsd:double"&gt;41.98&lt;/D&gt;&lt;D xsi:type="xsd:double"&gt;41.35&lt;/D&gt;&lt;D xsi:type="xsd:double"&gt;40.95&lt;/D&gt;&lt;D xsi:type="xsd:double"&gt;43.05&lt;/D&gt;&lt;D xsi:type="xsd:double"&gt;42.64&lt;/D&gt;&lt;D xsi:type="xsd:double"&gt;44.26&lt;/D&gt;&lt;D xsi:type="xsd:double"&gt;43.68&lt;/D&gt;&lt;D xsi:type="xsd:double"&gt;43.92&lt;/D&gt;&lt;D xsi:type="xsd:double"&gt;46.75&lt;/D&gt;&lt;D xsi:type="xsd:double"&gt;48.23&lt;/D&gt;&lt;D xsi:type="xsd:double"&gt;49.68&lt;/D&gt;&lt;D xsi:type="xsd:double"&gt;48.97&lt;/D&gt;&lt;D xsi:type="xsd:double"&gt;48.33&lt;/D&gt;&lt;/FQL&gt;&lt;FQL&gt;&lt;Q&gt;ICLN^P_PRICE(0,-200D)&lt;/Q&gt;&lt;R&gt;201&lt;/R&gt;&lt;C&gt;1&lt;/C&gt;&lt;D xsi:type="xsd:double"&gt;13.98&lt;/D&gt;&lt;D xsi:type="xsd:double"&gt;14.15&lt;/D&gt;&lt;D xsi:type="xsd:double"&gt;13.93&lt;/D&gt;&lt;D xsi:type="xsd:double"&gt;13.99&lt;/D&gt;&lt;D xsi:type="xsd:double"&gt;14.11&lt;/D&gt;&lt;D xsi:type="xsd:double"&gt;13.93&lt;/D&gt;&lt;D xsi:type="xsd:double"&gt;13.92&lt;/D&gt;&lt;D xsi:type="xsd:double"&gt;13.73&lt;/D&gt;&lt;D xsi:type="xsd:double"&gt;13.83&lt;/D&gt;&lt;D xsi:type="xsd:double"&gt;13.67&lt;/D&gt;&lt;D xsi:type="xsd:double"&gt;13.75&lt;/D&gt;&lt;D xsi:type="xsd:double"&gt;13.8&lt;/D&gt;&lt;D xsi:type="xsd:double"&gt;14.09&lt;/D&gt;&lt;D xsi:type="xsd:double"&gt;13.85&lt;/D&gt;&lt;D xsi:type="xsd:double"&gt;14.41&lt;/D&gt;&lt;D xsi:type="xsd:double"&gt;14.24&lt;/D&gt;&lt;D xsi:type="xsd:double"&gt;13.86&lt;/D&gt;&lt;D xsi:type="xsd:double"&gt;13.7&lt;/D&gt;&lt;D xsi:type="xsd:double"&gt;13.7&lt;/D&gt;&lt;D xsi:type="xsd:double"&gt;13.61&lt;/D&gt;&lt;D xsi:type="xsd:double"&gt;13.59&lt;/D&gt;&lt;D xsi:type="xsd:double"&gt;13.26&lt;/D&gt;&lt;D xsi:type="xsd:double"&gt;13.31&lt;/D&gt;&lt;D xsi:type="xsd:double"&gt;13.32&lt;/D&gt;&lt;D xsi:type="xsd:double"&gt;13.77&lt;/D&gt;&lt;D xsi:type="xsd:double"&gt;13.71&lt;/D&gt;&lt;D xsi:type="xsd:double"&gt;13.79&lt;/D&gt;&lt;D xsi:type="xsd:double"&gt;14.05&lt;/D&gt;&lt;D xsi:type="xsd:double"&gt;13.91&lt;/D&gt;&lt;D xsi:type="xsd:double"&gt;13.95&lt;/D&gt;&lt;D xsi:type="xsd:double"&gt;14.14&lt;/D&gt;&lt;D xsi:type="xsd:double"&gt;14.12&lt;/D&gt;&lt;D xsi:type="xsd:double"&gt;14.34&lt;/D&gt;&lt;D xsi:type="xsd:double"&gt;14.67&lt;/D&gt;&lt;D xsi:type="xsd:double"&gt;14.87&lt;/D&gt;&lt;D xsi:type="xsd:double"&gt;14.73&lt;/D&gt;&lt;D xsi:type="xsd:double"&gt;14.78&lt;/D&gt;&lt;D xsi:type="xsd:double"&gt;14.53&lt;/D&gt;&lt;D xsi:type="xsd:double"&gt;14.91&lt;/D&gt;&lt;D xsi:type="xsd:double"&gt;15.06&lt;/D&gt;&lt;D xsi:type="xsd:double"&gt;14.94&lt;/D&gt;&lt;D xsi:type="xsd:double"&gt;15.08&lt;/D&gt;&lt;D xsi:type="xsd:double"&gt;14.97&lt;/D&gt;&lt;D xsi:type="xsd:double"&gt;15.04&lt;/D&gt;&lt;D xsi:type="xsd:double"&gt;14.83&lt;/D&gt;&lt;D xsi:type="xsd:double"&gt;15.08&lt;/D&gt;&lt;D xsi:type="xsd:double"&gt;14.92&lt;/D&gt;&lt;D xsi:type="xsd:double"&gt;14.57&lt;/D&gt;&lt;D xsi:type="xsd:double"&gt;14.79&lt;/D&gt;&lt;D xsi:type="xsd:double"&gt;14.27&lt;/D&gt;&lt;D xsi:type="xsd:double"&gt;14.15&lt;/D&gt;&lt;D xsi:type="xsd:double"&gt;14.16&lt;/D&gt;&lt;D xsi:type="xsd:double"&gt;14.25&lt;/D&gt;&lt;D xsi:type="xsd:double"&gt;14.29&lt;/D&gt;&lt;D xsi:type="xsd:double"&gt;14.11&lt;/D&gt;&lt;D xsi:type="xsd:double"&gt;13.88&lt;/D&gt;&lt;D xsi:type="xsd:double"&gt;13.84&lt;/D&gt;&lt;D xsi:type="xsd:double"&gt;13.95&lt;/D&gt;&lt;D xsi:type="xsd:double"&gt;13.85&lt;/D&gt;&lt;D xsi:type="xsd:double"&gt;13.96&lt;/D&gt;&lt;D xsi:type="xsd:double"&gt;13.91&lt;/D&gt;&lt;D xsi:type="xsd:double"&gt;13.85&lt;/D&gt;&lt;D xsi:type="xsd:double"&gt;13.52&lt;/D&gt;&lt;D xsi:type="xsd:double"&gt;13.25&lt;/D&gt;&lt;D xsi:type="xsd:double"&gt;13.23&lt;/D&gt;&lt;D xsi:type="xsd:double"&gt;13.43&lt;/D&gt;&lt;D xsi:type="xsd:double"&gt;13.23&lt;/D&gt;&lt;D xsi:type="xsd:double"&gt;13.08&lt;/D&gt;&lt;D xsi:type="xsd:double"&gt;13.14&lt;/D&gt;&lt;D xsi:type="xsd:double"&gt;13.26&lt;/D&gt;&lt;D xsi:type="xsd:double"&gt;13.13&lt;/D&gt;&lt;D xsi:type="xsd:double"&gt;13.02&lt;/D&gt;&lt;D xsi:type="xsd:double"&gt;13.1&lt;/D&gt;&lt;D xsi:type="xsd:double"&gt;13.17&lt;/D&gt;&lt;D xsi:type="xsd:double"&gt;13.06&lt;/D&gt;&lt;D xsi:type="xsd:double"&gt;13.23&lt;/D&gt;&lt;D xsi:type="xsd:double"&gt;13.53&lt;/D&gt;&lt;D xsi:type="xsd:double"&gt;13.88&lt;/D&gt;&lt;D xsi:type="xsd:double"&gt;13.81&lt;/D&gt;&lt;D xsi:type="xsd:double"&gt;14.2&lt;/D&gt;&lt;D xsi:type="xsd:double"&gt;13.77&lt;/D&gt;&lt;D xsi:type="xsd:double"&gt;13.67&lt;/D&gt;&lt;D xsi:type="xsd:double"&gt;13.82&lt;/D&gt;&lt;D xsi:type="xsd:double"&gt;13.83&lt;/D&gt;&lt;D xsi:type="xsd:double"&gt;13.74&lt;/D&gt;&lt;D xsi:type="xsd:double"&gt;13.97&lt;/D&gt;&lt;D xsi:type="xsd:double"&gt;13.98&lt;/D&gt;&lt;D xsi:type="xsd:double"&gt;13.99&lt;/D&gt;&lt;D xsi:type="xsd:double"&gt;13.47&lt;/D&gt;&lt;D xsi:type="xsd:double"&gt;13.57&lt;/D&gt;&lt;D xsi:type="xsd:double"&gt;13.69&lt;/D&gt;&lt;D xsi:type="xsd:double"&gt;13.74&lt;/D&gt;&lt;D xsi:type="xsd:double"&gt;13.72&lt;/D&gt;&lt;D xsi:type="xsd:double"&gt;13.42&lt;/D&gt;&lt;D xsi:type="xsd:double"&gt;13.49&lt;/D&gt;&lt;D xsi:type="xsd:double"&gt;13.42&lt;/D&gt;&lt;D xsi:type="xsd:double"&gt;13.51&lt;/D&gt;&lt;D xsi:type="xsd:double"&gt;13.7&lt;/D&gt;&lt;D xsi:type="xsd:double"&gt;13.94&lt;/D&gt;&lt;D xsi:type="xsd:double"&gt;14.32&lt;/D&gt;&lt;D xsi:type="xsd:double"&gt;14.34&lt;/D&gt;&lt;D xsi:type="xsd:double"&gt;14.27&lt;/D&gt;&lt;D xsi:type="xsd:double"&gt;14.08&lt;/D&gt;&lt;D xsi:type="xsd:double"&gt;13.87&lt;/D&gt;&lt;D xsi:type="xsd:double"&gt;13.91&lt;/D&gt;&lt;D xsi:type="xsd:double"&gt;14.13&lt;/D&gt;&lt;D xsi:type="xsd:double"&gt;13.91&lt;/D&gt;&lt;D xsi:type="xsd:double"&gt;13.68&lt;/D&gt;&lt;D xsi:type="xsd:double"&gt;13.83&lt;/D&gt;&lt;D xsi:type="xsd:double"&gt;13.69&lt;/D&gt;&lt;D xsi:type="xsd:double"&gt;13.68&lt;/D&gt;&lt;D xsi:type="xsd:double"&gt;13.83&lt;/D&gt;&lt;D xsi:type="xsd:double"&gt;14.15&lt;/D&gt;&lt;D xsi:type="xsd:double"&gt;14.31&lt;/D&gt;&lt;D xsi:type="xsd:double"&gt;14.51&lt;/D&gt;&lt;D xsi:type="xsd:double"&gt;14.73&lt;/D&gt;&lt;D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</t>
        </r>
      </text>
    </comment>
    <comment ref="A5" authorId="0" shapeId="0" xr:uid="{8CC78EAE-BFF0-4066-82E2-0E2A9F7E78DF}">
      <text>
        <r>
          <rPr>
            <b/>
            <sz val="9"/>
            <color indexed="81"/>
            <rFont val="Tahoma"/>
            <charset val="1"/>
          </rPr>
          <t>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xsi:type="xsd:double"&gt;15.39&lt;/D&gt;&lt;D xsi:type="xsd:double"&gt;15.37&lt;/D&gt;&lt;D xsi:type="xsd:double"&gt;14.89&lt;/D&gt;&lt;D xsi:type="xsd:double"&gt;15.5&lt;/D&gt;&lt;D xsi:type="xsd:double"&gt;15.09&lt;/D&gt;&lt;D xsi:type="xsd:double"&gt;15.3&lt;/D&gt;&lt;D xsi:type="xsd:double"&gt;15.19&lt;/D&gt;&lt;D xsi:type="xsd:double"&gt;14.49&lt;/D&gt;&lt;D xsi:type="xsd:double"&gt;13.89&lt;/D&gt;&lt;D xsi:type="xsd:double"&gt;14.13&lt;/D&gt;&lt;D xsi:type="xsd:double"&gt;14.09&lt;/D&gt;&lt;D xsi:type="xsd:double"&gt;14.25&lt;/D&gt;&lt;D xsi:type="xsd:double"&gt;14.21&lt;/D&gt;&lt;D xsi:type="xsd:double"&gt;14.39&lt;/D&gt;&lt;D xsi:type="xsd:double"&gt;14.54&lt;/D&gt;&lt;D xsi:type="xsd:double"&gt;14.59&lt;/D&gt;&lt;D xsi:type="xsd:double"&gt;14.21&lt;/D&gt;&lt;D xsi:type="xsd:double"&gt;14.1&lt;/D&gt;&lt;D xsi:type="xsd:double"&gt;13.95&lt;/D&gt;&lt;D xsi:type="xsd:double"&gt;13.77&lt;/D&gt;&lt;D xsi:type="xsd:double"&gt;13.88&lt;/D&gt;&lt;D xsi:type="xsd:double"&gt;13.92&lt;/D&gt;&lt;D xsi:type="xsd:double"&gt;13.97&lt;/D&gt;&lt;D xsi:type="xsd:double"&gt;14.25&lt;/D&gt;&lt;D xsi:type="xsd:double"&gt;13.99&lt;/D&gt;&lt;D xsi:type="xsd:double"&gt;13.9&lt;/D&gt;&lt;D xsi:type="xsd:double"&gt;14.06&lt;/D&gt;&lt;D xsi:type="xsd:double"&gt;13.99&lt;/D&gt;&lt;D xsi:type="xsd:double"&gt;13.01&lt;/D&gt;&lt;D xsi:type="xsd:double"&gt;13.01&lt;/D&gt;&lt;D xsi:type="xsd:double"&gt;13.07&lt;/D&gt;&lt;D xsi:type="xsd:double"&gt;13.2&lt;/D&gt;&lt;D xsi:type="xsd:double"&gt;13.4&lt;/D&gt;&lt;D xsi:type="xsd:double"&gt;13.48&lt;/D&gt;&lt;D xsi:type="xsd:double"&gt;13.67&lt;/D&gt;&lt;D xsi:type="xsd:double"&gt;13.32&lt;/D&gt;&lt;D xsi:type="xsd:double"&gt;12.87&lt;/D&gt;&lt;D xsi:type="xsd:double"&gt;13.01&lt;/D&gt;&lt;D xsi:type="xsd:double"&gt;12.86&lt;/D&gt;&lt;D xsi:type="xsd:double"&gt;12.89&lt;/D&gt;&lt;D xsi:type="xsd:double"&gt;13.31&lt;/D&gt;&lt;D xsi:type="xsd:double"&gt;13.21&lt;/D&gt;&lt;D xsi:type="xsd:double"&gt;13.49&lt;/D&gt;&lt;D xsi:type="xsd:double"&gt;13.24&lt;/D&gt;&lt;D xsi:type="xsd:double"&gt;13.3&lt;/D&gt;&lt;D xsi:type="xsd:double"&gt;13.71&lt;/D&gt;&lt;D xsi:type="xsd:double"&gt;13.94&lt;/D&gt;&lt;D xsi:type="xsd:double"&gt;14.3&lt;/D&gt;&lt;D xsi:type="xsd:double"&gt;14.21&lt;/D&gt;&lt;D xsi:type="xsd:double"&gt;14&lt;/D&gt;&lt;/FQL&gt;&lt;FQL&gt;&lt;Q&gt;XLI^P_PRICE(0,-200D)&lt;/Q&gt;&lt;R&gt;201&lt;/R&gt;&lt;C&gt;1&lt;/C&gt;&lt;D xsi:type="xsd:double"&gt;125.49&lt;/D&gt;&lt;D xsi:type="xsd:double"&gt;127.86&lt;/D&gt;&lt;D xsi:type="xsd:double"&gt;126.45&lt;/D&gt;&lt;D xsi:type="xsd:double"&gt;126.08&lt;/D&gt;&lt;D xsi:type="xsd:double"&gt;126.3&lt;/D&gt;&lt;D xsi:type="xsd:double"&gt;124.18&lt;/D&gt;&lt;D xsi:type="xsd:double"&gt;123.19&lt;/D&gt;&lt;D xsi:type="xsd:double"&gt;125.9&lt;/D&gt;&lt;D xsi:type="xsd:double"&gt;126.14&lt;/D&gt;&lt;D xsi:type="xsd:double"&gt;124.87&lt;/D&gt;&lt;D xsi:type="xsd:double"&gt;125.56&lt;/D&gt;&lt;D xsi:type="xsd:double"&gt;126.55&lt;/D&gt;&lt;D xsi:type="xsd:double"&gt;128.19&lt;/D&gt;&lt;D xsi:type="xsd:double"&gt;125.07&lt;/D&gt;&lt;D xsi:type="xsd:double"&gt;124.18&lt;/D&gt;&lt;D xsi:type="xsd:double"&gt;123.47&lt;/D&gt;&lt;D xsi:type="xsd:double"&gt;121.92&lt;/D&gt;&lt;D xsi:type="xsd:double"&gt;120.84&lt;/D&gt;&lt;D xsi:type="xsd:double"&gt;121.37&lt;/D&gt;&lt;D xsi:type="xsd:double"&gt;121.22&lt;/D&gt;&lt;D xsi:type="xsd:double"&gt;121.66&lt;/D&gt;&lt;D xsi:type="xsd:double"&gt;121.22&lt;/D&gt;&lt;D xsi:type="xsd:double"&gt;120.56&lt;/D&gt;&lt;D xsi:type="xsd:double"&gt;121.87&lt;/D&gt;&lt;D xsi:type="xsd:double"&gt;121.82&lt;/D&gt;&lt;D xsi:type="xsd:double"&gt;121.69&lt;/D&gt;&lt;D xsi:type="xsd:double"&gt;122.02&lt;/D&gt;&lt;D xsi:type="xsd:double"&gt;123.07&lt;/D&gt;&lt;D xsi:type="xsd:double"&gt;122.97&lt;/D&gt;&lt;D xsi:type="xsd:double"&gt;123.23&lt;/D&gt;&lt;D xsi:type="xsd:double"&gt;123.15&lt;/D&gt;&lt;D xsi:type="xsd:double"&gt;122.49&lt;/D&gt;&lt;D xsi:type="xsd:double"&gt;121.15&lt;/D&gt;&lt;D xsi:type="xsd:double"&gt;122.38&lt;/D&gt;&lt;D xsi:type="xsd:double"&gt;123.17&lt;/D&gt;&lt;D xsi:type="xsd:double"&gt;122.01&lt;/D&gt;&lt;D xsi:type="xsd:double"&gt;122.71&lt;/D&gt;&lt;D xsi:type="xsd:double"&gt;122.33&lt;/D&gt;&lt;D xsi:type="xsd:double"&gt;122.2&lt;/D&gt;&lt;D xsi:type="xsd:double"&gt;122.93&lt;/D&gt;&lt;D xsi:type="xsd:double"&gt;121.7&lt;/D&gt;&lt;D xsi:type="xsd:double"&gt;122&lt;/D&gt;&lt;D xsi:type="xsd:double"&gt;123.51&lt;/D&gt;&lt;D xsi:type="xsd:double"&gt;122.03&lt;/D&gt;&lt;D xsi:type="xsd:double"&gt;121.2&lt;/D&gt;&lt;D xsi:type="xsd:double"&gt;122.94&lt;/D&gt;&lt;D xsi:type="xsd:double"&gt;124.46&lt;/D&gt;&lt;D xsi:type="xsd:double"&gt;123.83&lt;/D&gt;&lt;D xsi:type="xsd:double"&gt;125.31&lt;/D&gt;&lt;D xsi:type="xsd:double"&gt;125.16&lt;/D&gt;&lt;D xsi:type="xsd:double"&gt;125.57&lt;/D&gt;&lt;D xsi:type="xsd:double"&gt;125.33&lt;/D&gt;&lt;D xsi:type="xsd:double"&gt;125.19&lt;/D&gt;&lt;D xsi:type="xsd:double"&gt;125.94&lt;/D&gt;&lt;D xsi:type="xsd:double"&gt;125.12&lt;/D&gt;&lt;D xsi:type="xsd:double"&gt;125.15&lt;/D&gt;&lt;D xsi:type="xsd:double"&gt;125.68&lt;/D&gt;&lt;D xsi:type="xsd:double"&gt;125.59&lt;/D&gt;&lt;D xsi:type="xsd:double"&gt;124.35&lt;/D&gt;&lt;D xsi:type="xsd:double"&gt;124.35&lt;/D&gt;&lt;D xsi:type="xsd:double"&gt;124.01&lt;/D&gt;&lt;D xsi:type="xsd:double"&gt;122.77&lt;/D&gt;&lt;D xsi:type="xsd:double"&gt;121.92&lt;/D&gt;&lt;D xsi:type="xsd:double"&gt;121.22&lt;/D&gt;&lt;D xsi:type="xsd:double"&gt;121.52&lt;/D&gt;&lt;D xsi:type="xsd:double"&gt;123.48&lt;/D&gt;&lt;D xsi:type="xsd:double"&gt;122.66&lt;/D&gt;&lt;D xsi:type="xsd:double"&gt;122.46&lt;/D&gt;&lt;D xsi:type="xsd:double"&gt;122.09&lt;/D&gt;&lt;D xsi:type="xsd:double"&gt;123.07&lt;/D&gt;&lt;D xsi:type="xsd:double"&gt;121.38&lt;/D&gt;&lt;D xsi:type="xsd:double"&gt;120.47&lt;/D&gt;&lt;D xsi:type="xsd:double"&gt;120.69&lt;/D&gt;&lt;D xsi:type="xsd:double"&gt;121.11&lt;/D&gt;&lt;D xsi:type="xsd:double"&gt;121.74&lt;/D&gt;&lt;D xsi:type="xsd:double"&gt;122.02&lt;/D&gt;&lt;D xsi:type="xsd:double"&gt;122.9&lt;/D&gt;&lt;D xsi:type="xsd:double"&gt;124.23&lt;/D&gt;&lt;D xsi:type="xsd:double"&gt;124.09&lt;/D&gt;&lt;D xsi:type="xsd:double"&gt;125.16&lt;/D&gt;&lt;D xsi:type="xsd:double"&gt;125.45&lt;/D&gt;&lt;D xsi:type="xsd:double"&gt;125.67&lt;/D&gt;&lt;D xsi:type="xsd:double"&gt;123.95&lt;/D&gt;&lt;D xsi:type="xsd:double"&gt;125.05&lt;/D&gt;&lt;D xsi:type="xsd:double"&gt;124.41&lt;/D&gt;&lt;D xsi:type="xsd:double"&gt;124.99&lt;/D&gt;&lt;D xsi:type="xsd:double"&gt;125.96&lt;/D&gt;&lt;D xsi:type="xsd:double"&gt;125.94&lt;/D&gt;&lt;D xsi:type="xsd:double"&gt;123.95&lt;/D&gt;&lt;D xsi:type="xsd:double"&gt;124.4&lt;/D&gt;&lt;D xsi:type="xsd:double"&gt;125.21&lt;/D&gt;&lt;D xsi:type="xsd:double"&gt;125.64&lt;/D&gt;&lt;D xsi:type="xsd:double"&gt;124.41&lt;/D&gt;&lt;D xsi:type="xsd:double"&gt;122.93&lt;/D&gt;&lt;D xsi:type="xsd:double"&gt;121.88&lt;/D&gt;&lt;D xsi:type="xsd:double"&gt;122.04&lt;/D&gt;&lt;D xsi:type="xsd:double"&gt;122.02&lt;/D&gt;&lt;D xsi:type="xsd:double"&gt;122.54&lt;/D&gt;&lt;D xsi:type="xsd:double"&gt;122.21&lt;/D&gt;&lt;D xsi:type="xsd:double"&gt;121.67&lt;/D&gt;&lt;D xsi:type="xsd:double"&gt;122.3&lt;/D&gt;&lt;D xsi:type="xsd:double"&gt;122.57&lt;/D&gt;&lt;D xsi:type="xsd:double"&gt;121.59&lt;/D&gt;&lt;D xsi:type="xsd:double"&gt;120.96&lt;/D&gt;&lt;D xsi:type="xsd:double"&gt;121.96&lt;/D&gt;&lt;D xsi:type="xsd:double"&gt;121.52&lt;/D&gt;&lt;D xsi:type="xsd:double"&gt;121&lt;/D&gt;&lt;D xsi:type="xsd:double"&gt;120.63&lt;/D&gt;&lt;D xsi:type="xsd:double"&gt;120.22&lt;/D&gt;&lt;D xsi:type="xsd:double"&gt;120.04&lt;/D&gt;&lt;D xsi:type="xsd:double"&gt;120.22&lt;/D&gt;&lt;D xsi:type="xsd:double"&gt;119.59&lt;/D&gt;&lt;D xsi:type="xsd:double"&gt;118.13&lt;/D&gt;&lt;D xsi:type="xsd:double"&gt;117.66&lt;/D&gt;&lt;D xsi:type="xsd:double"&gt;118.03&lt;/D&gt;&lt;D xsi:type="xsd:double"&gt;118.74&lt;/D&gt;&lt;D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xsi:type="xsd:double"&gt;113.13&lt;/D&gt;&lt;D xsi:type="xsd:double"&gt;112.59&lt;/D&gt;&lt;D xsi:type="xsd:double"&gt;111.44&lt;/D&gt;&lt;D xsi:type="xsd:double"&gt;113.27&lt;/D&gt;&lt;D xsi:type="xsd:double"&gt;112.4&lt;/D&gt;&lt;D xsi:type="xsd:double"&gt;113.02&lt;/D&gt;&lt;D xsi:type="xsd:double"&gt;113.17&lt;/D&gt;&lt;D xsi:type="xsd:double"&gt;111.73&lt;/D&gt;&lt;D xsi:type="xsd:double"&gt;110.5&lt;/D&gt;&lt;D xsi:type="xsd:double"&gt;110&lt;/D&gt;&lt;D xsi:type="xsd:double"&gt;108.96&lt;/D&gt;&lt;D xsi:type="xsd:double"&gt;108.62&lt;/D&gt;&lt;D xsi:type="xsd:double"&gt;108.52&lt;/D&gt;&lt;D xsi:type="xsd:double"&gt;108.04&lt;/D&gt;&lt;D xsi:type="xsd:double"&gt;108.92&lt;/D&gt;&lt;D xsi:type="xsd:double"&gt;108.74&lt;/D&gt;&lt;D xsi:type="xsd:double"&gt;107.05&lt;/D&gt;&lt;D xsi:type="xsd:double"&gt;105.89&lt;/D&gt;&lt;D xsi:type="xsd:double"&gt;105.49&lt;/D&gt;&lt;D xsi:type="xsd:double"&gt;105.74&lt;/D&gt;&lt;D xsi:type="xsd:double"&gt;106.34&lt;/D&gt;&lt;D xsi:type="xsd:double"&gt;106.08&lt;/D&gt;&lt;D xsi:type="xsd:double"&gt;105.85&lt;/D&gt;&lt;D xsi:type="xsd:double"&gt;105.93&lt;/D&gt;&lt;D xsi:type="xsd:double"&gt;105.61&lt;/D&gt;&lt;D xsi:type="xsd:double"&gt;104.94&lt;/D&gt;&lt;D xsi:type="xsd:double"&gt;104.92&lt;/D&gt;&lt;D xsi:type="xsd:double"&gt;104.7&lt;/D&gt;&lt;D xsi:type="xsd:double"&gt;102.64&lt;/D&gt;&lt;D xsi:type="xsd:double"&gt;102.55&lt;/D&gt;&lt;D xsi:type="xsd:double"&gt;101.09&lt;/D&gt;&lt;D xsi:type="xsd:double"&gt;101.31&lt;/D&gt;&lt;D xsi:type="xsd:double"&gt;101.08&lt;/D&gt;&lt;D xsi:type="xsd:double"&gt;101.33&lt;/D&gt;&lt;D xsi:type="xsd:double"&gt;101.6&lt;/D&gt;&lt;D xsi:type="xsd:double"&gt;100.71&lt;/D&gt;&lt;D xsi:type="xsd:double"&gt;98.68&lt;/D&gt;&lt;D xsi:type="xsd:double"&gt;98.36&lt;/D&gt;&lt;D xsi:type="xsd:double"&gt;97.64&lt;/D&gt;&lt;D xsi:type="xsd:double"&gt;96.44&lt;/D&gt;&lt;D xsi:type="xsd:double"&gt;97.3&lt;/D&gt;&lt;D xsi:type="xsd:double"&gt;97.71&lt;/D&gt;&lt;D xsi:type="xsd:double"&gt;98.98&lt;/D&gt;&lt;D xsi:type="xsd:double"&gt;98.24&lt;/D&gt;&lt;D xsi:type="xsd:double"&gt;98.7&lt;/D&gt;&lt;D xsi:type="xsd:double"&gt;99.73&lt;/D&gt;&lt;D xsi:type="xsd:double"&gt;100.66&lt;/D&gt;&lt;D xsi:type="xsd:double"&gt;103.15&lt;/D&gt;&lt;D xsi:type="xsd:double"&gt;102.83&lt;/D&gt;&lt;D xsi:type="xsd:double"&gt;101.75&lt;/D&gt;&lt;/FQL&gt;&lt;FQL&gt;&lt;Q&gt;ICLN^P_PRICE(0)/P_PRICE_LOW_PR(0,,,,,,"PRICE","CLOSE","52W")&lt;/Q&gt;&lt;R&gt;1&lt;/R&gt;&lt;C&gt;1&lt;/C&gt;&lt;D xsi:type="xsd:double"&gt;1.0870918&lt;/D&gt;&lt;/FQL&gt;&lt;FQL&gt;&lt;Q&gt;XOP^P_PRICE(0,-200D)&lt;/Q&gt;&lt;R&gt;201&lt;/R&gt;&lt;C&gt;1&lt;/C&gt;&lt;D xsi:type="xsd:double"&gt;142&lt;/D&gt;&lt;D xsi:type="xsd:double"&gt;146.39&lt;/D&gt;&lt;D xsi:type="xsd:double"&gt;145.2&lt;/D&gt;&lt;D xsi:type="xsd:double"&gt;143.34&lt;/D&gt;&lt;D xsi:type="xsd:double"&gt;145.15&lt;/D&gt;&lt;D xsi:type="xsd:double"&gt;144.39&lt;/D&gt;&lt;D xsi:type="xsd:double"&gt;142.58&lt;/D&gt;&lt;D xsi:type="xsd:double"&gt;143.57&lt;/D&gt;&lt;D xsi:type="xsd:double"&gt;145.76&lt;/D&gt;&lt;D xsi:type="xsd:double"&gt;146.48&lt;/D&gt;&lt;D xsi:type="xsd:double"&gt;147.53&lt;/D&gt;&lt;D xsi:type="xsd:double"&gt;148.25&lt;/D&gt;&lt;D xsi:type="xsd:double"&gt;148.36&lt;/D&gt;&lt;D xsi:type="xsd:double"&gt;148.17&lt;/D&gt;&lt;D xsi:type="xsd:double"&gt;146&lt;/D&gt;&lt;D xsi:type="xsd:double"&gt;145.73&lt;/D&gt;&lt;D xsi:type="xsd:double"&gt;143.29&lt;/D&gt;&lt;D xsi:type="xsd:double"&gt;142.64&lt;/D&gt;&lt;D xsi:type="xsd:double"&gt;143.95&lt;/D&gt;&lt;D xsi:type="xsd:double"&gt;143.97&lt;/D&gt;&lt;D xsi:type="xsd:double"&gt;147.67&lt;/D&gt;&lt;D xsi:type="xsd:double"&gt;146.43&lt;/D&gt;&lt;D xsi:type="xsd:double"&gt;145.87&lt;/D&gt;&lt;D xsi:type="xsd:double"&gt;145.47&lt;/D&gt;&lt;D xsi:type="xsd:double"&gt;145.21&lt;/D&gt;&lt;D xsi:type="xsd:double"&gt;145.18&lt;/D&gt;&lt;D xsi:type="xsd:double"&gt;146.57&lt;/D&gt;&lt;D xsi:type="xsd:double"&gt;146.78&lt;/D&gt;&lt;D xsi:type="xsd:double"&gt;143.38&lt;/D&gt;&lt;D xsi:type="xsd:double"&gt;144.5&lt;/D&gt;&lt;D xsi:type="xsd:double"&gt;142.9&lt;/D&gt;&lt;D xsi:type="xsd:double"&gt;142.71&lt;/D&gt;&lt;D xsi:type="xsd:double"&gt;142.74&lt;/D&gt;&lt;D xsi:type="xsd:double"&gt;145.19&lt;/D&gt;&lt;D xsi:type="xsd:double"&gt;147.47&lt;/D&gt;&lt;D xsi:type="xsd:double"&gt;149.28&lt;/D&gt;&lt;D xsi:type="xsd:double"&gt;148.8&lt;/D&gt;&lt;D xsi:type="xsd:double"&gt;145.69&lt;/D&gt;&lt;D xsi:type="xsd:double"&gt;146.57&lt;/D&gt;&lt;D xsi:type="xsd:double"&gt;145.84&lt;/D&gt;&lt;D xsi:type="xsd:double"&gt;145.35&lt;/D&gt;&lt;D xsi:type="xsd:double"&gt;147.62&lt;/D&gt;&lt;D xsi:type="xsd:double"&gt;152&lt;/D&gt;&lt;D xsi:type="xsd:double"&gt;148.98&lt;/D&gt;&lt;D xsi:type="xsd:double"&gt;148.3&lt;/D&gt;&lt;D xsi:type="xsd:double"&gt;150.71&lt;/D&gt;&lt;D xsi:type="xsd:double"&gt;148.42&lt;/D&gt;&lt;D xsi:type="xsd:double"&gt;148.11&lt;/D&gt;&lt;D xsi:type="xsd:double"&gt;149.71&lt;/D&gt;&lt;D xsi:type="xsd:double"&gt;151.99&lt;/D&gt;&lt;D xsi:type="xsd:double"&gt;153.13&lt;/D&gt;&lt;D xsi:type="xsd:double"&gt;152.44&lt;/D&gt;&lt;D xsi:type="xsd:double"&gt;150.46&lt;/D&gt;&lt;D xsi:type="xsd:double"&gt;151.31&lt;/D&gt;&lt;D xsi:type="xsd:double"&gt;151.25&lt;/D&gt;&lt;D xsi:type="xsd:double"&gt;149.97&lt;/D&gt;&lt;D xsi:type="xsd:double"&gt;150.68&lt;/D&gt;&lt;D xsi:type="xsd:double"&gt;153.07&lt;/D&gt;&lt;D xsi:type="xsd:double"&gt;151.59&lt;/D&gt;&lt;D xsi:type="xsd:double"&gt;152.37&lt;/D&gt;&lt;D xsi:type="xsd:double"&gt;152.1&lt;/D&gt;&lt;D xsi:type="xsd:double"&gt;150.23&lt;/D&gt;&lt;D xsi:type="xsd:double"&gt;149.06&lt;/D&gt;&lt;D xsi:type="xsd:double"&gt;148.07&lt;/D&gt;&lt;D xsi:type="xsd:double"&gt;151.43&lt;/D&gt;&lt;D xsi:type="xsd:double"&gt;158.01&lt;/D&gt;&lt;D xsi:type="xsd:double"&gt;157.02&lt;/D&gt;&lt;D xsi:type="xsd:double"&gt;156.86&lt;/D&gt;&lt;D xsi:type="xsd:double"&gt;156.21&lt;/D&gt;&lt;D xsi:type="xsd:double"&gt;155.48&lt;/D&gt;&lt;D xsi:type="xsd:double"&gt;154.4&lt;/D&gt;&lt;D xsi:type="xsd:double"&gt;153.23&lt;/D&gt;&lt;D xsi:type="xsd:double"&gt;151.63&lt;/D&gt;&lt;D xsi:type="xsd:double"&gt;152.96&lt;/D&gt;&lt;D xsi:type="xsd:double"&gt;154.14&lt;/D&gt;&lt;D xsi:type="xsd:double"&gt;155.45&lt;/D&gt;&lt;D xsi:type="xsd:double"&gt;157.98&lt;/D&gt;&lt;D xsi:type="xsd:double"&gt;159.87&lt;/D&gt;&lt;D xsi:type="xsd:double"&gt;160.41&lt;/D&gt;&lt;D xsi:type="xsd:double"&gt;159.87&lt;/D&gt;&lt;D xsi:type="xsd:double"&gt;159.7&lt;/D&gt;&lt;D xsi:type="xsd:double"&gt;160.59&lt;/D&gt;&lt;D xsi:type="xsd:double"&gt;159.14&lt;/D&gt;&lt;D xsi:type="xsd:double"&gt;159.1&lt;/D&gt;&lt;D xsi:type="xsd:double"&gt;157.13&lt;/D&gt;&lt;D xsi:type="xsd:double"&gt;156&lt;/D&gt;&lt;D xsi:type="xsd:double"&gt;154.93&lt;/D&gt;&lt;D xsi:type="xsd:double"&gt;152.71&lt;/D&gt;&lt;D xsi:type="xsd:double"&gt;150.38&lt;/D&gt;&lt;D xsi:type="xsd:double"&gt;152.29&lt;/D&gt;&lt;D xsi:type="xsd:double"&gt;150.63&lt;/D&gt;&lt;D xsi:type="xsd:double"&gt;151.6&lt;/D&gt;&lt;D xsi:type="xsd:double"&gt;150.84&lt;/D&gt;&lt;D xsi:type="xsd:double"&gt;149.67&lt;/D&gt;&lt;D xsi:type="xsd:double"&gt;147.76&lt;/D&gt;&lt;D xsi:type="xsd:double"&gt;148.48&lt;/D&gt;&lt;D xsi:type="xsd:double"&gt;147.54&lt;/D&gt;&lt;D xsi:type="xsd:double"&gt;146.9&lt;/D&gt;&lt;D xsi:type="xsd:double"&gt;143.86&lt;/D&gt;&lt;D xsi:type="xsd:double"&gt;143.9&lt;/D&gt;&lt;D xsi:type="xsd:double"&gt;143.1&lt;/D&gt;&lt;D xsi:type="xsd:double"&gt;142.35&lt;/D&gt;&lt;D xsi:type="xsd:double"&gt;141.44&lt;/D&gt;&lt;D xsi:type="xsd:double"&gt;141.42&lt;/D&gt;&lt;D xsi:type="xsd:double"&gt;140.83&lt;/D&gt;&lt;D xsi:type="xsd:double"&gt;142.28&lt;/D&gt;&lt;D xsi:type="xsd:double"&gt;140.39&lt;/D&gt;&lt;D xsi:type="xsd:double"&gt;138.99&lt;/D&gt;&lt;D xsi:type="xsd:double"&gt;139.95&lt;/D&gt;&lt;D xsi:type="xsd:double"&gt;139.43&lt;/D&gt;&lt;D xsi:type="xsd:double"&gt;138.79&lt;/D&gt;&lt;D xsi:type="xsd:double"&gt;139.44&lt;/D&gt;&lt;D xsi:type="xsd:double"&gt;139.92&lt;/D&gt;&lt;D xsi:type="xsd:double"&gt;136&lt;/D&gt;&lt;D xsi:type="xsd:double"&gt;138.1&lt;/D&gt;&lt;D xsi:type="xsd:double"&gt;137.95&lt;/D&gt;&lt;D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xsi:type="xsd:double"&gt;138.89&lt;/D&gt;&lt;D xsi:type="xsd:double"&gt;138.57&lt;/D&gt;&lt;D xsi:type="xsd:double"&gt;136.99&lt;/D&gt;&lt;D xsi:type="xsd:double"&gt;139.06&lt;/D&gt;&lt;D xsi:type="xsd:double"&gt;137.37&lt;/D&gt;&lt;D xsi:type="xsd:double"&gt;136.69&lt;/D&gt;&lt;D xsi:type="xsd:double"&gt;137.3&lt;/D&gt;&lt;D xsi:type="xsd:double"&gt;132.66&lt;/D&gt;&lt;D xsi:type="xsd:double"&gt;129.44&lt;/D&gt;&lt;D xsi:type="xsd:double"&gt;132.27&lt;/D&gt;&lt;D xsi:type="xsd:double"&gt;132.34&lt;/D&gt;&lt;D xsi:type="xsd:double"&gt;130.72&lt;/D&gt;&lt;D xsi:type="xsd:double"&gt;130.79&lt;/D&gt;&lt;D xsi:type="xsd:double"&gt;134.41&lt;/D&gt;&lt;D xsi:type="xsd:double"&gt;137.43&lt;/D&gt;&lt;D xsi:type="xsd:double"&gt;139.1&lt;/D&gt;&lt;D xsi:type="xsd:double"&gt;138&lt;/D&gt;&lt;D xsi:type="xsd:double"&gt;137.23&lt;/D&gt;&lt;D xsi:type="xsd:double"&gt;137.75&lt;/D&gt;&lt;D xsi:type="xsd:double"&gt;138.13&lt;/D&gt;&lt;D xsi:type="xsd:double"&gt;139.33&lt;/D&gt;&lt;D xsi:type="xsd:double"&gt;138.7&lt;/D&gt;&lt;D xsi:type="xsd:double"&gt;138.63&lt;/D&gt;&lt;D xsi:type="xsd:double"&gt;139.88&lt;/D&gt;&lt;D xsi:type="xsd:double"&gt;139.66&lt;/D&gt;&lt;D xsi:type="xsd:double"&gt;136.65&lt;/D&gt;&lt;D xsi:type="xsd:double"&gt;140.71&lt;/D&gt;&lt;D xsi:type="xsd:double"&gt;140.55&lt;/D&gt;&lt;D xsi:type="xsd:double"&gt;138.26&lt;/D&gt;&lt;D xsi:type="xsd:double"&gt;137.17&lt;/D&gt;&lt;D xsi:type="xsd:double"&gt;135.66&lt;/D&gt;&lt;D xsi:type="xsd:double"&gt;136.62&lt;/D&gt;&lt;D xsi:type="xsd:double"&gt;139.62&lt;/D&gt;&lt;D xsi:type="xsd:double"&gt;143.69&lt;/D&gt;&lt;D xsi:type="xsd:double"&gt;147.62&lt;/D&gt;&lt;D xsi:type="xsd:double"&gt;148.71&lt;/D&gt;&lt;D xsi:type="xsd:double"&gt;144.95&lt;/D&gt;&lt;D xsi:type="xsd:double"&gt;145.22&lt;/D&gt;&lt;D xsi:type="xsd:double"&gt;143.4&lt;/D&gt;&lt;D xsi:type="xsd:double"&gt;143.9&lt;/D&gt;&lt;D xsi:type="xsd:double"&gt;145.84&lt;/D&gt;&lt;D xsi:type="xsd:double"&gt;146.52&lt;/D&gt;&lt;D xsi:type="xsd:double"&gt;146.75&lt;/D&gt;&lt;D xsi:type="xsd:double"&gt;147.92&lt;/D&gt;&lt;D xsi:type="xsd:double"&gt;150.11&lt;/D&gt;&lt;D xsi:type="xsd:double"&gt;152.68&lt;/D&gt;&lt;D xsi:type="xsd:double"&gt;152.97&lt;/D&gt;&lt;D xsi:type="xsd:double"&gt;151.83&lt;/D&gt;&lt;D xsi:type="xsd:double"&gt;150.06&lt;/D&gt;&lt;D xsi:type="xsd:double"&gt;148.56&lt;/D&gt;&lt;/FQL&gt;&lt;FQL&gt;&lt;Q&gt;XLF^P_PRICE(0,-200D)&lt;/Q&gt;&lt;R&gt;201&lt;/R&gt;&lt;C&gt;1&lt;/C&gt;&lt;D xsi:type="xsd:double"&gt;43.12&lt;/D&gt;&lt;D xsi:type="xsd:double"&gt;43.74&lt;/D&gt;&lt;D xsi:type="xsd:double"&gt;43.85&lt;/D&gt;&lt;D xsi:type="xsd:double"&gt;43.35&lt;/D&gt;&lt;D xsi:type="xsd:double"&gt;43.41&lt;/D&gt;&lt;D xsi:type="xsd:double"&gt;42.74&lt;/D&gt;&lt;D xsi:type="xsd:double"&gt;42.58&lt;/D&gt;&lt;D xsi:type="xsd:double"&gt;43.17&lt;/D&gt;&lt;D xsi:type="xsd:double"&gt;43.09&lt;/D&gt;&lt;D xsi:type="xsd:double"&gt;42.85&lt;/D&gt;&lt;D xsi:type="xsd:double"&gt;43.29&lt;/D&gt;&lt;D xsi:type="xsd:double"&gt;43.82&lt;/D&gt;&lt;D xsi:type="xsd:double"&gt;43.49&lt;/D&gt;&lt;D xsi:type="xsd:double"&gt;43&lt;/D&gt;&lt;D xsi:type="xsd:double"&gt;42.38&lt;/D&gt;&lt;D xsi:type="xsd:double"&gt;42.24&lt;/D&gt;&lt;D xsi:type="xsd:double"&gt;41.91&lt;/D&gt;&lt;D xsi:type="xsd:double"&gt;41.75&lt;/D&gt;&lt;D xsi:type="xsd:double"&gt;41.43&lt;/D&gt;&lt;D xsi:type="xsd:double"&gt;41.54&lt;/D&gt;&lt;D xsi:type="xsd:double"&gt;41.55&lt;/D&gt;&lt;D xsi:type="xsd:double"&gt;41.68&lt;/D&gt;&lt;D xsi:type="xsd:double"&gt;41.2&lt;/D&gt;&lt;D xsi:type="xsd:double"&gt;41.11&lt;/D&gt;&lt;D xsi:type="xsd:double"&gt;40.97&lt;/D&gt;&lt;D xsi:type="xsd:double"&gt;41.02&lt;/D&gt;&lt;D xsi:type="xsd:double"&gt;41.28&lt;/D&gt;&lt;D xsi:type="xsd:double"&gt;41.59&lt;/D&gt;&lt;D xsi:type="xsd:double"&gt;41.33&lt;/D&gt;&lt;D xsi:type="xsd:double"&gt;41.49&lt;/D&gt;&lt;D xsi:type="xsd:double"&gt;41.27&lt;/D&gt;&lt;D xsi:type="xsd:double"&gt;41.01&lt;/D&gt;&lt;D xsi:type="xsd:double"&gt;40.65&lt;/D&gt;&lt;D xsi:type="xsd:double"&gt;40.78&lt;/D&gt;&lt;D xsi:type="xsd:double"&gt;40.81&lt;/D&gt;&lt;D xsi:type="xsd:double"&gt;40.85&lt;/D&gt;&lt;D xsi:type="xsd:double"&gt;41.32&lt;/D&gt;&lt;D xsi:type="xsd:double"&gt;41.48&lt;/D&gt;&lt;D xsi:type="xsd:double"&gt;41.29&lt;/D&gt;&lt;D xsi:type="xsd:double"&gt;41.31&lt;/D&gt;&lt;D xsi:type="xsd:double"&gt;41.19&lt;/D&gt;&lt;D xsi:type="xsd:double"&gt;41.38&lt;/D&gt;&lt;D xsi:type="xsd:double"&gt;41.64&lt;/D&gt;&lt;D xsi:type="xsd:double"&gt;41.04&lt;/D&gt;&lt;D xsi:type="xsd:double"&gt;40.82&lt;/D&gt;&lt;D xsi:type="xsd:double"&gt;41.15&lt;/D&gt;&lt;D xsi:type="xsd:double"&gt;41.61&lt;/D&gt;&lt;D xsi:type="xsd:double"&gt;41.36&lt;/D&gt;&lt;D xsi:type="xsd:double"&gt;41.94&lt;/D&gt;&lt;D xsi:type="xsd:double"&gt;42.18&lt;/D&gt;&lt;D xsi:type="xsd:double"&gt;41.91&lt;/D&gt;&lt;D xsi:type="xsd:double"&gt;42.49&lt;/D&gt;&lt;D xsi:type="xsd:double"&gt;42.18&lt;/D&gt;&lt;D xsi:type="xsd:double"&gt;42.18&lt;/D&gt;&lt;D xsi:type="xsd:double"&gt;41.87&lt;/D&gt;&lt;D xsi:type="xsd:double"&gt;41.66&lt;/D&gt;&lt;D xsi:type="xsd:double"&gt;41.83&lt;/D&gt;&lt;D xsi:type="xsd:double"&gt;41.67&lt;/D&gt;&lt;D xsi:type="xsd:double"&gt;41.36&lt;/D&gt;&lt;D xsi:type="xsd:double"&gt;41.21&lt;/D&gt;&lt;D xsi:type="xsd:double"&gt;41.07&lt;/D&gt;&lt;D xsi:type="xsd:double"&gt;40.55&lt;/D&gt;&lt;D xsi:type="xsd:double"&gt;40.46&lt;/D&gt;&lt;D xsi:type="xsd:double"&gt;40.36&lt;/D&gt;&lt;D xsi:type="xsd:double"&gt;40.36&lt;/D&gt;&lt;D xsi:type="xsd:double"&gt;40.76&lt;/D&gt;&lt;D xsi:type="xsd:double"&gt;40.82&lt;/D&gt;&lt;D xsi:type="xsd:double"&gt;40.88&lt;/D&gt;&lt;D xsi:type="xsd:double"&gt;41.12&lt;/D&gt;&lt;D xsi:type="xsd:double"&gt;41.13&lt;/D&gt;&lt;D xsi:type="xsd:double"&gt;40.87&lt;/D&gt;&lt;D xsi:type="xsd:double"&gt;40.38&lt;/D&gt;&lt;D xsi:type="xsd:double"&gt;39.83&lt;/D&gt;&lt;D xsi:type="xsd:double"&gt;39.69&lt;/D&gt;&lt;D xsi:type="xsd:double"&gt;39.59&lt;/D&gt;&lt;D xsi:type="xsd:double"&gt;39.86&lt;/D&gt;&lt;D xsi:type="xsd:double"&gt;40.06&lt;/D&gt;&lt;D xsi:type="xsd:double"&gt;40.6&lt;/D&gt;&lt;D xsi:type="xsd:double"&gt;40.89&lt;/D&gt;&lt;D xsi:type="xsd:double"&gt;41.51&lt;/D&gt;&lt;D xsi:type="xsd:double"&gt;41.75&lt;/D&gt;&lt;D xsi:type="xsd:double"&gt;41.57&lt;/D&gt;&lt;D xsi:type="xsd:double"&gt;41.18&lt;/D&gt;&lt;D xsi:type="xsd:double"&gt;41.65&lt;/D&gt;&lt;D xsi:type="xsd:double"&gt;41.67&lt;/D&gt;&lt;D xsi:type="xsd:double"&gt;41.89&lt;/D&gt;&lt;D xsi:type="xsd:double"&gt;42.12&lt;/D&gt;&lt;D xsi:type="xsd:double"&gt;41.89&lt;/D&gt;&lt;D xsi:type="xsd:double"&gt;41.4&lt;/D&gt;&lt;D xsi:type="xsd:double"&gt;41.26&lt;/D&gt;&lt;D xsi:type="xsd:double"&gt;41.42&lt;/D&gt;&lt;D xsi:type="xsd:double"&gt;41.9&lt;/D&gt;&lt;D xsi:type="xsd:double"&gt;41.56&lt;/D&gt;&lt;D xsi:type="xsd:double"&gt;41.07&lt;/D&gt;&lt;D xsi:type="xsd:double"&gt;40.87&lt;/D&gt;&lt;D xsi:type="xsd:double"&gt;40.79&lt;/D&gt;&lt;D xsi:type="xsd:double"&gt;40.83&lt;/D&gt;&lt;D xsi:type="xsd:double"&gt;41.16&lt;/D&gt;&lt;D xsi:type="xsd:double"&gt;40.86&lt;/D&gt;&lt;D xsi:type="xsd:double"&gt;40.69&lt;/D&gt;&lt;D xsi:type="xsd:double"&gt;40.62&lt;/D&gt;&lt;D xsi:type="xsd:double"&gt;40.55&lt;/D&gt;&lt;D xsi:type="xsd:double"&gt;40.61&lt;/D&gt;&lt;D xsi:type="xsd:double"&gt;40.4&lt;/D&gt;&lt;D xsi:type="xsd:double"&gt;40.39&lt;/D&gt;&lt;D xsi:type="xsd:double"&gt;40.29&lt;/D&gt;&lt;D xsi:type="xsd:double"&gt;40.34&lt;/D&gt;&lt;D xsi:type="xsd:double"&gt;40.36&lt;/D&gt;&lt;D xsi:type="xsd:double"&gt;40.21&lt;/D&gt;&lt;D xsi:type="xsd:double"&gt;40.1&lt;/D&gt;&lt;D xsi:type="xsd:double"&gt;40.3&lt;/D&gt;&lt;D xsi:type="xsd:double"&gt;40.1&lt;/D&gt;&lt;D xsi:type="xsd:double"&gt;39.64&lt;/D&gt;&lt;D xsi:type="xsd:double"&gt;39.52&lt;/D&gt;&lt;D xsi:type="xsd:double"&gt;39.63&lt;/D&gt;&lt;D xsi:type="xsd:double"&gt;39.77&lt;/D&gt;&lt;D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xsi:type="xsd:double"&gt;37.44&lt;/D&gt;&lt;D xsi:type="xsd:double"&gt;37.76&lt;/D&gt;&lt;D xsi:type="xsd:double"&gt;37.6&lt;/D&gt;&lt;D xsi:type="xsd:double"&gt;37.72&lt;/D&gt;&lt;D xsi:type="xsd:double"&gt;37.61&lt;/D&gt;&lt;D xsi:type="xsd:double"&gt;37.49&lt;/D&gt;&lt;D xsi:type="xsd:double"&gt;37.34&lt;/D&gt;&lt;D xsi:type="xsd:double"&gt;37.26&lt;/D&gt;&lt;D xsi:type="xsd:double"&gt;36.9&lt;/D&gt;&lt;D xsi:type="xsd:double"&gt;37.57&lt;/D&gt;&lt;D xsi:type="xsd:double"&gt;37.29&lt;/D&gt;&lt;D xsi:type="xsd:double"&gt;37.35&lt;/D&gt;&lt;D xsi:type="xsd:double"&gt;37.57&lt;/D&gt;&lt;D xsi:type="xsd:double"&gt;37.2&lt;/D&gt;&lt;D xsi:type="xsd:double"&gt;36.61&lt;/D&gt;&lt;D xsi:type="xsd:double"&gt;36.35&lt;/D&gt;&lt;D xsi:type="xsd:double"&gt;36.13&lt;/D&gt;&lt;D xsi:type="xsd:double"&gt;35.94&lt;/D&gt;&lt;D xsi:type="xsd:double"&gt;35.77&lt;/D&gt;&lt;D xsi:type="xsd:double"&gt;35.95&lt;/D&gt;&lt;D xsi:type="xsd:double"&gt;36.13&lt;/D&gt;&lt;D xsi:type="xsd:double"&gt;36.17&lt;/D&gt;&lt;D xsi:type="xsd:double"&gt;35.9&lt;/D&gt;&lt;D xsi:type="xsd:double"&gt;35.5&lt;/D&gt;&lt;D xsi:type="xsd:double"&gt;35.25&lt;/D&gt;&lt;D xsi:type="xsd:double"&gt;35.26&lt;/D&gt;&lt;D xsi:type="xsd:double"&gt;35.38&lt;/D&gt;&lt;D xsi:type="xsd:double"&gt;35.27&lt;/D&gt;&lt;D xsi:type="xsd:double"&gt;35.13&lt;/D&gt;&lt;D xsi:type="xsd:double"&gt;35.15&lt;/D&gt;&lt;D xsi:type="xsd:double"&gt;35.01&lt;/D&gt;&lt;D xsi:type="xsd:double"&gt;34.83&lt;/D&gt;&lt;D xsi:type="xsd:double"&gt;34.69&lt;/D&gt;&lt;D xsi:type="xsd:double"&gt;34.5&lt;/D&gt;&lt;D xsi:type="xsd:double"&gt;33.86&lt;/D&gt;&lt;D xsi:type="xsd:double"&gt;33.91&lt;/D&gt;&lt;D xsi:type="xsd:double"&gt;33.53&lt;/D&gt;&lt;D xsi:type="xsd:double"&gt;33.67&lt;/D&gt;&lt;D xsi:type="xsd:double"&gt;33.63&lt;/D&gt;&lt;D xsi:type="xsd:double"&gt;33.68&lt;/D&gt;&lt;D xsi:type="xsd:double"&gt;33.78&lt;/D&gt;&lt;D xsi:type="xsd:double"&gt;33.34&lt;/D&gt;&lt;D xsi:type="xsd:double"&gt;32.57&lt;/D&gt;&lt;D xsi:type="xsd:double"&gt;32.36&lt;/D&gt;&lt;D xsi:type="xsd:double"&gt;32.01&lt;/D&gt;&lt;D xsi:type="xsd:double"&gt;31.45&lt;/D&gt;&lt;D xsi:type="xsd:double"&gt;32.03&lt;/D&gt;&lt;D xsi:type="xsd:double"&gt;32.1&lt;/D&gt;&lt;D xsi:type="xsd:double"&gt;32.22&lt;/D&gt;&lt;D xsi:type="xsd:double"&gt;32&lt;/D&gt;&lt;D xsi:type="xsd:double"&gt;32.2&lt;/D&gt;&lt;D xsi:type="xsd:double"&gt;32.7&lt;/D&gt;&lt;D xsi:type="xsd:double"&gt;33.14&lt;/D&gt;&lt;D xsi:type="xsd:double"&gt;33.72&lt;/D&gt;&lt;D xsi:type="xsd:double"&gt;33.56&lt;/D&gt;&lt;D xsi:type="xsd:double"&gt;33.21&lt;/D&gt;&lt;/FQL&gt;&lt;FQL&gt;&lt;Q&gt;XLE^P_PRICE(0,-200D)&lt;/Q&gt;&lt;R&gt;201&lt;/R&gt;&lt;C&gt;1&lt;/C&gt;&lt;D xsi:type="xsd:double"&gt;90.74&lt;/D&gt;&lt;D xsi:type="xsd:double"&gt;93.21&lt;/D&gt;&lt;D xsi:type="xsd:double"&gt;92.82&lt;/D&gt;&lt;D xsi:type="xsd:double"&gt;91.4&lt;/D&gt;&lt;D xsi:type="xsd:double"&gt;92.19&lt;/D&gt;&lt;D xsi:type="xsd:double"&gt;91.9&lt;/D&gt;&lt;D xsi:type="xsd:double"&gt;90.34&lt;/D&gt;&lt;D xsi:type="xsd:double"&gt;90.33&lt;/D&gt;&lt;D xsi:type="xsd:double"&gt;91.79&lt;/D&gt;&lt;D xsi:type="xsd:double"&gt;92.37&lt;/D&gt;&lt;D xsi:type="xsd:double"&gt;93.39&lt;/D&gt;&lt;D xsi:type="xsd:double"&gt;93.22&lt;/D&gt;&lt;D xsi:type="xsd:double"&gt;92.3&lt;/D&gt;&lt;D xsi:type="xsd:double"&gt;91.89&lt;/D&gt;&lt;D xsi:type="xsd:double"&gt;90.52&lt;/D&gt;&lt;D xsi:type="xsd:double"&gt;90.29&lt;/D&gt;&lt;D xsi:type="xsd:double"&gt;89.36&lt;/D&gt;&lt;D xsi:type="xsd:double"&gt;88.76&lt;/D&gt;&lt;D xsi:type="xsd:double"&gt;89.55&lt;/D&gt;&lt;D xsi:type="xsd:double"&gt;90.1&lt;/D&gt;&lt;D xsi:type="xsd:double"&gt;91.53&lt;/D&gt;&lt;D xsi:type="xsd:double"&gt;91.13&lt;/D&gt;&lt;D xsi:type="xsd:double"&gt;91.2&lt;/D&gt;&lt;D xsi:type="xsd:double"&gt;91.15&lt;/D&gt;&lt;D xsi:type="xsd:double"&gt;90.8&lt;/D&gt;&lt;D xsi:type="xsd:double"&gt;90.59&lt;/D&gt;&lt;D xsi:type="xsd:double"&gt;91.49&lt;/D&gt;&lt;D xsi:type="xsd:double"&gt;91.28&lt;/D&gt;&lt;D xsi:type="xsd:double"&gt;89.75&lt;/D&gt;&lt;D xsi:type="xsd:double"&gt;90.27&lt;/D&gt;&lt;D xsi:type="xsd:double"&gt;88.64&lt;/D&gt;&lt;D xsi:type="xsd:double"&gt;88.27&lt;/D&gt;&lt;D xsi:type="xsd:double"&gt;88.04&lt;/D&gt;&lt;D xsi:type="xsd:double"&gt;88.7&lt;/D&gt;&lt;D xsi:type="xsd:double"&gt;89.52&lt;/D&gt;&lt;D xsi:type="xsd:double"&gt;90.49&lt;/D&gt;&lt;D xsi:type="xsd:double"&gt;90.67&lt;/D&gt;&lt;D xsi:type="xsd:double"&gt;89.99&lt;/D&gt;&lt;D xsi:type="xsd:double"&gt;90.35&lt;/D&gt;&lt;D xsi:type="xsd:double"&gt;89.88&lt;/D&gt;&lt;D xsi:type="xsd:double"&gt;89.89&lt;/D&gt;&lt;D xsi:type="xsd:double"&gt;90.76&lt;/D&gt;&lt;D xsi:type="xsd:double"&gt;93.2&lt;/D&gt;&lt;D xsi:type="xsd:double"&gt;90.94&lt;/D&gt;&lt;D xsi:type="xsd:double"&gt;90.68&lt;/D&gt;&lt;D xsi:type="xsd:double"&gt;92.31&lt;/D&gt;&lt;D xsi:type="xsd:double"&gt;91.37&lt;/D&gt;&lt;D xsi:type="xsd:double"&gt;91.24&lt;/D&gt;&lt;D xsi:type="xsd:double"&gt;92.08&lt;/D&gt;&lt;D xsi:type="xsd:double"&gt;93.88&lt;/D&gt;&lt;D xsi:type="xsd:double"&gt;94.34&lt;/D&gt;&lt;D xsi:type="xsd:double"&gt;94.96&lt;/D&gt;&lt;D xsi:type="xsd:double"&gt;93.65&lt;/D&gt;&lt;D xsi:type="xsd:double"&gt;93.91&lt;/D&gt;&lt;D xsi:type="xsd:double"&gt;93.7&lt;/D&gt;&lt;D xsi:type="xsd:double"&gt;93.58&lt;/D&gt;&lt;D xsi:type="xsd:double"&gt;93.83&lt;/D&gt;&lt;D xsi:type="xsd:double"&gt;94.35&lt;/D&gt;&lt;D xsi:type="xsd:double"&gt;93.1&lt;/D&gt;&lt;D xsi:type="xsd:double"&gt;93.21&lt;/D&gt;&lt;D xsi:type="xsd:double"&gt;93.3&lt;/D&gt;&lt;D xsi:type="xsd:double"&gt;92.57&lt;/D&gt;&lt;D xsi:type="xsd:double"&gt;92.56&lt;/D&gt;&lt;D xsi:type="xsd:double"&gt;92.03&lt;/D&gt;&lt;D xsi:type="xsd:double"&gt;93.52&lt;/D&gt;&lt;D xsi:type="xsd:double"&gt;96.39&lt;/D&gt;&lt;D xsi:type="xsd:double"&gt;95.74&lt;/D&gt;&lt;D xsi:type="xsd:double"&gt;96.63&lt;/D&gt;&lt;D xsi:type="xsd:double"&gt;96.19&lt;/D&gt;&lt;D xsi:type="xsd:double"&gt;96.12&lt;/D&gt;&lt;D xsi:type="xsd:double"&gt;95.59&lt;/D&gt;&lt;D xsi:type="xsd:double"&gt;94.97&lt;/D&gt;&lt;D xsi:type="xsd:double"&gt;93.84&lt;/D&gt;&lt;D xsi:type="xsd:double"&gt;94.13&lt;/D&gt;&lt;D xsi:type="xsd:double"&gt;94.4&lt;/D&gt;&lt;D xsi:type="xsd:double"&gt;95.23&lt;/D&gt;&lt;D xsi:type="xsd:double"&gt;96.13&lt;/D&gt;&lt;D xsi:type="xsd:double"&gt;97.72&lt;/D&gt;&lt;D xsi:type="xsd:double"&gt;97.79&lt;/D&gt;&lt;D xsi:type="xsd:double"&gt;97.49&lt;/D&gt;&lt;D xsi:type="xsd:double"&gt;97.46&lt;/D&gt;&lt;D xsi:type="xsd:double"&gt;98.08&lt;/D&gt;&lt;D xsi:type="xsd:double"&gt;97.04&lt;/D&gt;&lt;D xsi:type="xsd:double"&gt;97.1&lt;/D&gt;&lt;D xsi:type="xsd:double"&gt;96.44&lt;/D&gt;&lt;D xsi:type="xsd:double"&gt;95.11&lt;/D&gt;&lt;D xsi:type="xsd:double"&gt;94.41&lt;/D&gt;&lt;D xsi:type="xsd:double"&gt;93.4&lt;/D&gt;&lt;D xsi:type="xsd:double"&gt;92.54&lt;/D&gt;&lt;D xsi:type="xsd:double"&gt;93.26&lt;/D&gt;&lt;D xsi:type="xsd:double"&gt;92.4&lt;/D&gt;&lt;D xsi:type="xsd:double"&gt;92.6&lt;/D&gt;&lt;D xsi:type="xsd:double"&gt;92.05&lt;/D&gt;&lt;D xsi:type="xsd:double"&gt;92.18&lt;/D&gt;&lt;D xsi:type="xsd:double"&gt;91.14&lt;/D&gt;&lt;D xsi:type="xsd:double"&gt;91.56&lt;/D&gt;&lt;D xsi:type="xsd:double"&gt;91.29&lt;/D&gt;&lt;D xsi:type="xsd:double"&gt;90.36&lt;/D&gt;&lt;D xsi:type="xsd:double"&gt;88.94&lt;/D&gt;&lt;D xsi:type="xsd:double"&gt;89.08&lt;/D&gt;&lt;D xsi:type="xsd:double"&gt;88.17&lt;/D&gt;&lt;D xsi:type="xsd:double"&gt;87.86&lt;/D&gt;&lt;D xsi:type="xsd:double"&gt;87.12&lt;/D&gt;&lt;D xsi:type="xsd:double"&gt;86.85&lt;/D&gt;&lt;D xsi:type="xsd:double"&gt;86.21&lt;/D&gt;&lt;D xsi:type="xsd:double"&gt;87.14&lt;/D&gt;&lt;D xsi:type="xsd:double"&gt;86.14&lt;/D&gt;&lt;D xsi:type="xsd:double"&gt;85.72&lt;/D&gt;&lt;D xsi:type="xsd:double"&gt;85.89&lt;/D&gt;&lt;D xsi:type="xsd:double"&gt;86.26&lt;/D&gt;&lt;D xsi:type="xsd:double"&gt;85.96&lt;/D&gt;&lt;D xsi:type="xsd:double"&gt;86.53&lt;/D&gt;&lt;D xsi:type="xsd:double"&gt;86.38&lt;/D&gt;&lt;D xsi:type="xsd:double"&gt;84.79&lt;/D&gt;&lt;D xsi:type="xsd:double"&gt;85.57&lt;/D&gt;&lt;D xsi:type="xsd:double"&gt;85.62&lt;/D&gt;&lt;D xsi:type="xsd:double"&gt;83.3&lt;/D&gt;&lt;D xsi:type="xsd:double"&gt;83.38&lt;/D&gt;&lt;D xsi:type="xsd:double"&gt;84.23&lt;/D&gt;&lt;D xsi:type="xsd:double"&gt;83.31&lt;/D&gt;&lt;D xsi:type="xsd:double"&gt;84.61&lt;/D&gt;&lt;D xsi:type="xsd:double"&gt;83.75&lt;/D&gt;&lt;D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xsi:type="xsd:double"&gt;84.98&lt;/D&gt;&lt;D xsi:type="xsd:double"&gt;84.73&lt;/D&gt;&lt;D xsi:type="xsd:double"&gt;84.4&lt;/D&gt;&lt;D xsi:type="xsd:double"&gt;85.19&lt;/D&gt;&lt;D xsi:type="xsd:double"&gt;84.18&lt;/D&gt;&lt;D xsi:type="xsd:double"&gt;84.3&lt;/D&gt;&lt;D xsi:type="xsd:double"&gt;84.75&lt;/D&gt;&lt;D xsi:type="xsd:double"&gt;82.33&lt;/D&gt;&lt;D xsi:type="xsd:double"&gt;81.2&lt;/D&gt;&lt;D xsi:type="xsd:double"&gt;82.33&lt;/D&gt;&lt;D xsi:type="xsd:double"&gt;82.23&lt;/D&gt;&lt;D xsi:type="xsd:double"&gt;81.35&lt;/D&gt;&lt;D xsi:type="xsd:double"&gt;81.91&lt;/D&gt;&lt;D xsi:type="xsd:double"&gt;83.15&lt;/D&gt;&lt;D xsi:type="xsd:double"&gt;84.63&lt;/D&gt;&lt;D xsi:type="xsd:double"&gt;85.02&lt;/D&gt;&lt;D xsi:type="xsd:double"&gt;84.58&lt;/D&gt;&lt;D xsi:type="xsd:double"&gt;84.02&lt;/D&gt;&lt;D xsi:type="xsd:double"&gt;84.65&lt;/D&gt;&lt;D xsi:type="xsd:double"&gt;84.63&lt;/D&gt;&lt;D xsi:type="xsd:double"&gt;84.93&lt;/D&gt;&lt;D xsi:type="xsd:double"&gt;84.58&lt;/D&gt;&lt;D xsi:type="xsd:double"&gt;84.62&lt;/D&gt;&lt;D xsi:type="xsd:double"&gt;84.81&lt;/D&gt;&lt;D xsi:type="xsd:double"&gt;84.69&lt;/D&gt;&lt;D xsi:type="xsd:double"&gt;82.95&lt;/D&gt;&lt;D xsi:type="xsd:double"&gt;84.6&lt;/D&gt;&lt;D xsi:type="xsd:double"&gt;84.76&lt;/D&gt;&lt;D xsi:type="xsd:double"&gt;84.01&lt;/D&gt;&lt;D xsi:type="xsd:double"&gt;83.41&lt;/D&gt;&lt;D xsi:type="xsd:double"&gt;82.5&lt;/D&gt;&lt;D xsi:type="xsd:double"&gt;82.75&lt;/D&gt;&lt;D xsi:type="xsd:double"&gt;83.8&lt;/D&gt;&lt;D xsi:type="xsd:double"&gt;85.7&lt;/D&gt;&lt;D xsi:type="xsd:double"&gt;86.68&lt;/D&gt;&lt;D xsi:type="xsd:double"&gt;87.56&lt;/D&gt;&lt;D xsi:type="xsd:double"&gt;84.99&lt;/D&gt;&lt;D xsi:type="xsd:double"&gt;85.19&lt;/D&gt;&lt;D xsi:type="xsd:double"&gt;84.91&lt;/D&gt;&lt;D xsi:type="xsd:double"&gt;84.63&lt;/D&gt;&lt;D xsi:type="xsd:double"&gt;86.71&lt;/D&gt;&lt;D xsi:type="xsd:double"&gt;87.39&lt;/D&gt;&lt;D xsi:type="xsd:double"&gt;87.55&lt;/D&gt;&lt;D xsi:type="xsd:double"&gt;88.8&lt;/D&gt;&lt;D xsi:type="xsd:double"&gt;90.26&lt;/D&gt;&lt;D xsi:type="xsd:double"&gt;91.8&lt;/D&gt;&lt;D xsi:type="xsd:double"&gt;91.96&lt;/D&gt;&lt;D xsi:type="xsd:double"&gt;91.13&lt;/D&gt;&lt;D xsi:type="xsd:double"&gt;90.19&lt;/D&gt;&lt;D xsi:type="xsd:double"&gt;89.59&lt;/D&gt;&lt;/FQL&gt;&lt;FQL&gt;&lt;Q&gt;IYT^FG_TOTAL_RETURNC(0,-6AM)&lt;/Q&gt;&lt;R&gt;1&lt;/R&gt;&lt;C&gt;1&lt;/C&gt;&lt;D xsi:type="xsd:double"&gt;-0.89490414&lt;/D&gt;&lt;/FQL&gt;&lt;FQL&gt;&lt;Q&gt;XLI^COUNT(OS_TOP_HLDG_NAME(ALL,0D,,MTD,,ALL,EQ))&lt;/Q&gt;&lt;R&gt;1&lt;/R&gt;&lt;C&gt;1&lt;/C&gt;&lt;D xsi:type="xsd:long"&gt;80&lt;/D&gt;&lt;/FQL&gt;&lt;FQL&gt;&lt;Q&gt;COPX^P_PRICE(-1AM)/P_PRICE_HIGH_PR(-1AM,,,,,,"PRICE","CLOSE","52W")&lt;/Q&gt;&lt;R&gt;1&lt;/R&gt;&lt;C&gt;1&lt;/C&gt;&lt;D xsi:type="xsd:double"&gt;0.86248106&lt;/D&gt;&lt;/FQL&gt;&lt;FQL&gt;&lt;Q&gt;IYG^P_PRICE(-1AM)/P_PRICE_HIGH_PR(-1AM,,,,,,"PRICE","CLOSE","52W")&lt;/Q&gt;&lt;R&gt;1&lt;/R&gt;&lt;C&gt;1&lt;/C&gt;&lt;D xsi:type="xsd:double"&gt;0.97457004&lt;/D&gt;&lt;/FQL&gt;&lt;FQL&gt;&lt;Q&gt;PSCI^P_PRICE(0)/P_PRICE_HIGH_PR(0,,,,,,"PRICE","CLOSE","52W")&lt;/Q&gt;&lt;R&gt;1&lt;/R&gt;&lt;C&gt;1&lt;/C&gt;&lt;D xsi:type="xsd:double"&gt;0.96944964&lt;/D&gt;&lt;/FQL&gt;&lt;FQL&gt;&lt;Q&gt;XLV^FG_COMPANY_NAME&lt;/Q&gt;&lt;R&gt;1&lt;/R&gt;&lt;C&gt;1&lt;/C&gt;&lt;D xsi:type="xsd:string"&gt;Health Care Select Sector SPDR Fund&lt;/D&gt;&lt;/FQL&gt;&lt;FQL&gt;&lt;Q&gt;XLF^JULIAN(P_PRICE(0,-200D).DATES)&lt;/Q&gt;&lt;R&gt;201&lt;/R&gt;&lt;C&gt;1&lt;/C&gt;&lt;D xsi:type="xsd:long"&gt;45505&lt;/D&gt;&lt;D xsi:type="xsd:long"&gt;45504&lt;/D&gt;&lt;D xsi:type="xsd:long"&gt;45503&lt;/D&gt;&lt;D xsi:type="xsd:long"&gt;45502&lt;/D&gt;&lt;D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xsi:type="xsd:long"&gt;45490&lt;/D&gt;&lt;D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</t>
        </r>
      </text>
    </comment>
    <comment ref="A6" authorId="0" shapeId="0" xr:uid="{672BC061-D867-472E-893E-7FBD8F37C0BF}">
      <text>
        <r>
          <rPr>
            <b/>
            <sz val="9"/>
            <color indexed="81"/>
            <rFont val="Tahoma"/>
            <charset val="1"/>
          </rPr>
          <t>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xsi:type="xsd:long"&gt;45212&lt;/D&gt;&lt;/FQL&gt;&lt;FQL&gt;&lt;Q&gt;ICLN^FG_TOTAL_RETURNC(0,-6AM)&lt;/Q&gt;&lt;R&gt;1&lt;/R&gt;&lt;C&gt;1&lt;/C&gt;&lt;D xsi:type="xsd:double"&gt;-1.2561738&lt;/D&gt;&lt;/FQL&gt;&lt;FQL&gt;&lt;Q&gt;GDX^P_PRICE(0)/P_PRICE_HIGH_PR(0,,,,,,"PRICE","CLOSE","52W")&lt;/Q&gt;&lt;R&gt;1&lt;/R&gt;&lt;C&gt;1&lt;/C&gt;&lt;D xsi:type="xsd:double"&gt;0.94882894&lt;/D&gt;&lt;/FQL&gt;&lt;FQL&gt;&lt;Q&gt;XLV^FG_TOTAL_RETURNC(0,-3AM)&lt;/Q&gt;&lt;R&gt;1&lt;/R&gt;&lt;C&gt;1&lt;/C&gt;&lt;D xsi:type="xsd:double"&gt;7.9445004&lt;/D&gt;&lt;/FQL&gt;&lt;FQL&gt;&lt;Q&gt;KIE^P_PRICE(0)/P_PRICE_HIGH_PR(0,,,,,,"PRICE","CLOSE","52W")&lt;/Q&gt;&lt;R&gt;1&lt;/R&gt;&lt;C&gt;1&lt;/C&gt;&lt;D xsi:type="xsd:double"&gt;0.99061286&lt;/D&gt;&lt;/FQL&gt;&lt;FQL&gt;&lt;Q&gt;XLB^PERCENT_CHANGE(FMA_EPS(+1,0,,,,"PORTAGG","MEAN"),FMA_EPS(+1,-1AM,,,,"PORTAGG","MEAN"))&lt;/Q&gt;&lt;R&gt;1&lt;/R&gt;&lt;C&gt;1&lt;/C&gt;&lt;D xsi:type="xsd:double"&gt;-1.77912593265071&lt;/D&gt;&lt;/FQL&gt;&lt;FQL&gt;&lt;Q&gt;PTF^FMA_PCT_ABOVE_MAVG(200,0,,,,"PORTAGG")&lt;/Q&gt;&lt;R&gt;1&lt;/R&gt;&lt;C&gt;1&lt;/C&gt;&lt;D xsi:type="xsd:double"&gt;85.7142857142857&lt;/D&gt;&lt;/FQL&gt;&lt;FQL&gt;&lt;Q&gt;IAT^PERCENT_CHANGE(FMA_EPS(+1,0,,,,"PORTAGG","MEAN"),FMA_EPS(+1,-3AM,,,,"PORTAGG","MEAN"))&lt;/Q&gt;&lt;R&gt;1&lt;/R&gt;&lt;C&gt;1&lt;/C&gt;&lt;D xsi:type="xsd:double"&gt;-0.206020025622229&lt;/D&gt;&lt;/FQL&gt;&lt;FQL&gt;&lt;Q&gt;XLU^FMA_COS_DOWN("EPS","1M",+1,0,,,"PORTAGG","MEANR")&lt;/Q&gt;&lt;R&gt;1&lt;/R&gt;&lt;C&gt;1&lt;/C&gt;&lt;D xsi:type="xsd:double"&gt;8&lt;/D&gt;&lt;/FQL&gt;&lt;FQL&gt;&lt;Q&gt;GDX^FMA_COS_UP("EPS","1M",+1,0,,,"PORTAGG","MEANR")&lt;/Q&gt;&lt;R&gt;1&lt;/R&gt;&lt;C&gt;1&lt;/C&gt;&lt;D xsi:type="xsd:double"&gt;38&lt;/D&gt;&lt;/FQL&gt;&lt;FQL&gt;&lt;Q&gt;PTF^FMA_COS_DOWN("EPS","1M",+1,0,,,"PORTAGG","MEANR")&lt;/Q&gt;&lt;R&gt;1&lt;/R&gt;&lt;C&gt;1&lt;/C&gt;&lt;D xsi:type="xsd:double"&gt;8&lt;/D&gt;&lt;/FQL&gt;&lt;FQL&gt;&lt;Q&gt;COPX^FG_COMPANY_NAME&lt;/Q&gt;&lt;R&gt;1&lt;/R&gt;&lt;C&gt;1&lt;/C&gt;&lt;D xsi:type="xsd:string"&gt;Global X Copper Miners ETF&lt;/D&gt;&lt;/FQL&gt;&lt;FQL&gt;&lt;Q&gt;RSPT^FG_TOTAL_RETURNC(-1AM,-7AM)&lt;/Q&gt;&lt;R&gt;1&lt;/R&gt;&lt;C&gt;1&lt;/C&gt;&lt;D xsi:type="xsd:double"&gt;12.401258&lt;/D&gt;&lt;/FQL&gt;&lt;FQL&gt;&lt;Q&gt;ICLN^FG_TOTAL_RETURNC(-1AM,-2AM)&lt;/Q&gt;&lt;R&gt;1&lt;/R&gt;&lt;C&gt;1&lt;/C&gt;&lt;D xsi:type="xsd:double"&gt;-10.510117&lt;/D&gt;&lt;/FQL&gt;&lt;FQL&gt;&lt;Q&gt;ITB^FG_TOTAL_RETURNC(-1AM,-7AM)&lt;/Q&gt;&lt;R&gt;1&lt;/R&gt;&lt;C&gt;1&lt;/C&gt;&lt;D xsi:type="xsd:double"&gt;-2.9147327&lt;/D&gt;&lt;/FQL&gt;&lt;FQL&gt;&lt;Q&gt;KIE^FG_COMPANY_NAME&lt;/Q&gt;&lt;R&gt;1&lt;/R&gt;&lt;C&gt;1&lt;/C&gt;&lt;D xsi:type="xsd:string"&gt;SPDR S&amp;amp;P Insurance ETF&lt;/D&gt;&lt;/FQL&gt;&lt;FQL&gt;&lt;Q&gt;MOO^P_PRICE(0,-200D)&lt;/Q&gt;&lt;R&gt;201&lt;/R&gt;&lt;C&gt;1&lt;/C&gt;&lt;D xsi:type="xsd:double"&gt;70.59&lt;/D&gt;&lt;D xsi:type="xsd:double"&gt;71.94&lt;/D&gt;&lt;D xsi:type="xsd:double"&gt;71.91&lt;/D&gt;&lt;D xsi:type="xsd:double"&gt;71.87&lt;/D&gt;&lt;D xsi:type="xsd:double"&gt;72.31&lt;/D&gt;&lt;D xsi:type="xsd:double"&gt;71.78&lt;/D&gt;&lt;D xsi:type="xsd:double"&gt;70.76&lt;/D&gt;&lt;D xsi:type="xsd:double"&gt;71.04&lt;/D&gt;&lt;D xsi:type="xsd:double"&gt;71.94&lt;/D&gt;&lt;D xsi:type="xsd:double"&gt;71.54&lt;/D&gt;&lt;D xsi:type="xsd:double"&gt;72.12&lt;/D&gt;&lt;D xsi:type="xsd:double"&gt;72.81&lt;/D&gt;&lt;D xsi:type="xsd:double"&gt;71.96&lt;/D&gt;&lt;D xsi:type="xsd:double"&gt;70.76&lt;/D&gt;&lt;D xsi:type="xsd:double"&gt;70.99&lt;/D&gt;&lt;D xsi:type="xsd:double"&gt;70.33&lt;/D&gt;&lt;D xsi:type="xsd:double"&gt;69.15&lt;/D&gt;&lt;D xsi:type="xsd:double"&gt;68.74&lt;/D&gt;&lt;D xsi:type="xsd:double"&gt;69.41&lt;/D&gt;&lt;D xsi:type="xsd:double"&gt;69.63&lt;/D&gt;&lt;D xsi:type="xsd:double"&gt;69.99&lt;/D&gt;&lt;D xsi:type="xsd:double"&gt;69.61&lt;/D&gt;&lt;D xsi:type="xsd:double"&gt;69.38&lt;/D&gt;&lt;D xsi:type="xsd:double"&gt;70.12&lt;/D&gt;&lt;D xsi:type="xsd:double"&gt;70.34&lt;/D&gt;&lt;D xsi:type="xsd:double"&gt;70.56&lt;/D&gt;&lt;D xsi:type="xsd:double"&gt;70.4&lt;/D&gt;&lt;D xsi:type="xsd:double"&gt;71.16&lt;/D&gt;&lt;D xsi:type="xsd:double"&gt;70.2&lt;/D&gt;&lt;D xsi:type="xsd:double"&gt;70.07&lt;/D&gt;&lt;D xsi:type="xsd:double"&gt;70.06&lt;/D&gt;&lt;D xsi:type="xsd:double"&gt;70.03&lt;/D&gt;&lt;D xsi:type="xsd:double"&gt;69.89&lt;/D&gt;&lt;D xsi:type="xsd:double"&gt;70.34&lt;/D&gt;&lt;D xsi:type="xsd:double"&gt;70.88&lt;/D&gt;&lt;D xsi:type="xsd:double"&gt;70.77&lt;/D&gt;&lt;D xsi:type="xsd:double"&gt;71.45&lt;/D&gt;&lt;D xsi:type="xsd:double"&gt;71.56&lt;/D&gt;&lt;D xsi:type="xsd:double"&gt;72.23&lt;/D&gt;&lt;D xsi:type="xsd:double"&gt;71.8&lt;/D&gt;&lt;D xsi:type="xsd:double"&gt;71.99&lt;/D&gt;&lt;D xsi:type="xsd:double"&gt;72.49&lt;/D&gt;&lt;D xsi:type="xsd:double"&gt;72.64&lt;/D&gt;&lt;D xsi:type="xsd:double"&gt;71.9&lt;/D&gt;&lt;D xsi:type="xsd:double"&gt;71.28&lt;/D&gt;&lt;D xsi:type="xsd:double"&gt;72.78&lt;/D&gt;&lt;D xsi:type="xsd:double"&gt;72.68&lt;/D&gt;&lt;D xsi:type="xsd:double"&gt;72.84&lt;/D&gt;&lt;D xsi:type="xsd:double"&gt;73.87&lt;/D&gt;&lt;D xsi:type="xsd:double"&gt;74.09&lt;/D&gt;&lt;D xsi:type="xsd:double"&gt;74.39&lt;/D&gt;&lt;D xsi:type="xsd:double"&gt;74.35&lt;/D&gt;&lt;D xsi:type="xsd:double"&gt;74.44&lt;/D&gt;&lt;D xsi:type="xsd:double"&gt;74.82&lt;/D&gt;&lt;D xsi:type="xsd:double"&gt;74.68&lt;/D&gt;&lt;D xsi:type="xsd:double"&gt;74.33&lt;/D&gt;&lt;D xsi:type="xsd:double"&gt;74.53&lt;/D&gt;&lt;D xsi:type="xsd:double"&gt;74.48&lt;/D&gt;&lt;D xsi:type="xsd:double"&gt;73.45&lt;/D&gt;&lt;D xsi:type="xsd:double"&gt;73.74&lt;/D&gt;&lt;D xsi:type="xsd:double"&gt;72.765&lt;/D&gt;&lt;D xsi:type="xsd:double"&gt;72.71&lt;/D&gt;&lt;D xsi:type="xsd:double"&gt;72.22&lt;/D&gt;&lt;D xsi:type="xsd:double"&gt;70.96&lt;/D&gt;&lt;D xsi:type="xsd:double"&gt;71.47&lt;/D&gt;&lt;D xsi:type="xsd:double"&gt;72.67&lt;/D&gt;&lt;D xsi:type="xsd:double"&gt;71.78&lt;/D&gt;&lt;D xsi:type="xsd:double"&gt;71.6&lt;/D&gt;&lt;D xsi:type="xsd:double"&gt;71.68&lt;/D&gt;&lt;D xsi:type="xsd:double"&gt;71.97&lt;/D&gt;&lt;D xsi:type="xsd:double"&gt;71.69&lt;/D&gt;&lt;D xsi:type="xsd:double"&gt;71.52&lt;/D&gt;&lt;D xsi:type="xsd:double"&gt;71.29&lt;/D&gt;&lt;D xsi:type="xsd:double"&gt;70.81&lt;/D&gt;&lt;D xsi:type="xsd:double"&gt;70.77&lt;/D&gt;&lt;D xsi:type="xsd:double"&gt;71.45&lt;/D&gt;&lt;D xsi:type="xsd:double"&gt;71.97&lt;/D&gt;&lt;D xsi:type="xsd:double"&gt;74.25&lt;/D&gt;&lt;D xsi:type="xsd:double"&gt;74.7&lt;/D&gt;&lt;D xsi:type="xsd:double"&gt;75.54&lt;/D&gt;&lt;D xsi:type="xsd:double"&gt;74.89&lt;/D&gt;&lt;D xsi:type="xsd:double"&gt;75.11&lt;/D&gt;&lt;D xsi:type="xsd:double"&gt;74.97&lt;/D&gt;&lt;D xsi:type="xsd:double"&gt;74.75&lt;/D&gt;&lt;D xsi:type="xsd:double"&gt;74.32&lt;/D&gt;&lt;D xsi:type="xsd:double"&gt;74.59&lt;/D&gt;&lt;D xsi:type="xsd:double"&gt;75.13&lt;/D&gt;&lt;D xsi:type="xsd:double"&gt;74.97&lt;/D&gt;&lt;D xsi:type="xsd:double"&gt;73.66&lt;/D&gt;&lt;D xsi:type="xsd:double"&gt;73.82&lt;/D&gt;&lt;D xsi:type="xsd:double"&gt;73.91&lt;/D&gt;&lt;D xsi:type="xsd:double"&gt;74.5&lt;/D&gt;&lt;D xsi:type="xsd:double"&gt;74.41&lt;/D&gt;&lt;D xsi:type="xsd:double"&gt;73.56&lt;/D&gt;&lt;D xsi:type="xsd:double"&gt;73.36&lt;/D&gt;&lt;D xsi:type="xsd:double"&gt;73.16&lt;/D&gt;&lt;D xsi:type="xsd:double"&gt;72.86&lt;/D&gt;&lt;D xsi:type="xsd:double"&gt;73.37&lt;/D&gt;&lt;D xsi:type="xsd:double"&gt;73.05&lt;/D&gt;&lt;D xsi:type="xsd:double"&gt;73.11&lt;/D&gt;&lt;D xsi:type="xsd:double"&gt;72.71&lt;/D&gt;&lt;D xsi:type="xsd:double"&gt;72.85&lt;/D&gt;&lt;D xsi:type="xsd:double"&gt;72.34&lt;/D&gt;&lt;D xsi:type="xsd:double"&gt;71.53&lt;/D&gt;&lt;D xsi:type="xsd:double"&gt;71.99&lt;/D&gt;&lt;D xsi:type="xsd:double"&gt;72.84&lt;/D&gt;&lt;D xsi:type="xsd:double"&gt;72.58&lt;/D&gt;&lt;D xsi:type="xsd:double"&gt;72.53&lt;/D&gt;&lt;D xsi:type="xsd:double"&gt;72.68&lt;/D&gt;&lt;D xsi:type="xsd:double"&gt;72.59&lt;/D&gt;&lt;D xsi:type="xsd:double"&gt;72.78&lt;/D&gt;&lt;D xsi:type="xsd:double"&gt;72.55&lt;/D&gt;&lt;D xsi:type="xsd:double"&gt;71.57&lt;/D&gt;&lt;D xsi:type="xsd:double"&gt;71.4&lt;/D&gt;&lt;D xsi:type="xsd:double"&gt;71.68&lt;/D&gt;&lt;D xsi:type="xsd:double"&gt;71.67&lt;/D&gt;&lt;D xsi:type="xsd:double"&gt;71.08&lt;/D&gt;&lt;D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xsi:type="xsd:double"&gt;75.34&lt;/D&gt;&lt;D xsi:type="xsd:double"&gt;75.09&lt;/D&gt;&lt;D xsi:type="xsd:double"&gt;74.02&lt;/D&gt;&lt;D xsi:type="xsd:double"&gt;75.27&lt;/D&gt;&lt;D xsi:type="xsd:double"&gt;73.9&lt;/D&gt;&lt;D xsi:type="xsd:double"&gt;76.2&lt;/D&gt;&lt;D xsi:type="xsd:double"&gt;76.97&lt;/D&gt;&lt;D xsi:type="xsd:double"&gt;75.56&lt;/D&gt;&lt;D xsi:type="xsd:double"&gt;73.48&lt;/D&gt;&lt;D xsi:type="xsd:double"&gt;74.24&lt;/D&gt;&lt;D xsi:type="xsd:double"&gt;73.99&lt;/D&gt;&lt;D xsi:type="xsd:double"&gt;73.83&lt;/D&gt;&lt;D xsi:type="xsd:double"&gt;73.46&lt;/D&gt;&lt;D xsi:type="xsd:double"&gt;73.15&lt;/D&gt;&lt;D xsi:type="xsd:double"&gt;74&lt;/D&gt;&lt;D xsi:type="xsd:double"&gt;74.67&lt;/D&gt;&lt;D xsi:type="xsd:double"&gt;73.47&lt;/D&gt;&lt;D xsi:type="xsd:double"&gt;73.4351&lt;/D&gt;&lt;D xsi:type="xsd:double"&gt;73.47&lt;/D&gt;&lt;D xsi:type="xsd:double"&gt;73.55&lt;/D&gt;&lt;D xsi:type="xsd:double"&gt;74.34&lt;/D&gt;&lt;D xsi:type="xsd:double"&gt;73.98&lt;/D&gt;&lt;D xsi:type="xsd:double"&gt;74.28&lt;/D&gt;&lt;D xsi:type="xsd:double"&gt;74.67&lt;/D&gt;&lt;D xsi:type="xsd:double"&gt;75.49&lt;/D&gt;&lt;D xsi:type="xsd:double"&gt;74.89&lt;/D&gt;&lt;D xsi:type="xsd:double"&gt;75.67&lt;/D&gt;&lt;D xsi:type="xsd:double"&gt;74.86&lt;/D&gt;&lt;D xsi:type="xsd:double"&gt;72.81&lt;/D&gt;&lt;D xsi:type="xsd:double"&gt;72.73&lt;/D&gt;&lt;D xsi:type="xsd:double"&gt;72.91&lt;/D&gt;&lt;D xsi:type="xsd:double"&gt;73.42&lt;/D&gt;&lt;D xsi:type="xsd:double"&gt;73.2&lt;/D&gt;&lt;D xsi:type="xsd:double"&gt;74.13&lt;/D&gt;&lt;D xsi:type="xsd:double"&gt;75.14&lt;/D&gt;&lt;D xsi:type="xsd:double"&gt;74.08&lt;/D&gt;&lt;D xsi:type="xsd:double"&gt;72.24&lt;/D&gt;&lt;D xsi:type="xsd:double"&gt;72.4&lt;/D&gt;&lt;D xsi:type="xsd:double"&gt;72.95&lt;/D&gt;&lt;D xsi:type="xsd:double"&gt;72.16&lt;/D&gt;&lt;D xsi:type="xsd:double"&gt;72.61&lt;/D&gt;&lt;D xsi:type="xsd:double"&gt;72.5696&lt;/D&gt;&lt;D xsi:type="xsd:double"&gt;72.98&lt;/D&gt;&lt;D xsi:type="xsd:double"&gt;72.94&lt;/D&gt;&lt;D xsi:type="xsd:double"&gt;74.05&lt;/D&gt;&lt;D xsi:type="xsd:double"&gt;75.29&lt;/D&gt;&lt;D xsi:type="xsd:double"&gt;75.99&lt;/D&gt;&lt;D xsi:type="xsd:double"&gt;77.47&lt;/D&gt;&lt;D xsi:type="xsd:double"&gt;76.85&lt;/D&gt;&lt;D xsi:type="xsd:double"&gt;76.2&lt;/D&gt;&lt;/FQL&gt;&lt;FQL&gt;&lt;Q&gt;PICK^P_PRICE(0,-200D)&lt;/Q&gt;&lt;R&gt;201&lt;/R&gt;&lt;C&gt;1&lt;/C&gt;&lt;D xsi:type="xsd:double"&gt;38.82&lt;/D&gt;&lt;D xsi:type="xsd:double"&gt;40.2&lt;/D&gt;&lt;D xsi:type="xsd:double"&gt;39.06&lt;/D&gt;&lt;D xsi:type="xsd:double"&gt;39.47&lt;/D&gt;&lt;D xsi:type="xsd:double"&gt;39.93&lt;/D&gt;&lt;D xsi:type="xsd:double"&gt;39.29&lt;/D&gt;&lt;D xsi:type="xsd:double"&gt;38.96&lt;/D&gt;&lt;D xsi:type="xsd:double"&gt;39.52&lt;/D&gt;&lt;D xsi:type="xsd:double"&gt;39.97&lt;/D&gt;&lt;D xsi:type="xsd:double"&gt;39.9&lt;/D&gt;&lt;D xsi:type="xsd:double"&gt;40.23&lt;/D&gt;&lt;D xsi:type="xsd:double"&gt;41.28&lt;/D&gt;&lt;D xsi:type="xsd:double"&gt;41.86&lt;/D&gt;&lt;D xsi:type="xsd:double"&gt;42.2&lt;/D&gt;&lt;D xsi:type="xsd:double"&gt;42.49&lt;/D&gt;&lt;D xsi:type="xsd:double"&gt;42.04&lt;/D&gt;&lt;D xsi:type="xsd:double"&gt;41.79&lt;/D&gt;&lt;D xsi:type="xsd:double"&gt;41.56&lt;/D&gt;&lt;D xsi:type="xsd:double"&gt;41.67&lt;/D&gt;&lt;D xsi:type="xsd:double"&gt;42.21&lt;/D&gt;&lt;D xsi:type="xsd:double"&gt;42.17&lt;/D&gt;&lt;D xsi:type="xsd:double"&gt;41.01&lt;/D&gt;&lt;D xsi:type="xsd:double"&gt;40.97&lt;/D&gt;&lt;D xsi:type="xsd:double"&gt;40.83&lt;/D&gt;&lt;D xsi:type="xsd:double"&gt;40.52&lt;/D&gt;&lt;D xsi:type="xsd:double"&gt;40.75&lt;/D&gt;&lt;D xsi:type="xsd:double"&gt;40.83&lt;/D&gt;&lt;D xsi:type="xsd:double"&gt;41.02&lt;/D&gt;&lt;D xsi:type="xsd:double"&gt;40.79&lt;/D&gt;&lt;D xsi:type="xsd:double"&gt;41.16&lt;/D&gt;&lt;D xsi:type="xsd:double"&gt;40.62&lt;/D&gt;&lt;D xsi:type="xsd:double"&gt;40.51&lt;/D&gt;&lt;D xsi:type="xsd:double"&gt;40.69&lt;/D&gt;&lt;D xsi:type="xsd:double"&gt;40.84&lt;/D&gt;&lt;D xsi:type="xsd:double"&gt;41.05&lt;/D&gt;&lt;D xsi:type="xsd:double"&gt;41.07&lt;/D&gt;&lt;D xsi:type="xsd:double"&gt;42.33&lt;/D&gt;&lt;D xsi:type="xsd:double"&gt;42.2&lt;/D&gt;&lt;D xsi:type="xsd:double"&gt;43.06&lt;/D&gt;&lt;D xsi:type="xsd:double"&gt;42.61&lt;/D&gt;&lt;D xsi:type="xsd:double"&gt;42.24&lt;/D&gt;&lt;D xsi:type="xsd:double"&gt;43.77&lt;/D&gt;&lt;D xsi:type="xsd:double"&gt;44.13&lt;/D&gt;&lt;D xsi:type="xsd:double"&gt;43.72&lt;/D&gt;&lt;D xsi:type="xsd:double"&gt;43.7&lt;/D&gt;&lt;D xsi:type="xsd:double"&gt;44.715&lt;/D&gt;&lt;D xsi:type="xsd:double"&gt;44.43&lt;/D&gt;&lt;D xsi:type="xsd:double"&gt;44.005&lt;/D&gt;&lt;D xsi:type="xsd:double"&gt;44.425&lt;/D&gt;&lt;D xsi:type="xsd:double"&gt;46.08&lt;/D&gt;&lt;D xsi:type="xsd:double"&gt;46.12&lt;/D&gt;&lt;D xsi:type="xsd:double"&gt;45.96&lt;/D&gt;&lt;D xsi:type="xsd:double"&gt;44.75&lt;/D&gt;&lt;D xsi:type="xsd:double"&gt;44.73&lt;/D&gt;&lt;D xsi:type="xsd:double"&gt;44.52&lt;/D&gt;&lt;D xsi:type="xsd:double"&gt;43.93&lt;/D&gt;&lt;D xsi:type="xsd:double"&gt;43.96&lt;/D&gt;&lt;D xsi:type="xsd:double"&gt;43.76&lt;/D&gt;&lt;D xsi:type="xsd:double"&gt;43.2&lt;/D&gt;&lt;D xsi:type="xsd:double"&gt;43.82&lt;/D&gt;&lt;D xsi:type="xsd:double"&gt;43.9&lt;/D&gt;&lt;D xsi:type="xsd:double"&gt;43.49&lt;/D&gt;&lt;D xsi:type="xsd:double"&gt;42.81&lt;/D&gt;&lt;D xsi:type="xsd:double"&gt;42.42&lt;/D&gt;&lt;D xsi:type="xsd:double"&gt;42.67&lt;/D&gt;&lt;D xsi:type="xsd:double"&gt;43.85&lt;/D&gt;&lt;D xsi:type="xsd:double"&gt;43.29&lt;/D&gt;&lt;D xsi:type="xsd:double"&gt;42.65&lt;/D&gt;&lt;D xsi:type="xsd:double"&gt;42.38&lt;/D&gt;&lt;D xsi:type="xsd:double"&gt;42.12&lt;/D&gt;&lt;D xsi:type="xsd:double"&gt;42.65&lt;/D&gt;&lt;D xsi:type="xsd:double"&gt;42.78&lt;/D&gt;&lt;D xsi:type="xsd:double"&gt;42.87&lt;/D&gt;&lt;D xsi:type="xsd:double"&gt;42.8&lt;/D&gt;&lt;D xsi:type="xsd:double"&gt;42.46&lt;/D&gt;&lt;D xsi:type="xsd:double"&gt;43.05&lt;/D&gt;&lt;D xsi:type="xsd:double"&gt;42.88&lt;/D&gt;&lt;D xsi:type="xsd:double"&gt;43.46&lt;/D&gt;&lt;D xsi:type="xsd:double"&gt;43.5&lt;/D&gt;&lt;D xsi:type="xsd:double"&gt;44.09&lt;/D&gt;&lt;D xsi:type="xsd:double"&gt;43.42&lt;/D&gt;&lt;D xsi:type="xsd:double"&gt;42.62&lt;/D&gt;&lt;D xsi:type="xsd:double"&gt;42.485&lt;/D&gt;&lt;D xsi:type="xsd:double"&gt;42.75&lt;/D&gt;&lt;D xsi:type="xsd:double"&gt;42.24&lt;/D&gt;&lt;D xsi:type="xsd:double"&gt;41.87&lt;/D&gt;&lt;D xsi:type="xsd:double"&gt;41.7&lt;/D&gt;&lt;D xsi:type="xsd:double"&gt;41.45&lt;/D&gt;&lt;D xsi:type="xsd:double"&gt;40.81&lt;/D&gt;&lt;D xsi:type="xsd:double"&gt;41.12&lt;/D&gt;&lt;D xsi:type="xsd:double"&gt;41.08&lt;/D&gt;&lt;D xsi:type="xsd:double"&gt;41.45&lt;/D&gt;&lt;D xsi:type="xsd:double"&gt;41.32&lt;/D&gt;&lt;D xsi:type="xsd:double"&gt;40.53&lt;/D&gt;&lt;D xsi:type="xsd:double"&gt;40.48&lt;/D&gt;&lt;D xsi:type="xsd:double"&gt;40.47&lt;/D&gt;&lt;D xsi:type="xsd:double"&gt;40.29&lt;/D&gt;&lt;D xsi:type="xsd:double"&gt;40.77&lt;/D&gt;&lt;D xsi:type="xsd:double"&gt;40.035&lt;/D&gt;&lt;D xsi:type="xsd:double"&gt;39.91&lt;/D&gt;&lt;D xsi:type="xsd:double"&gt;40.35&lt;/D&gt;&lt;D xsi:type="xsd:double"&gt;40.52&lt;/D&gt;&lt;D xsi:type="xsd:double"&gt;39.8&lt;/D&gt;&lt;D xsi:type="xsd:double"&gt;39.22&lt;/D&gt;&lt;D xsi:type="xsd:double"&gt;39.63&lt;/D&gt;&lt;D xsi:type="xsd:double"&gt;39.93&lt;/D&gt;&lt;D xsi:type="xsd:double"&gt;39.48&lt;/D&gt;&lt;D xsi:type="xsd:double"&gt;39.12&lt;/D&gt;&lt;D xsi:type="xsd:double"&gt;39.71&lt;/D&gt;&lt;D xsi:type="xsd:double"&gt;39.34&lt;/D&gt;&lt;D xsi:type="xsd:double"&gt;39.88&lt;/D&gt;&lt;D xsi:type="xsd:double"&gt;39.62&lt;/D&gt;&lt;D xsi:type="xsd:double"&gt;39.37&lt;/D&gt;&lt;D xsi:type="xsd:double"&gt;39.51&lt;/D&gt;&lt;D xsi:type="xsd:double"&gt;40.2&lt;/D&gt;&lt;D xsi:type="xsd:double"&gt;39.72&lt;/D&gt;&lt;D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xsi:type="xsd:double"&gt;42.85&lt;/D&gt;&lt;D xsi:type="xsd:double"&gt;42.66&lt;/D&gt;&lt;D xsi:type="xsd:double"&gt;41.65&lt;/D&gt;&lt;D xsi:type="xsd:double"&gt;43.55&lt;/D&gt;&lt;D xsi:type="xsd:double"&gt;42.8&lt;/D&gt;&lt;D xsi:type="xsd:double"&gt;42.38&lt;/D&gt;&lt;D xsi:type="xsd:double"&gt;42.32&lt;/D&gt;&lt;D xsi:type="xsd:double"&gt;41.01&lt;/D&gt;&lt;D xsi:type="xsd:double"&gt;40.11&lt;/D&gt;&lt;D xsi:type="xsd:double"&gt;40.27&lt;/D&gt;&lt;D xsi:type="xsd:double"&gt;40.51&lt;/D&gt;&lt;D xsi:type="xsd:double"&gt;40.61&lt;/D&gt;&lt;D xsi:type="xsd:double"&gt;40.1&lt;/D&gt;&lt;D xsi:type="xsd:double"&gt;40.02&lt;/D&gt;&lt;D xsi:type="xsd:double"&gt;40.59&lt;/D&gt;&lt;D xsi:type="xsd:double"&gt;41.81&lt;/D&gt;&lt;D xsi:type="xsd:double"&gt;40.61&lt;/D&gt;&lt;D xsi:type="xsd:double"&gt;40.55&lt;/D&gt;&lt;D xsi:type="xsd:double"&gt;40.71&lt;/D&gt;&lt;D xsi:type="xsd:double"&gt;40.44&lt;/D&gt;&lt;D xsi:type="xsd:double"&gt;40.55&lt;/D&gt;&lt;D xsi:type="xsd:double"&gt;40.69&lt;/D&gt;&lt;D xsi:type="xsd:double"&gt;40.91&lt;/D&gt;&lt;D xsi:type="xsd:double"&gt;40.6&lt;/D&gt;&lt;D xsi:type="xsd:double"&gt;40.36&lt;/D&gt;&lt;D xsi:type="xsd:double"&gt;39.69&lt;/D&gt;&lt;D xsi:type="xsd:double"&gt;40&lt;/D&gt;&lt;D xsi:type="xsd:double"&gt;39.84&lt;/D&gt;&lt;D xsi:type="xsd:double"&gt;38.2&lt;/D&gt;&lt;D xsi:type="xsd:double"&gt;38.05&lt;/D&gt;&lt;D xsi:type="xsd:double"&gt;37.8&lt;/D&gt;&lt;D xsi:type="xsd:double"&gt;37.89&lt;/D&gt;&lt;D xsi:type="xsd:double"&gt;38.41&lt;/D&gt;&lt;D xsi:type="xsd:double"&gt;39.33&lt;/D&gt;&lt;D xsi:type="xsd:double"&gt;39.1&lt;/D&gt;&lt;D xsi:type="xsd:double"&gt;38.82&lt;/D&gt;&lt;D xsi:type="xsd:double"&gt;37.79&lt;/D&gt;&lt;D xsi:type="xsd:double"&gt;37.5&lt;/D&gt;&lt;D xsi:type="xsd:double"&gt;37.73&lt;/D&gt;&lt;D xsi:type="xsd:double"&gt;37.54&lt;/D&gt;&lt;D xsi:type="xsd:double"&gt;37.4&lt;/D&gt;&lt;D xsi:type="xsd:double"&gt;37.24&lt;/D&gt;&lt;D xsi:type="xsd:double"&gt;37.35&lt;/D&gt;&lt;D xsi:type="xsd:double"&gt;36.52&lt;/D&gt;&lt;D xsi:type="xsd:double"&gt;36.77&lt;/D&gt;&lt;D xsi:type="xsd:double"&gt;37.64&lt;/D&gt;&lt;D xsi:type="xsd:double"&gt;38.14&lt;/D&gt;&lt;D xsi:type="xsd:double"&gt;39.26&lt;/D&gt;&lt;D xsi:type="xsd:double"&gt;39.07&lt;/D&gt;&lt;D xsi:type="xsd:double"&gt;38.43&lt;/D&gt;&lt;/FQL&gt;&lt;FQL&gt;&lt;Q&gt;XLK^PERCENT_CHANGE(FMA_EPS(+1,0,,,,"PORTAGG","MEAN"),FMA_EPS(+1,-1AM,,,,"PORTAGG","MEAN"))&lt;/Q&gt;&lt;R&gt;1&lt;/R&gt;&lt;C&gt;1&lt;/C&gt;&lt;D xsi:type="xsd:double"&gt;0.318265712265931&lt;/D&gt;&lt;/FQL&gt;&lt;FQL&gt;&lt;Q&gt;ICLN^COUNT(OS_TOP_HLDG_NAME(ALL,0D,,MTD,,ALL,EQ))&lt;/Q&gt;&lt;R&gt;1&lt;/R&gt;&lt;C&gt;1&lt;/C&gt;&lt;D xsi:type="xsd:long"&gt;102&lt;/D&gt;&lt;/FQL&gt;&lt;FQL&gt;&lt;Q&gt;VNQ^P_PRICE(-1AM)/P_PRICE_HIGH_PR(-1AM,,,,,,"PRICE","CLOSE","52W")&lt;/Q&gt;&lt;R&gt;1&lt;/R&gt;&lt;C&gt;1&lt;/C&gt;&lt;D xsi:type="xsd:double"&gt;0.92662495&lt;/D&gt;&lt;/FQL&gt;&lt;FQL&gt;&lt;Q&gt;GDX^P_PRICE(-1AM)/P_PRICE_HIGH_PR(-1AM,,,,,,"PRICE","CLOSE","52W")&lt;/Q&gt;&lt;R&gt;1&lt;/R&gt;&lt;C&gt;1&lt;/C&gt;&lt;D xsi:type="xsd:double"&gt;0.9100429&lt;/D&gt;&lt;/FQL&gt;&lt;FQL&gt;&lt;Q&gt;XLV^FG_TOTAL_RETURNC(-1AM,-4AM)&lt;/Q&gt;&lt;R&gt;1&lt;/R&gt;&lt;C&gt;1&lt;/C&gt;&lt;D xsi:type="xsd:double"&gt;-0.66627264&lt;/D&gt;&lt;/FQL&gt;&lt;FQL&gt;&lt;Q&gt;XLK^FG_TOTAL_RETURNC(0,-3AM)&lt;/Q&gt;&lt;R&gt;1&lt;/R&gt;&lt;C&gt;1&lt;/C&gt;&lt;D xsi:type="xsd:double"&gt;8.627009&lt;/D&gt;&lt;/FQL&gt;&lt;FQL&gt;&lt;Q&gt;PSCI^FG_TOTAL_RETURNC(0,-1AM)&lt;/Q&gt;&lt;R&gt;1&lt;/R&gt;&lt;C&gt;1&lt;/C&gt;&lt;D xsi:type="xsd:double"&gt;9.368145&lt;/D&gt;&lt;/FQL&gt;&lt;FQL&gt;&lt;Q&gt;RWR^FG_COMPANY_NAME&lt;/Q&gt;&lt;R&gt;1&lt;/R&gt;&lt;C&gt;1&lt;/C&gt;&lt;D xsi:type="xsd:string"&gt;SPDR Dow Jones REIT ETF&lt;/D&gt;&lt;/FQL&gt;&lt;FQL&gt;&lt;Q&gt;ITA^FG_COMPANY_NAME&lt;/Q&gt;&lt;R&gt;1&lt;/R&gt;&lt;C&gt;1&lt;/C&gt;&lt;D xsi:type="xsd:string"&gt;iShares U.S. Aerospace &amp;amp; Defense ETF&lt;/D&gt;&lt;/FQL&gt;&lt;FQL&gt;&lt;Q&gt;SMH^FG_TOTAL_RETURNC(0,-6AM)&lt;/Q&gt;&lt;R&gt;1&lt;/R&gt;&lt;C&gt;1&lt;/C&gt;&lt;D xsi:type="xsd:double"&gt;23.15935&lt;/D&gt;&lt;/FQL&gt;&lt;FQL&gt;&lt;Q&gt;XLF^P_PRICE(0)/P_PRICE_LOW_PR(0,,,,,,"PRICE","CLOSE","52W")&lt;/Q&gt;&lt;R&gt;1&lt;/R&gt;&lt;C&gt;1&lt;/C&gt;&lt;D xsi:type="xsd:double"&gt;1.3710651&lt;/D&gt;&lt;/FQL&gt;&lt;FQL&gt;&lt;Q&gt;XLE^PERCENT_CHANGE(FMA_EPS(+1,0,,,,"PORTAGG","MEAN"),FMA_EPS(+1,-3AM,,,,"PORTAGG","MEAN"))&lt;/Q&gt;&lt;R&gt;1&lt;/R&gt;&lt;C&gt;1&lt;/C&gt;&lt;D xsi:type="xsd:double"&gt;-7.33188247447014&lt;/D&gt;&lt;/FQL&gt;&lt;FQL&gt;&lt;Q&gt;XLP^PERCENT_CHANGE(FMA_EPS(+1,0,,,,"PORTAGG","MEAN"),FMA_EPS(+1,-1AM,,,,"PORTAGG","MEAN"))&lt;/Q&gt;&lt;R&gt;1&lt;/R&gt;&lt;C&gt;1&lt;/C&gt;&lt;D xsi:type="xsd:double"&gt;0.28380250545935&lt;/D&gt;&lt;/FQL&gt;&lt;FQL&gt;&lt;Q&gt;KIE^PERCENT_CHANGE(FMA_EPS(+1,0,,,,"PORTAGG","MEAN"),FMA_EPS(+1,-3AM,,,,"PORTAGG","MEAN"))&lt;/Q&gt;&lt;R&gt;1&lt;/R&gt;&lt;C&gt;1&lt;/C&gt;&lt;D xsi:type="xsd:double"&gt;-4.25192025724285&lt;/D&gt;&lt;/FQL&gt;&lt;FQL&gt;&lt;Q&gt;XLB^FMA_COS_UP("EPS","1M",+1,0,,,"PORTAGG","MEANR")&lt;/Q&gt;&lt;R&gt;1&lt;/R&gt;&lt;C&gt;1&lt;/C&gt;&lt;D xsi:type="xsd:double"&gt;7&lt;/D&gt;&lt;/FQL&gt;&lt;FQL&gt;&lt;Q&gt;IAT^FMA_COS_DOWN("EPS","1M",+1,0,,,"PORTAGG","MEANR")&lt;/Q&gt;&lt;R&gt;1&lt;/R&gt;&lt;C&gt;1&lt;/C&gt;&lt;D xsi:type="xsd:double"&gt;14&lt;/D&gt;&lt;/FQL&gt;&lt;FQL&gt;&lt;Q&gt;XOP^FG_TOTAL_RETURNC(-1AM,-4AM)&lt;/Q&gt;&lt;R&gt;1&lt;/R&gt;&lt;C&gt;1&lt;/C&gt;&lt;D xsi:type="xsd:double"&gt;-5.9984865&lt;/D&gt;&lt;/FQL&gt;&lt;FQL&gt;&lt;Q&gt;IYT^P_PRICE(-1AM)/P_PRICE_HIGH_PR(-1AM,,,,,,"PRICE","CLOSE","52W")&lt;/Q&gt;&lt;R&gt;1&lt;/R&gt;&lt;C&gt;1&lt;/C&gt;&lt;D xsi:type="xsd:double"&gt;0.9181419&lt;/D&gt;&lt;/FQL&gt;&lt;FQL&gt;&lt;Q&gt;IAT^FG_TOTAL_RETURNC(-1AM,-2AM)&lt;/Q&gt;&lt;R&gt;1&lt;/R&gt;&lt;C&gt;1&lt;/C&gt;&lt;D xsi:type="xsd:double"&gt;-0.28843284&lt;/D&gt;&lt;/FQL&gt;&lt;FQL&gt;&lt;Q&gt;ICLN^FG_TOTAL_RETURNC(0,-3AM)&lt;/Q&gt;&lt;R&gt;1&lt;/R&gt;&lt;C&gt;1&lt;/C&gt;&lt;D xsi:type="xsd:double"&gt;6.196189&lt;/D&gt;&lt;/FQL&gt;&lt;FQL&gt;&lt;Q&gt;ICLN^FMA_COS_DOWN("EPS","1M",+1,0,,,"PORTAGG","MEANR")&lt;/Q&gt;&lt;R&gt;1&lt;/R&gt;&lt;C&gt;1&lt;/C&gt;&lt;D xsi:type="xsd:double"&gt;30&lt;/D&gt;&lt;/FQL&gt;&lt;FQL&gt;&lt;Q&gt;XLK^COUNT(OS_TOP_HLDG_NAME(ALL,0D,,MTD,,ALL,EQ))&lt;/Q&gt;&lt;R&gt;1&lt;/R&gt;&lt;C&gt;1&lt;/C&gt;&lt;D xsi:type="xsd:long"&gt;69&lt;/D&gt;&lt;/FQL&gt;&lt;FQL&gt;&lt;Q&gt;VNQ^FG_TOTAL_RETURNC(-1AM,-7AM)&lt;/Q&gt;&lt;R&gt;1&lt;/R&gt;&lt;C&gt;1&lt;/C&gt;&lt;D xsi:type="xsd:double"&gt;-4.118979&lt;/D&gt;&lt;/FQL&gt;&lt;FQL&gt;&lt;Q&gt;GDX^FG_TOTAL_RETURNC(-1AM,-7AM)&lt;/Q&gt;&lt;R&gt;1&lt;/R&gt;&lt;C&gt;1&lt;/C&gt;&lt;D xsi:type="xsd:double"&gt;9.287321&lt;/D&gt;&lt;/FQL&gt;&lt;FQL&gt;&lt;Q&gt;XLV^FG_TOTAL_RETURNC(-1AM,-2AM)&lt;/Q&gt;&lt;R&gt;1&lt;/R&gt;&lt;C&gt;1&lt;/C&gt;&lt;D xsi:type="xsd:double"&gt;1.2485147&lt;/D&gt;&lt;/FQL&gt;&lt;FQL&gt;&lt;Q&gt;GDX^FG_COMPANY_NAME&lt;/Q&gt;&lt;R&gt;1&lt;/R&gt;&lt;C&gt;1&lt;/C&gt;&lt;D xsi:type="xsd:string"&gt;VanEck Gold Miners ETF&lt;/D&gt;&lt;/FQL&gt;&lt;FQL&gt;&lt;Q&gt;XLK^FG_TOTAL_RETURNC(0,-1AM)&lt;/Q&gt;&lt;R&gt;1&lt;/R&gt;&lt;C&gt;1&lt;/C&gt;&lt;D xsi:type="xsd:double"&gt;-7.589716&lt;/D&gt;&lt;/FQL&gt;&lt;FQL&gt;&lt;Q&gt;VNQ^FG_COMPANY_NAME&lt;/Q&gt;&lt;R&gt;1&lt;/R&gt;&lt;C&gt;1&lt;/C&gt;&lt;D xsi:type="xsd:string"&gt;Vanguard Real Estate ETF&lt;/D&gt;&lt;/FQL&gt;&lt;FQL&gt;&lt;Q&gt;PRN^FG_COMPANY_NAME&lt;/Q&gt;&lt;R&gt;1&lt;/R&gt;&lt;C&gt;1&lt;/C&gt;&lt;D xsi:type="xsd:string"&gt;Invesco Dorsey Wright Industrials Momentum ETF&lt;/D&gt;&lt;/FQL&gt;&lt;FQL&gt;&lt;Q&gt;XLB^P_PRICE(0,-200D)&lt;/Q&gt;&lt;R&gt;201&lt;/R&gt;&lt;C&gt;1&lt;/C&gt;&lt;D xsi:type="xsd:double"&gt;91.77&lt;/D&gt;&lt;D xsi:type="xsd:double"&gt;92.14&lt;/D&gt;&lt;D xsi:type="xsd:double"&gt;91.19&lt;/D&gt;&lt;D xsi:type="xsd:double"&gt;91.49&lt;/D&gt;&lt;D xsi:type="xsd:double"&gt;91.33&lt;/D&gt;&lt;D xsi:type="xsd:double"&gt;89.86&lt;/D&gt;&lt;D xsi:type="xsd:double"&gt;89.61&lt;/D&gt;&lt;D xsi:type="xsd:double"&gt;90.77&lt;/D&gt;&lt;D xsi:type="xsd:double"&gt;90.41&lt;/D&gt;&lt;D xsi:type="xsd:double"&gt;90.11&lt;/D&gt;&lt;D xsi:type="xsd:double"&gt;90.92&lt;/D&gt;&lt;D xsi:type="xsd:double"&gt;91.83&lt;/D&gt;&lt;D xsi:type="xsd:double"&gt;92.02&lt;/D&gt;&lt;D xsi:type="xsd:double"&gt;90.27&lt;/D&gt;&lt;D xsi:type="xsd:double"&gt;90.5&lt;/D&gt;&lt;D xsi:type="xsd:double"&gt;89.64&lt;/D&gt;&lt;D xsi:type="xsd:double"&gt;88.43&lt;/D&gt;&lt;D xsi:type="xsd:double"&gt;87.26&lt;/D&gt;&lt;D xsi:type="xsd:double"&gt;88.16&lt;/D&gt;&lt;D xsi:type="xsd:double"&gt;87.9&lt;/D&gt;&lt;D xsi:type="xsd:double"&gt;87.76&lt;/D&gt;&lt;D xsi:type="xsd:double"&gt;87.11&lt;/D&gt;&lt;D xsi:type="xsd:double"&gt;86.95&lt;/D&gt;&lt;D xsi:type="xsd:double"&gt;88.31&lt;/D&gt;&lt;D xsi:type="xsd:double"&gt;88.34&lt;/D&gt;&lt;D xsi:type="xsd:double"&gt;88.59&lt;/D&gt;&lt;D xsi:type="xsd:double"&gt;88.65&lt;/D&gt;&lt;D xsi:type="xsd:double"&gt;89.79&lt;/D&gt;&lt;D xsi:type="xsd:double"&gt;89.64&lt;/D&gt;&lt;D xsi:type="xsd:double"&gt;89.63&lt;/D&gt;&lt;D xsi:type="xsd:double"&gt;89.54&lt;/D&gt;&lt;D xsi:type="xsd:double"&gt;89.64&lt;/D&gt;&lt;D xsi:type="xsd:double"&gt;88.98&lt;/D&gt;&lt;D xsi:type="xsd:double"&gt;89.81&lt;/D&gt;&lt;D xsi:type="xsd:double"&gt;89.84&lt;/D&gt;&lt;D xsi:type="xsd:double"&gt;89.67&lt;/D&gt;&lt;D xsi:type="xsd:double"&gt;89.7&lt;/D&gt;&lt;D xsi:type="xsd:double"&gt;89.79&lt;/D&gt;&lt;D xsi:type="xsd:double"&gt;90.7&lt;/D&gt;&lt;D xsi:type="xsd:double"&gt;90.6&lt;/D&gt;&lt;D xsi:type="xsd:double"&gt;89.98&lt;/D&gt;&lt;D xsi:type="xsd:double"&gt;90.99&lt;/D&gt;&lt;D xsi:type="xsd:double"&gt;91.53&lt;/D&gt;&lt;D xsi:type="xsd:double"&gt;90.44&lt;/D&gt;&lt;D xsi:type="xsd:double"&gt;89.71&lt;/D&gt;&lt;D xsi:type="xsd:double"&gt;91.01&lt;/D&gt;&lt;D xsi:type="xsd:double"&gt;91.36&lt;/D&gt;&lt;D xsi:type="xsd:double"&gt;90.57&lt;/D&gt;&lt;D xsi:type="xsd:double"&gt;91.38&lt;/D&gt;&lt;D xsi:type="xsd:double"&gt;92.28&lt;/D&gt;&lt;D xsi:type="xsd:double"&gt;92.28&lt;/D&gt;&lt;D xsi:type="xsd:double"&gt;92.15&lt;/D&gt;&lt;D xsi:type="xsd:double"&gt;91.37&lt;/D&gt;&lt;D xsi:type="xsd:double"&gt;92.03&lt;/D&gt;&lt;D xsi:type="xsd:double"&gt;91.87&lt;/D&gt;&lt;D xsi:type="xsd:double"&gt;91.78&lt;/D&gt;&lt;D xsi:type="xsd:double"&gt;91.84&lt;/D&gt;&lt;D xsi:type="xsd:double"&gt;91.73&lt;/D&gt;&lt;D xsi:type="xsd:double"&gt;90.72&lt;/D&gt;&lt;D xsi:type="xsd:double"&gt;91.14&lt;/D&gt;&lt;D xsi:type="xsd:double"&gt;90.07&lt;/D&gt;&lt;D xsi:type="xsd:double"&gt;89.53&lt;/D&gt;&lt;D xsi:type="xsd:double"&gt;88.63&lt;/D&gt;&lt;D xsi:type="xsd:double"&gt;89.09&lt;/D&gt;&lt;D xsi:type="xsd:double"&gt;88.63&lt;/D&gt;&lt;D xsi:type="xsd:double"&gt;90.27&lt;/D&gt;&lt;D xsi:type="xsd:double"&gt;89.52&lt;/D&gt;&lt;D xsi:type="xsd:double"&gt;88.97&lt;/D&gt;&lt;D xsi:type="xsd:double"&gt;88.34&lt;/D&gt;&lt;D xsi:type="xsd:double"&gt;88.28&lt;/D&gt;&lt;D xsi:type="xsd:double"&gt;89.05&lt;/D&gt;&lt;D xsi:type="xsd:double"&gt;88.96&lt;/D&gt;&lt;D xsi:type="xsd:double"&gt;89.03&lt;/D&gt;&lt;D xsi:type="xsd:double"&gt;89&lt;/D&gt;&lt;D xsi:type="xsd:double"&gt;88.8&lt;/D&gt;&lt;D xsi:type="xsd:double"&gt;89.49&lt;/D&gt;&lt;D xsi:type="xsd:double"&gt;89.92&lt;/D&gt;&lt;D xsi:type="xsd:double"&gt;91.54&lt;/D&gt;&lt;D xsi:type="xsd:double"&gt;91.61&lt;/D&gt;&lt;D xsi:type="xsd:double"&gt;93.06&lt;/D&gt;&lt;D xsi:type="xsd:double"&gt;92.84&lt;/D&gt;&lt;D xsi:type="xsd:double"&gt;92.77&lt;/D&gt;&lt;D xsi:type="xsd:double"&gt;91.94&lt;/D&gt;&lt;D xsi:type="xsd:double"&gt;92.88&lt;/D&gt;&lt;D xsi:type="xsd:double"&gt;92.33&lt;/D&gt;&lt;D xsi:type="xsd:double"&gt;92.67&lt;/D&gt;&lt;D xsi:type="xsd:double"&gt;92.89&lt;/D&gt;&lt;D xsi:type="xsd:double"&gt;92.64&lt;/D&gt;&lt;D xsi:type="xsd:double"&gt;91.33&lt;/D&gt;&lt;D xsi:type="xsd:double"&gt;91.4&lt;/D&gt;&lt;D xsi:type="xsd:double"&gt;91.37&lt;/D&gt;&lt;D xsi:type="xsd:double"&gt;91.94&lt;/D&gt;&lt;D xsi:type="xsd:double"&gt;91.56&lt;/D&gt;&lt;D xsi:type="xsd:double"&gt;90.65&lt;/D&gt;&lt;D xsi:type="xsd:double"&gt;90.64&lt;/D&gt;&lt;D xsi:type="xsd:double"&gt;90.8&lt;/D&gt;&lt;D xsi:type="xsd:double"&gt;90.76&lt;/D&gt;&lt;D xsi:type="xsd:double"&gt;91.24&lt;/D&gt;&lt;D xsi:type="xsd:double"&gt;90.35&lt;/D&gt;&lt;D xsi:type="xsd:double"&gt;90.36&lt;/D&gt;&lt;D xsi:type="xsd:double"&gt;89.35&lt;/D&gt;&lt;D xsi:type="xsd:double"&gt;89.87&lt;/D&gt;&lt;D xsi:type="xsd:double"&gt;88.78&lt;/D&gt;&lt;D xsi:type="xsd:double"&gt;88.13&lt;/D&gt;&lt;D xsi:type="xsd:double"&gt;88.6&lt;/D&gt;&lt;D xsi:type="xsd:double"&gt;87.96&lt;/D&gt;&lt;D xsi:type="xsd:double"&gt;87.56&lt;/D&gt;&lt;D xsi:type="xsd:double"&gt;86.9&lt;/D&gt;&lt;D xsi:type="xsd:double"&gt;86.63&lt;/D&gt;&lt;D xsi:type="xsd:double"&gt;86.31&lt;/D&gt;&lt;D xsi:type="xsd:double"&gt;86.83&lt;/D&gt;&lt;D xsi:type="xsd:double"&gt;86.32&lt;/D&gt;&lt;D xsi:type="xsd:double"&gt;85.46&lt;/D&gt;&lt;D xsi:type="xsd:double"&gt;84.99&lt;/D&gt;&lt;D xsi:type="xsd:double"&gt;85.17&lt;/D&gt;&lt;D xsi:type="xsd:double"&gt;84.72&lt;/D&gt;&lt;D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xsi:type="xsd:double"&gt;85.6&lt;/D&gt;&lt;D xsi:type="xsd:double"&gt;85.07&lt;/D&gt;&lt;D xsi:type="xsd:double"&gt;84.18&lt;/D&gt;&lt;D xsi:type="xsd:double"&gt;85.49&lt;/D&gt;&lt;D xsi:type="xsd:double"&gt;84.71&lt;/D&gt;&lt;D xsi:type="xsd:double"&gt;85.17&lt;/D&gt;&lt;D xsi:type="xsd:double"&gt;85.39&lt;/D&gt;&lt;D xsi:type="xsd:double"&gt;84&lt;/D&gt;&lt;D xsi:type="xsd:double"&gt;82.99&lt;/D&gt;&lt;D xsi:type="xsd:double"&gt;82.51&lt;/D&gt;&lt;D xsi:type="xsd:double"&gt;81.93&lt;/D&gt;&lt;D xsi:type="xsd:double"&gt;81.63&lt;/D&gt;&lt;D xsi:type="xsd:double"&gt;81.08&lt;/D&gt;&lt;D xsi:type="xsd:double"&gt;81.25&lt;/D&gt;&lt;D xsi:type="xsd:double"&gt;82.38&lt;/D&gt;&lt;D xsi:type="xsd:double"&gt;83.35&lt;/D&gt;&lt;D xsi:type="xsd:double"&gt;82.41&lt;/D&gt;&lt;D xsi:type="xsd:double"&gt;81.6&lt;/D&gt;&lt;D xsi:type="xsd:double"&gt;81.18&lt;/D&gt;&lt;D xsi:type="xsd:double"&gt;81.02&lt;/D&gt;&lt;D xsi:type="xsd:double"&gt;81.12&lt;/D&gt;&lt;D xsi:type="xsd:double"&gt;80.77&lt;/D&gt;&lt;D xsi:type="xsd:double"&gt;80.72&lt;/D&gt;&lt;D xsi:type="xsd:double"&gt;80.41&lt;/D&gt;&lt;D xsi:type="xsd:double"&gt;80.27&lt;/D&gt;&lt;D xsi:type="xsd:double"&gt;80.12&lt;/D&gt;&lt;D xsi:type="xsd:double"&gt;79.88&lt;/D&gt;&lt;D xsi:type="xsd:double"&gt;79.53&lt;/D&gt;&lt;D xsi:type="xsd:double"&gt;77.25&lt;/D&gt;&lt;D xsi:type="xsd:double"&gt;77.36&lt;/D&gt;&lt;D xsi:type="xsd:double"&gt;76.46&lt;/D&gt;&lt;D xsi:type="xsd:double"&gt;77.12&lt;/D&gt;&lt;D xsi:type="xsd:double"&gt;76.88&lt;/D&gt;&lt;D xsi:type="xsd:double"&gt;78.4&lt;/D&gt;&lt;D xsi:type="xsd:double"&gt;78.79&lt;/D&gt;&lt;D xsi:type="xsd:double"&gt;77.57&lt;/D&gt;&lt;D xsi:type="xsd:double"&gt;76.1&lt;/D&gt;&lt;D xsi:type="xsd:double"&gt;76.06&lt;/D&gt;&lt;D xsi:type="xsd:double"&gt;75.72&lt;/D&gt;&lt;D xsi:type="xsd:double"&gt;74.95&lt;/D&gt;&lt;D xsi:type="xsd:double"&gt;74.98&lt;/D&gt;&lt;D xsi:type="xsd:double"&gt;74.46&lt;/D&gt;&lt;D xsi:type="xsd:double"&gt;75.34&lt;/D&gt;&lt;D xsi:type="xsd:double"&gt;74.46&lt;/D&gt;&lt;D xsi:type="xsd:double"&gt;75.3&lt;/D&gt;&lt;D xsi:type="xsd:double"&gt;76.22&lt;/D&gt;&lt;D xsi:type="xsd:double"&gt;77.12&lt;/D&gt;&lt;D xsi:type="xsd:double"&gt;79.17&lt;/D&gt;&lt;D xsi:type="xsd:double"&gt;78.4&lt;/D&gt;&lt;D xsi:type="xsd:double"&gt;77.64&lt;/D&gt;&lt;/FQL&gt;&lt;FQL&gt;&lt;Q&gt;XLE^P_PRICE(0)/P_PRICE_HIGH_PR(0,,,,,,"PRICE","CLOSE","52W")&lt;/Q&gt;&lt;R&gt;1&lt;/R&gt;&lt;C&gt;1&lt;/C&gt;&lt;D xsi:type="xsd:double"&gt;0.9251631&lt;/D&gt;&lt;/FQL&gt;&lt;FQL&gt;&lt;Q&gt;XLF^P_PRICE(0)/P_PRICE_HIGH_PR(0,,,,,,"PRICE","CLOSE","52W")&lt;/Q&gt;&lt;R&gt;1&lt;/R&gt;&lt;C&gt;1&lt;/C&gt;&lt;D xsi:type="xsd:double"&gt;0.98335236&lt;/D&gt;&lt;/FQL&gt;&lt;FQL&gt;&lt;Q&gt;RSPT^PERCENT_CHANGE(FMA_EPS(+1,0,,,,"PORTAGG","MEAN"),FMA_EPS(+1,-1AM,,,,"PORTAGG","MEAN"))&lt;/Q&gt;&lt;R&gt;1&lt;/R&gt;&lt;C&gt;1&lt;/C&gt;&lt;D xsi:type="xsd:double"&gt;0.258858698484479&lt;/D&gt;&lt;/FQL&gt;&lt;FQL&gt;&lt;Q&gt;XLY^PERCENT_CHANGE(FMA_EPS(+1,0,,,,"PORTAGG","MEAN"),FMA_EPS(+1,-3AM,,,,"PORTAGG","MEAN"))&lt;/Q&gt;&lt;R&gt;1&lt;/R&gt;&lt;C&gt;1&lt;/C&gt;&lt;D xsi:type="xsd:double"&gt;0.456875239555353&lt;/D&gt;&lt;/FQL&gt;&lt;FQL&gt;&lt;Q&gt;XTL^P_PRICE(-1AM)/P_PRICE_HIGH_PR(-1AM,,,,,,"PRICE","CLOSE","52W")&lt;/Q&gt;&lt;R&gt;1&lt;/R&gt;&lt;C&gt;1&lt;/C&gt;&lt;D xsi:type="xsd:double"&gt;0.9633345&lt;/D&gt;&lt;/FQL&gt;&lt;FQL&gt;&lt;Q&gt;SMH^FG_TOTAL_RETURNC(-1AM,-4AM)&lt;/Q&gt;&lt;R&gt;1&lt;/R&gt;&lt;C&gt;1&lt;/C&gt;&lt;D xsi:type="xsd:double"&gt;14.508211&lt;/D&gt;&lt;/FQL&gt;&lt;FQL&gt;&lt;Q&gt;IBB^FG_COMPANY_NAME&lt;/Q&gt;&lt;R&gt;1&lt;/R&gt;&lt;C&gt;1&lt;/C&gt;&lt;D xsi:type="xsd:string"&gt;iShares Biotechnology ETF&lt;/D&gt;&lt;/FQL&gt;&lt;FQL&gt;&lt;Q&gt;ITB^FG_TOTAL_RETURNC(0,-3AM)&lt;/Q&gt;&lt;R&gt;1&lt;/R&gt;&lt;C&gt;1&lt;/C&gt;&lt;D xsi:type="xsd:double"&gt;13.451338&lt;/D&gt;&lt;/FQL&gt;&lt;FQL&gt;&lt;Q&gt;IYG^FG_COMPANY_NAME&lt;/Q&gt;&lt;R&gt;1&lt;/R&gt;&lt;C&gt;1&lt;/C&gt;&lt;D xsi:type="xsd:string"&gt;iShares US Financial Services ETF&lt;/D&gt;&lt;/FQL&gt;&lt;FQL&gt;&lt;Q&gt;XRT^FMA_COS_DOWN("EPS","1M",+1,0,,,"PORTAGG","MEANR")&lt;/Q&gt;&lt;R&gt;1&lt;/R&gt;&lt;C&gt;1&lt;/C&gt;&lt;D xsi:type="xsd:double"&gt;28&lt;/D&gt;&lt;/FQL&gt;&lt;FQL&gt;&lt;Q&gt;IYT^FMA_COS_DOWN("EPS","1M",+1,0,,,"PORTAGG","MEANR")&lt;/Q&gt;&lt;R&gt;1&lt;/R&gt;&lt;C&gt;1&lt;/C&gt;&lt;D xsi:type="xsd:double"&gt;27&lt;/D&gt;&lt;/FQL&gt;&lt;FQL&gt;&lt;Q&gt;XLF^COUNT(OS_TOP_HLDG_NAME(ALL,0D,,MTD,,ALL,EQ))&lt;/Q&gt;&lt;R&gt;1&lt;/R&gt;&lt;C&gt;1&lt;/C&gt;&lt;D xsi:type="xsd:long"&gt;73&lt;/D&gt;&lt;/FQL&gt;&lt;FQL&gt;&lt;Q&gt;XOP^FG_TOTAL_RETURNC(0,-1AM)&lt;/Q&gt;&lt;R&gt;1&lt;/R&gt;&lt;C&gt;1&lt;/C&gt;&lt;D xsi:type="xsd:double"&gt;-2.6530445&lt;/D&gt;&lt;/FQL&gt;&lt;FQL&gt;&lt;Q&gt;XTL^FG_TOTAL_RETURNC(-1AM,-7AM)&lt;/Q&gt;&lt;R&gt;1&lt;/R&gt;&lt;C&gt;1&lt;/C&gt;&lt;D xsi:type="xsd:double"&gt;-2.2877872&lt;/D&gt;&lt;/FQL&gt;&lt;FQL&gt;&lt;Q&gt;PRN^FG_TOTAL_RETURNC(-1AM,-4AM)&lt;/Q&gt;&lt;R&gt;1&lt;/R&gt;&lt;C&gt;1&lt;/C&gt;&lt;D xsi:type="xsd:double"&gt;-5.2681804&lt;/D&gt;&lt;/FQL&gt;&lt;FQL&gt;&lt;Q&gt;VNQ^FG_TOTAL_RETURNC(0,-3AM)&lt;/Q&gt;&lt;R&gt;1&lt;/R&gt;&lt;C&gt;1&lt;/C&gt;&lt;D xsi:type="xsd:double"&gt;16.07988&lt;/D&gt;&lt;/FQL&gt;&lt;FQL&gt;&lt;Q&gt;IGV^P_PRICE(0,-200D)&lt;/Q&gt;&lt;R&gt;201&lt;/R&gt;&lt;C&gt;1&lt;/C&gt;&lt;D xsi:type="xsd:double"&gt;82.98&lt;/D&gt;&lt;D xsi:type="xsd:double"&gt;84.62&lt;/D&gt;&lt;D xsi:type="xsd:double"&gt;83.46&lt;/D&gt;&lt;D xsi:type="xsd:double"&gt;84.27&lt;/D&gt;&lt;D xsi:type="xsd:double"&gt;84.77&lt;/D&gt;&lt;D xsi:typ</t>
        </r>
      </text>
    </comment>
    <comment ref="A7" authorId="0" shapeId="0" xr:uid="{B1F6D09A-FC88-4493-82DA-298A7123D121}">
      <text>
        <r>
          <rPr>
            <b/>
            <sz val="9"/>
            <color indexed="81"/>
            <rFont val="Tahoma"/>
            <charset val="1"/>
          </rPr>
          <t>e="xsd:double"&gt;83.72&lt;/D&gt;&lt;D xsi:type="xsd:double"&gt;82.89&lt;/D&gt;&lt;D xsi:type="xsd:double"&gt;85.8&lt;/D&gt;&lt;D xsi:type="xsd:double"&gt;85.62&lt;/D&gt;&lt;D xsi:type="xsd:double"&gt;84.85&lt;/D&gt;&lt;D xsi:type="xsd:double"&gt;85.03&lt;/D&gt;&lt;D xsi:type="xsd:double"&gt;86.32&lt;/D&gt;&lt;D xsi:type="xsd:double"&gt;88.24&lt;/D&gt;&lt;D xsi:type="xsd:double"&gt;87.95&lt;/D&gt;&lt;D xsi:type="xsd:double"&gt;87.32&lt;/D&gt;&lt;D xsi:type="xsd:double"&gt;86.42&lt;/D&gt;&lt;D xsi:type="xsd:double"&gt;86.67&lt;/D&gt;&lt;D xsi:type="xsd:double"&gt;86.68&lt;/D&gt;&lt;D xsi:type="xsd:double"&gt;88.08&lt;/D&gt;&lt;D xsi:type="xsd:double"&gt;88.93&lt;/D&gt;&lt;D xsi:type="xsd:double"&gt;87.88&lt;/D&gt;&lt;D xsi:type="xsd:double"&gt;87.77&lt;/D&gt;&lt;D xsi:type="xsd:double"&gt;87.34&lt;/D&gt;&lt;D xsi:type="xsd:double"&gt;86.9&lt;/D&gt;&lt;D xsi:type="xsd:double"&gt;86.46&lt;/D&gt;&lt;D xsi:type="xsd:double"&gt;84.66&lt;/D&gt;&lt;D xsi:type="xsd:double"&gt;84.56&lt;/D&gt;&lt;D xsi:type="xsd:double"&gt;83.9&lt;/D&gt;&lt;D xsi:type="xsd:double"&gt;84.77&lt;/D&gt;&lt;D xsi:type="xsd:double"&gt;83.93&lt;/D&gt;&lt;D xsi:type="xsd:double"&gt;84.04&lt;/D&gt;&lt;D xsi:type="xsd:double"&gt;83.76&lt;/D&gt;&lt;D xsi:type="xsd:double"&gt;83.04&lt;/D&gt;&lt;D xsi:type="xsd:double"&gt;81.85&lt;/D&gt;&lt;D xsi:type="xsd:double"&gt;82.72&lt;/D&gt;&lt;D xsi:type="xsd:double"&gt;80.88&lt;/D&gt;&lt;D xsi:type="xsd:double"&gt;80.61&lt;/D&gt;&lt;D xsi:type="xsd:double"&gt;80.38&lt;/D&gt;&lt;D xsi:type="xsd:double"&gt;80.27&lt;/D&gt;&lt;D xsi:type="xsd:double"&gt;80.04&lt;/D&gt;&lt;D xsi:type="xsd:double"&gt;78.27&lt;/D&gt;&lt;D xsi:type="xsd:double"&gt;77.94&lt;/D&gt;&lt;D xsi:type="xsd:double"&gt;78.09&lt;/D&gt;&lt;D xsi:type="xsd:double"&gt;77.36&lt;/D&gt;&lt;D xsi:type="xsd:double"&gt;82.11&lt;/D&gt;&lt;D xsi:type="xsd:double"&gt;82.34&lt;/D&gt;&lt;D xsi:type="xsd:double"&gt;82.9&lt;/D&gt;&lt;D xsi:type="xsd:double"&gt;83.72&lt;/D&gt;&lt;D xsi:type="xsd:double"&gt;84.48&lt;/D&gt;&lt;D xsi:type="xsd:double"&gt;84.47&lt;/D&gt;&lt;D xsi:type="xsd:double"&gt;85.13&lt;/D&gt;&lt;D xsi:type="xsd:double"&gt;84.27&lt;/D&gt;&lt;D xsi:type="xsd:double"&gt;83.79&lt;/D&gt;&lt;D xsi:type="xsd:double"&gt;84.03&lt;/D&gt;&lt;D xsi:type="xsd:double"&gt;81.97&lt;/D&gt;&lt;D xsi:type="xsd:double"&gt;81.49&lt;/D&gt;&lt;D xsi:type="xsd:double"&gt;81.39&lt;/D&gt;&lt;D xsi:type="xsd:double"&gt;81.16&lt;/D&gt;&lt;D xsi:type="xsd:double"&gt;81.21&lt;/D&gt;&lt;D xsi:type="xsd:double"&gt;81.55&lt;/D&gt;&lt;D xsi:type="xsd:double"&gt;81.99&lt;/D&gt;&lt;D xsi:type="xsd:double"&gt;80.87&lt;/D&gt;&lt;D xsi:type="xsd:double"&gt;79.91&lt;/D&gt;&lt;D xsi:type="xsd:double"&gt;79.07&lt;/D&gt;&lt;D xsi:type="xsd:double"&gt;78.925&lt;/D&gt;&lt;D xsi:type="xsd:double"&gt;80.96&lt;/D&gt;&lt;D xsi:type="xsd:double"&gt;81.09&lt;/D&gt;&lt;D xsi:type="xsd:double"&gt;80.19&lt;/D&gt;&lt;D xsi:type="xsd:double"&gt;80.94&lt;/D&gt;&lt;D xsi:type="xsd:double"&gt;80.86&lt;/D&gt;&lt;D xsi:type="xsd:double"&gt;79.48&lt;/D&gt;&lt;D xsi:type="xsd:double"&gt;78.53&lt;/D&gt;&lt;D xsi:type="xsd:double"&gt;79.5&lt;/D&gt;&lt;D xsi:type="xsd:double"&gt;80.06&lt;/D&gt;&lt;D xsi:type="xsd:double"&gt;80.7&lt;/D&gt;&lt;D xsi:type="xsd:double"&gt;80.48&lt;/D&gt;&lt;D xsi:type="xsd:double"&gt;82.76&lt;/D&gt;&lt;D xsi:type="xsd:double"&gt;84.14&lt;/D&gt;&lt;D xsi:type="xsd:double"&gt;83.59&lt;/D&gt;&lt;D xsi:type="xsd:double"&gt;84.7&lt;/D&gt;&lt;D xsi:type="xsd:double"&gt;84.46&lt;/D&gt;&lt;D xsi:type="xsd:double"&gt;84.17&lt;/D&gt;&lt;D xsi:type="xsd:double"&gt;83.28&lt;/D&gt;&lt;D xsi:type="xsd:double"&gt;84.27&lt;/D&gt;&lt;D xsi:type="xsd:double"&gt;84.12&lt;/D&gt;&lt;D xsi:type="xsd:double"&gt;85.02&lt;/D&gt;&lt;D xsi:type="xsd:double"&gt;85.27&lt;/D&gt;&lt;D xsi:type="xsd:double"&gt;85.39&lt;/D&gt;&lt;D xsi:type="xsd:double"&gt;85.85&lt;/D&gt;&lt;D xsi:type="xsd:double"&gt;85.685&lt;/D&gt;&lt;D xsi:type="xsd:double"&gt;85.99&lt;/D&gt;&lt;D xsi:type="xsd:double"&gt;86.56&lt;/D&gt;&lt;D xsi:type="xsd:double"&gt;85.95&lt;/D&gt;&lt;D xsi:type="xsd:double"&gt;85.13&lt;/D&gt;&lt;D xsi:type="xsd:double"&gt;84.51&lt;/D&gt;&lt;D xsi:type="xsd:double"&gt;83.56&lt;/D&gt;&lt;D xsi:type="xsd:double"&gt;85.97&lt;/D&gt;&lt;D xsi:type="xsd:double"&gt;86.4&lt;/D&gt;&lt;D xsi:type="xsd:double"&gt;87.03&lt;/D&gt;&lt;D xsi:type="xsd:double"&gt;85.16&lt;/D&gt;&lt;D xsi:type="xsd:double"&gt;84.93&lt;/D&gt;&lt;D xsi:type="xsd:double"&gt;85.41&lt;/D&gt;&lt;D xsi:type="xsd:double"&gt;84.412&lt;/D&gt;&lt;D xsi:type="xsd:double"&gt;83.240005&lt;/D&gt;&lt;D xsi:type="xsd:double"&gt;86.548&lt;/D&gt;&lt;D xsi:type="xsd:double"&gt;86.914&lt;/D&gt;&lt;D xsi:type="xsd:double"&gt;86.054&lt;/D&gt;&lt;D xsi:type="xsd:double"&gt;85.398&lt;/D&gt;&lt;D xsi:type="xsd:double"&gt;85.546005&lt;/D&gt;&lt;D xsi:type="xsd:double"&gt;85.496&lt;/D&gt;&lt;D xsi:type="xsd:double"&gt;84.68&lt;/D&gt;&lt;D xsi:type="xsd:double"&gt;84.228004&lt;/D&gt;&lt;D xsi:type="xsd:double"&gt;82.128006&lt;/D&gt;&lt;D xsi:type="xsd:double"&gt;84.496&lt;/D&gt;&lt;D xsi:type="xsd:double"&gt;85.554&lt;/D&gt;&lt;D xsi:type="xsd:double"&gt;87.1&lt;/D&gt;&lt;D xsi:type="xsd:double"&gt;87.228004&lt;/D&gt;&lt;D xsi:type="xsd:double"&gt;85.534004&lt;/D&gt;&lt;D xsi:type="xsd:double"&gt;87.482&lt;/D&gt;&lt;D xsi:type="xsd:double"&gt;88.402&lt;/D&gt;&lt;D xsi:type="xsd:double"&gt;87.438&lt;/D&gt;&lt;D xsi:type="xsd:double"&gt;86.548&lt;/D&gt;&lt;D xsi:type="xsd:double"&gt;85.186&lt;/D&gt;&lt;D xsi:type="xsd:double"&gt;85.332&lt;/D&gt;&lt;D xsi:type="xsd:double"&gt;85.876&lt;/D&gt;&lt;D xsi:type="xsd:double"&gt;85.248&lt;/D&gt;&lt;D xsi:type="xsd:double"&gt;84.076004&lt;/D&gt;&lt;D xsi:type="xsd:double"&gt;85.956&lt;/D&gt;&lt;D xsi:type="xsd:double"&gt;86.344&lt;/D&gt;&lt;D xsi:type="xsd:double"&gt;84.662&lt;/D&gt;&lt;D xsi:type="xsd:double"&gt;84.81&lt;/D&gt;&lt;D xsi:type="xsd:double"&gt;84.572&lt;/D&gt;&lt;D xsi:type="xsd:double"&gt;84.602005&lt;/D&gt;&lt;D xsi:type="xsd:double"&gt;84.438&lt;/D&gt;&lt;D xsi:type="xsd:double"&gt;83.674&lt;/D&gt;&lt;D xsi:type="xsd:double"&gt;82.188&lt;/D&gt;&lt;D xsi:type="xsd:double"&gt;81.358&lt;/D&gt;&lt;D xsi:type="xsd:double"&gt;81.712&lt;/D&gt;&lt;D xsi:type="xsd:double"&gt;81.736&lt;/D&gt;&lt;D xsi:type="xsd:double"&gt;81.490005&lt;/D&gt;&lt;D xsi:type="xsd:double"&gt;80.838005&lt;/D&gt;&lt;D xsi:type="xsd:double"&gt;79.744&lt;/D&gt;&lt;D xsi:type="xsd:double"&gt;79.422&lt;/D&gt;&lt;D xsi:type="xsd:double"&gt;77.312004&lt;/D&gt;&lt;D xsi:type="xsd:double"&gt;77.406&lt;/D&gt;&lt;D xsi:type="xsd:double"&gt;77.602005&lt;/D&gt;&lt;D xsi:type="xsd:double"&gt;78.874&lt;/D&gt;&lt;D xsi:type="xsd:double"&gt;81.128006&lt;/D&gt;&lt;D xsi:type="xsd:double"&gt;81.668&lt;/D&gt;&lt;D xsi:type="xsd:double"&gt;81.69601&lt;/D&gt;&lt;D xsi:type="xsd:double"&gt;81.758&lt;/D&gt;&lt;D xsi:type="xsd:double"&gt;81.498&lt;/D&gt;&lt;D xsi:type="xsd:double"&gt;81.348&lt;/D&gt;&lt;D xsi:type="xsd:double"&gt;80.254&lt;/D&gt;&lt;D xsi:type="xsd:double"&gt;81.420006&lt;/D&gt;&lt;D xsi:type="xsd:double"&gt;80.916&lt;/D&gt;&lt;D xsi:type="xsd:double"&gt;80.302&lt;/D&gt;&lt;D xsi:type="xsd:double"&gt;79.53&lt;/D&gt;&lt;D xsi:type="xsd:double"&gt;80.61&lt;/D&gt;&lt;D xsi:type="xsd:double"&gt;79.684006&lt;/D&gt;&lt;D xsi:type="xsd:double"&gt;79.542&lt;/D&gt;&lt;D xsi:type="xsd:double"&gt;78.738&lt;/D&gt;&lt;D xsi:type="xsd:double"&gt;78.090004&lt;/D&gt;&lt;D xsi:type="xsd:double"&gt;77.68&lt;/D&gt;&lt;D xsi:type="xsd:double"&gt;78.488&lt;/D&gt;&lt;D xsi:type="xsd:double"&gt;78.5&lt;/D&gt;&lt;D xsi:type="xsd:double"&gt;79.484&lt;/D&gt;&lt;D xsi:type="xsd:double"&gt;78.394005&lt;/D&gt;&lt;D xsi:type="xsd:double"&gt;77.768&lt;/D&gt;&lt;D xsi:type="xsd:double"&gt;76.54&lt;/D&gt;&lt;D xsi:type="xsd:double"&gt;76.1&lt;/D&gt;&lt;D xsi:type="xsd:double"&gt;76.134&lt;/D&gt;&lt;D xsi:type="xsd:double"&gt;75.886&lt;/D&gt;&lt;D xsi:type="xsd:double"&gt;75.902&lt;/D&gt;&lt;D xsi:type="xsd:double"&gt;75.93&lt;/D&gt;&lt;D xsi:type="xsd:double"&gt;74.782005&lt;/D&gt;&lt;D xsi:type="xsd:double"&gt;74.542&lt;/D&gt;&lt;D xsi:type="xsd:double"&gt;74.51&lt;/D&gt;&lt;D xsi:type="xsd:double"&gt;74.928&lt;/D&gt;&lt;D xsi:type="xsd:double"&gt;72.928&lt;/D&gt;&lt;D xsi:type="xsd:double"&gt;72.854&lt;/D&gt;&lt;D xsi:type="xsd:double"&gt;71.08401&lt;/D&gt;&lt;D xsi:type="xsd:double"&gt;71.692&lt;/D&gt;&lt;D xsi:type="xsd:double"&gt;71.21&lt;/D&gt;&lt;D xsi:type="xsd:double"&gt;69.798&lt;/D&gt;&lt;D xsi:type="xsd:double"&gt;69.962&lt;/D&gt;&lt;D xsi:type="xsd:double"&gt;69.232&lt;/D&gt;&lt;D xsi:type="xsd:double"&gt;68.046005&lt;/D&gt;&lt;D xsi:type="xsd:double"&gt;67.490005&lt;/D&gt;&lt;D xsi:type="xsd:double"&gt;66.712&lt;/D&gt;&lt;D xsi:type="xsd:double"&gt;65.838005&lt;/D&gt;&lt;D xsi:type="xsd:double"&gt;65.866&lt;/D&gt;&lt;D xsi:type="xsd:double"&gt;66.542&lt;/D&gt;&lt;D xsi:type="xsd:double"&gt;68.376&lt;/D&gt;&lt;D xsi:type="xsd:double"&gt;67.758&lt;/D&gt;&lt;D xsi:type="xsd:double"&gt;67.754&lt;/D&gt;&lt;D xsi:type="xsd:double"&gt;69.51&lt;/D&gt;&lt;D xsi:type="xsd:double"&gt;69.948&lt;/D&gt;&lt;D xsi:type="xsd:double"&gt;71.016&lt;/D&gt;&lt;D xsi:type="xsd:double"&gt;70.658005&lt;/D&gt;&lt;D xsi:type="xsd:double"&gt;69.856&lt;/D&gt;&lt;/FQL&gt;&lt;FQL&gt;&lt;Q&gt;VNQ^FG_TOTAL_RETURNC(0,-6AM)&lt;/Q&gt;&lt;R&gt;1&lt;/R&gt;&lt;C&gt;1&lt;/C&gt;&lt;D xsi:type="xsd:double"&gt;9.175301&lt;/D&gt;&lt;/FQL&gt;&lt;FQL&gt;&lt;Q&gt;LIT^P_PRICE(0)/P_PRICE_LOW_PR(0,,,,,,"PRICE","CLOSE","52W")&lt;/Q&gt;&lt;R&gt;1&lt;/R&gt;&lt;C&gt;1&lt;/C&gt;&lt;D xsi:type="xsd:double"&gt;1&lt;/D&gt;&lt;/FQL&gt;&lt;FQL&gt;&lt;Q&gt;XRT^P_PRICE(0)/P_PRICE_LOW_PR(0,,,,,,"PRICE","CLOSE","52W")&lt;/Q&gt;&lt;R&gt;1&lt;/R&gt;&lt;C&gt;1&lt;/C&gt;&lt;D xsi:type="xsd:double"&gt;1.3223969&lt;/D&gt;&lt;/FQL&gt;&lt;FQL&gt;&lt;Q&gt;PSCI^FG_TOTAL_RETURNC(0,-6AM)&lt;/Q&gt;&lt;R&gt;1&lt;/R&gt;&lt;C&gt;1&lt;/C&gt;&lt;D xsi:type="xsd:double"&gt;12.649929&lt;/D&gt;&lt;/FQL&gt;&lt;FQL&gt;&lt;Q&gt;MOO^PERCENT_CHANGE(FMA_EPS(+1,0,,,,"PORTAGG","MEAN"),FMA_EPS(+1,-1AM,,,,"PORTAGG","MEAN"))&lt;/Q&gt;&lt;R&gt;1&lt;/R&gt;&lt;C&gt;1&lt;/C&gt;&lt;D xsi:type="xsd:double"&gt;-2.59879496792571&lt;/D&gt;&lt;/FQL&gt;&lt;FQL&gt;&lt;Q&gt;ITA^PERCENT_CHANGE(FMA_EPS(+1,0,,,,"PORTAGG","MEAN"),FMA_EPS(+1,-3AM,,,,"PORTAGG","MEAN"))&lt;/Q&gt;&lt;R&gt;1&lt;/R&gt;&lt;C&gt;1&lt;/C&gt;&lt;D xsi:type="xsd:double"&gt;-14.8645101431968&lt;/D&gt;&lt;/FQL&gt;&lt;FQL&gt;&lt;Q&gt;XLE^FMA_COS_UP("EPS","1M",+1,0,,,"PORTAGG","MEANR")&lt;/Q&gt;&lt;R&gt;1&lt;/R&gt;&lt;C&gt;1&lt;/C&gt;&lt;D xsi:type="xsd:double"&gt;7&lt;/D&gt;&lt;/FQL&gt;&lt;FQL&gt;&lt;Q&gt;XLE^FG_TOTAL_RETURNC(-1AM,-2AM)&lt;/Q&gt;&lt;R&gt;1&lt;/R&gt;&lt;C&gt;1&lt;/C&gt;&lt;D xsi:type="xsd:double"&gt;-1.3796031&lt;/D&gt;&lt;/FQL&gt;&lt;FQL&gt;&lt;Q&gt;XLP^FG_TOTAL_RETURNC(-1AM,-7AM)&lt;/Q&gt;&lt;R&gt;1&lt;/R&gt;&lt;C&gt;1&lt;/C&gt;&lt;D xsi:type="xsd:double"&gt;7.1339846&lt;/D&gt;&lt;/FQL&gt;&lt;FQL&gt;&lt;Q&gt;KIE^FG_TOTAL_RETURNC(-1AM,-2AM)&lt;/Q&gt;&lt;R&gt;1&lt;/R&gt;&lt;C&gt;1&lt;/C&gt;&lt;D xsi:type="xsd:double"&gt;-2.1590471&lt;/D&gt;&lt;/FQL&gt;&lt;FQL&gt;&lt;Q&gt;XLY^PERCENT_CHANGE(FMA_EPS(+1,0,,,,"PORTAGG","MEAN"),FMA_EPS(+1,-1AM,,,,"PORTAGG","MEAN"))&lt;/Q&gt;&lt;R&gt;1&lt;/R&gt;&lt;C&gt;1&lt;/C&gt;&lt;D xsi:type="xsd:double"&gt;-0.302047486044731&lt;/D&gt;&lt;/FQL&gt;&lt;FQL&gt;&lt;Q&gt;RSPT^FMA_COS_DOWN("EPS","1M",+1,0,,,"PORTAGG","MEANR")&lt;/Q&gt;&lt;R&gt;1&lt;/R&gt;&lt;C&gt;1&lt;/C&gt;&lt;D xsi:type="xsd:double"&gt;22&lt;/D&gt;&lt;/FQL&gt;&lt;FQL&gt;&lt;Q&gt;SMH^FG_TOTAL_RETURNC(-1AM,-2AM)&lt;/Q&gt;&lt;R&gt;1&lt;/R&gt;&lt;C&gt;1&lt;/C&gt;&lt;D xsi:type="xsd:double"&gt;8.537102&lt;/D&gt;&lt;/FQL&gt;&lt;FQL&gt;&lt;Q&gt;ITB^FG_TOTAL_RETURNC(0,-1AM)&lt;/Q&gt;&lt;R&gt;1&lt;/R&gt;&lt;C&gt;1&lt;/C&gt;&lt;D xsi:type="xsd:double"&gt;19.69558&lt;/D&gt;&lt;/FQL&gt;&lt;FQL&gt;&lt;Q&gt;LIT^FG_COMPANY_NAME&lt;/Q&gt;&lt;R&gt;1&lt;/R&gt;&lt;C&gt;1&lt;/C&gt;&lt;D xsi:type="xsd:string"&gt;Global X Lithium &amp;amp; Battery Tech ETF&lt;/D&gt;&lt;/FQL&gt;&lt;FQL&gt;&lt;Q&gt;XLK^P_PRICE(0,-200D)&lt;/Q&gt;&lt;R&gt;201&lt;/R&gt;&lt;C&gt;1&lt;/C&gt;&lt;D xsi:type="xsd:double"&gt;210.64&lt;/D&gt;&lt;D xsi:type="xsd:double"&gt;218.8&lt;/D&gt;&lt;D xsi:type="xsd:double"&gt;209.91&lt;/D&gt;&lt;D xsi:type="xsd:double"&gt;215.32&lt;/D&gt;&lt;D xsi:type="xsd:double"&gt;216.28&lt;/D&gt;&lt;D xsi:type="xsd:double"&gt;213.57&lt;/D&gt;&lt;D xsi:type="xsd:double"&gt;215.88&lt;/D&gt;&lt;D xsi:type="xsd:double"&gt;225.2&lt;/D&gt;&lt;D xsi:type="xsd:double"&gt;226.1&lt;/D&gt;&lt;D xsi:type="xsd:double"&gt;220.87&lt;/D&gt;&lt;D xsi:type="xsd:double"&gt;224.38&lt;/D&gt;&lt;D xsi:type="xsd:double"&gt;224.36&lt;/D&gt;&lt;D xsi:type="xsd:double"&gt;233.44&lt;/D&gt;&lt;D xsi:type="xsd:double"&gt;234.22&lt;/D&gt;&lt;D xsi:type="xsd:double"&gt;233.8&lt;/D&gt;&lt;D xsi:type="xsd:double"&gt;231.73&lt;/D&gt;&lt;D xsi:type="xsd:double"&gt;237.68&lt;/D&gt;&lt;D xsi:type="xsd:double"&gt;234.28&lt;/D&gt;&lt;D xsi:type="xsd:double"&gt;234.47&lt;/D&gt;&lt;D xsi:type="xsd:double"&gt;232.88&lt;/D&gt;&lt;D xsi:type="xsd:double"&gt;232.17&lt;/D&gt;&lt;D xsi:type="xsd:double"&gt;229.08&lt;/D&gt;&lt;D xsi:type="xsd:double"&gt;227.94&lt;/D&gt;&lt;D xsi:type="xsd:double"&gt;226.23&lt;/D&gt;&lt;D xsi:type="xsd:double"&gt;226.35&lt;/D&gt;&lt;D xsi:type="xsd:double"&gt;226.24&lt;/D&gt;&lt;D xsi:type="xsd:double"&gt;226.5&lt;/D&gt;&lt;D xsi:type="xsd:double"&gt;222.42&lt;/D&gt;&lt;D xsi:type="xsd:double"&gt;228.41&lt;/D&gt;&lt;D xsi:type="xsd:double"&gt;228.81&lt;/D&gt;&lt;D xsi:type="xsd:double"&gt;231.41&lt;/D&gt;&lt;D xsi:type="xsd:double"&gt;231.12&lt;/D&gt;&lt;D xsi:type="xsd:double"&gt;227.67&lt;/D&gt;&lt;D xsi:type="xsd:double"&gt;226.82&lt;/D&gt;&lt;D xsi:type="xsd:double"&gt;225.04&lt;/D&gt;&lt;D xsi:type="xsd:double"&gt;220.17&lt;/D&gt;&lt;D xsi:type="xsd:double"&gt;216.15&lt;/D&gt;&lt;D xsi:type="xsd:double"&gt;215.6&lt;/D&gt;&lt;D xsi:type="xsd:double"&gt;215.1&lt;/D&gt;&lt;D xsi:type="xsd:double"&gt;215.82&lt;/D&gt;&lt;D xsi:type="xsd:double"&gt;211.13&lt;/D&gt;&lt;D xsi:type="xsd:double"&gt;210.69&lt;/D&gt;&lt;D xsi:type="xsd:double"&gt;210.16&lt;/D&gt;&lt;D xsi:type="xsd:double"&gt;209.83&lt;/D&gt;&lt;D xsi:type="xsd:double"&gt;214.73&lt;/D&gt;&lt;D xsi:type="xsd:double"&gt;216.1&lt;/D&gt;&lt;D xsi:type="xsd:double"&gt;215.19&lt;/D&gt;&lt;D xsi:type="xsd:double"&gt;213.39&lt;/D&gt;&lt;D xsi:type="xsd:double"&gt;215.14&lt;/D&gt;&lt;D xsi:type="xsd:double"&gt;214.66&lt;/D&gt;&lt;D xsi:type="xsd:double"&gt;214.31&lt;/D&gt;&lt;D xsi:type="xsd:double"&gt;211.82&lt;/D&gt;&lt;D xsi:type="xsd:double"&gt;212.29&lt;/D&gt;&lt;D xsi:type="xsd:double"&gt;213.03&lt;/D&gt;&lt;D xsi:type="xsd:double"&gt;208.34&lt;/D&gt;&lt;D xsi:type="xsd:double"&gt;206.51&lt;/D&gt;&lt;D xsi:type="xsd:double"&gt;205.54&lt;/D&gt;&lt;D xsi:type="xsd:double"&gt;204.78&lt;/D&gt;&lt;D xsi:type="xsd:double"&gt;204.84&lt;/D&gt;&lt;D xsi:type="xsd:double"&gt;204.26&lt;/D&gt;&lt;D xsi:type="xsd:double"&gt;204.93&lt;/D&gt;&lt;D xsi:type="xsd:double"&gt;202.55&lt;/D&gt;&lt;D xsi:type="xsd:double"&gt;197.06&lt;/D&gt;&lt;D xsi:type="xsd:double"&gt;194.26&lt;/D&gt;&lt;D xsi:type="xsd:double"&gt;196.27&lt;/D&gt;&lt;D xsi:type="xsd:double"&gt;200.69&lt;/D&gt;&lt;D xsi:type="xsd:double"&gt;199.83&lt;/D&gt;&lt;D xsi:type="xsd:double"&gt;197.6&lt;/D&gt;&lt;D xsi:type="xsd:double"&gt;198.03&lt;/D&gt;&lt;D xsi:type="xsd:double"&gt;197.13&lt;/D&gt;&lt;D xsi:type="xsd:double"&gt;194.25&lt;/D&gt;&lt;D xsi:type="xsd:double"&gt;192.53&lt;/D&gt;&lt;D xsi:type="xsd:double"&gt;196.58&lt;/D&gt;&lt;D xsi:type="xsd:double"&gt;198.85&lt;/D&gt;&lt;D xsi:type="xsd:double"&gt;201.76&lt;/D&gt;&lt;D xsi:type="xsd:double"&gt;201.52&lt;/D&gt;&lt;D xsi:type="xsd:double"&gt;205.42&lt;/D&gt;&lt;D xsi:type="xsd:double"&gt;208.8&lt;/D&gt;&lt;D xsi:type="xsd:double"&gt;204.71&lt;/D&gt;&lt;D xsi:type="xsd:double"&gt;207.25&lt;/D&gt;&lt;D xsi:type="xsd:double"&gt;206.21&lt;/D&gt;&lt;D xsi:type="xsd:double"&gt;206.45&lt;/D&gt;&lt;D xsi:type="xsd:double"&gt;204.11&lt;/D&gt;&lt;D xsi:type="xsd:double"&gt;207.39&lt;/D&gt;&lt;D xsi:type="xsd:double"&gt;206.84&lt;/D&gt;&lt;D xsi:type="xsd:double"&gt;208.85&lt;/D&gt;&lt;D xsi:type="xsd:double"&gt;208.27&lt;/D&gt;&lt;D xsi:type="xsd:double"&gt;208.72&lt;/D&gt;&lt;D xsi:type="xsd:double"&gt;207.66&lt;/D&gt;&lt;D xsi:type="xsd:double"&gt;208.52&lt;/D&gt;&lt;D xsi:type="xsd:double"&gt;209.91&lt;/D&gt;&lt;D xsi:type="xsd:double"&gt;209.84&lt;/D&gt;&lt;D xsi:type="xsd:double"&gt;209.69&lt;/D&gt;&lt;D xsi:type="xsd:double"&gt;207.37&lt;/D&gt;&lt;D xsi:type="xsd:double"&gt;206.3&lt;/D&gt;&lt;D xsi:type="xsd:double"&gt;205.63&lt;/D&gt;&lt;D xsi:type="xsd:double"&gt;208.78&lt;/D&gt;&lt;D xsi:type="xsd:double"&gt;208.74&lt;/D&gt;&lt;D xsi:type="xsd:double"&gt;211.02&lt;/D&gt;&lt;D xsi:type="xsd:double"&gt;206.78&lt;/D&gt;&lt;D xsi:type="xsd:double"&gt;207.35&lt;/D&gt;&lt;D xsi:type="xsd:double"&gt;210.48&lt;/D&gt;&lt;D xsi:type="xsd:double"&gt;207.21&lt;/D&gt;&lt;D xsi:type="xsd:double"&gt;205.58&lt;/D&gt;&lt;D xsi:type="xsd:double"&gt;210.76&lt;/D&gt;&lt;D xsi:type="xsd:double"&gt;210.76&lt;/D&gt;&lt;D xsi:type="xsd:double"&gt;206.98&lt;/D&gt;&lt;D xsi:type="xsd:double"&gt;204.7&lt;/D&gt;&lt;D xsi:type="xsd:double"&gt;205.67&lt;/D&gt;&lt;D xsi:type="xsd:double"&gt;205.49&lt;/D&gt;&lt;D xsi:type="xsd:double"&gt;205.29&lt;/D&gt;&lt;D xsi:type="xsd:double"&gt;205.77&lt;/D&gt;&lt;D xsi:type="xsd:double"&gt;199.25&lt;/D&gt;&lt;D xsi:type="xsd:double"&gt;200.51&lt;/D&gt;&lt;D xsi:type="xsd:double"&gt;202.57&lt;/D&gt;&lt;D xsi:type="xsd:double"&gt;204.45&lt;/D&gt;&lt;D xsi:type="xsd:double"&gt;204.88&lt;/D&gt;&lt;D xsi:type="xsd:double"&gt;202.76&lt;/D&gt;&lt;D xsi:type="xsd:double"&gt;206.26&lt;/D&gt;&lt;D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xsi:type="xsd:double"&gt;192.05&lt;/D&gt;&lt;D xsi:type="xsd:double"&gt;191.8&lt;/D&gt;&lt;D xsi:type="xsd:double"&gt;189.67&lt;/D&gt;&lt;D xsi:type="xsd:double"&gt;192.58&lt;/D&gt;&lt;D xsi:type="xsd:double"&gt;191.85&lt;/D&gt;&lt;D xsi:type="xsd:double"&gt;191.7&lt;/D&gt;&lt;D xsi:type="xsd:double"&gt;190.74&lt;/D&gt;&lt;D xsi:type="xsd:double"&gt;191.21&lt;/D&gt;&lt;D xsi:type="xsd:double"&gt;189.54&lt;/D&gt;&lt;D xsi:type="xsd:double"&gt;188.29&lt;/D&gt;&lt;D xsi:type="xsd:double"&gt;186.66&lt;/D&gt;&lt;D xsi:type="xsd:double"&gt;185.08&lt;/D&gt;&lt;D xsi:type="xsd:double"&gt;182.86&lt;/D&gt;&lt;D xsi:type="xsd:double"&gt;184.42&lt;/D&gt;&lt;D xsi:type="xsd:double"&gt;183.32&lt;/D&gt;&lt;D xsi:type="xsd:double"&gt;185.58&lt;/D&gt;&lt;D xsi:type="xsd:double"&gt;185.16&lt;/D&gt;&lt;D xsi:type="xsd:double"&gt;184.89&lt;/D&gt;&lt;D xsi:type="xsd:double"&gt;184.75&lt;/D&gt;&lt;D xsi:type="xsd:double"&gt;184.4&lt;/D&gt;&lt;D xsi:type="xsd:double"&gt;184.41&lt;/D&gt;&lt;D xsi:type="xsd:double"&gt;184.77&lt;/D&gt;&lt;D xsi:type="xsd:double"&gt;183.95&lt;/D&gt;&lt;D xsi:type="xsd:double"&gt;185.45&lt;/D&gt;&lt;D xsi:type="xsd:double"&gt;182.8&lt;/D&gt;&lt;D xsi:type="xsd:double"&gt;183.18&lt;/D&gt;&lt;D xsi:type="xsd:double"&gt;182.27&lt;/D&gt;&lt;D xsi:type="xsd:double"&gt;182.04&lt;/D&gt;&lt;D xsi:type="xsd:double"&gt;178.47&lt;/D&gt;&lt;D xsi:type="xsd:double"&gt;179.52&lt;/D&gt;&lt;D xsi:type="xsd:double"&gt;174.95&lt;/D&gt;&lt;D xsi:type="xsd:double"&gt;175.77&lt;/D&gt;&lt;D xsi:type="xsd:double"&gt;174.78&lt;/D&gt;&lt;D xsi:type="xsd:double"&gt;172.89&lt;/D&gt;&lt;D xsi:type="xsd:double"&gt;171.76&lt;/D&gt;&lt;D xsi:type="xsd:double"&gt;170.01&lt;/D&gt;&lt;D xsi:type="xsd:double"&gt;167.18&lt;/D&gt;&lt;D xsi:type="xsd:double"&gt;164.01&lt;/D&gt;&lt;D xsi:type="xsd:double"&gt;162.85&lt;/D&gt;&lt;D xsi:type="xsd:double"&gt;161.12&lt;/D&gt;&lt;D xsi:type="xsd:double"&gt;160.19&lt;/D&gt;&lt;D xsi:type="xsd:double"&gt;163.31&lt;/D&gt;&lt;D xsi:type="xsd:double"&gt;165.26&lt;/D&gt;&lt;D xsi:type="xsd:double"&gt;164.13&lt;/D&gt;&lt;D xsi:type="xsd:double"&gt;163.94&lt;/D&gt;&lt;D xsi:type="xsd:double"&gt;166.76&lt;/D&gt;&lt;D xsi:type="xsd:double"&gt;167.72&lt;/D&gt;&lt;D xsi:type="xsd:double"&gt;169.46&lt;/D&gt;&lt;D xsi:type="xsd:double"&gt;170.25&lt;/D&gt;&lt;D xsi:type="xsd:double"&gt;168.63&lt;/D&gt;&lt;/FQL&gt;&lt;FQL&gt;&lt;Q&gt;XRT^P_PRICE(0)/P_PRICE_HIGH_PR(0,,,,,,"PRICE","CLOSE","52W")&lt;/Q&gt;&lt;R&gt;1&lt;/R&gt;&lt;C&gt;1&lt;/C&gt;&lt;D xsi:type="xsd:double"&gt;0.9677746&lt;/D&gt;&lt;/FQL&gt;&lt;FQL&gt;&lt;Q&gt;XLK^P_PRICE(0)/P_PRICE_LOW_PR(0,,,,,,"PRICE","CLOSE","52W")&lt;/Q&gt;&lt;R&gt;1&lt;/R&gt;&lt;C&gt;1&lt;/C&gt;&lt;D xsi:type="xsd:double"&gt;1.3149385&lt;/D&gt;&lt;/FQL&gt;&lt;FQL&gt;&lt;Q&gt;PSCI^FG_TOTAL_RETURNC(0,-3AM)&lt;/Q&gt;&lt;R&gt;1&lt;/R&gt;&lt;C&gt;1&lt;/C&gt;&lt;D xsi:type="xsd:double"&gt;9.11026&lt;/D&gt;&lt;/FQL&gt;&lt;FQL&gt;&lt;Q&gt;VNQ^PERCENT_CHANGE(FMA_EPS(+1,0,,,,"PORTAGG","MEAN"),FMA_EPS(+1,-1AM,,,,"PORTAGG","MEAN"))&lt;/Q&gt;&lt;R&gt;1&lt;/R&gt;&lt;C&gt;1&lt;/C&gt;&lt;D xsi:type="xsd:double"&gt;0&lt;/D&gt;&lt;/FQL&gt;&lt;FQL&gt;&lt;Q&gt;MOO^FMA_PCT_ABOVE_MAVG(200,0,,,,"PORTAGG")&lt;/Q&gt;&lt;R&gt;1&lt;/R&gt;&lt;C&gt;1&lt;/C&gt;&lt;D xsi:type="xsd:double"&gt;42.8571428571429&lt;/D&gt;&lt;/FQL&gt;&lt;FQL&gt;&lt;Q&gt;ITA^PERCENT_CHANGE(FMA_EPS(+1,0,,,,"PORTAGG","MEAN"),FMA_EPS(+1,-1AM,,,,"PORTAGG","MEAN"))&lt;/Q&gt;&lt;R&gt;1&lt;/R&gt;&lt;C&gt;1&lt;/C&gt;&lt;D xsi:type="xsd:double"&gt;-1.63684654476259&lt;/D&gt;&lt;/FQL&gt;&lt;FQL&gt;&lt;Q&gt;MOO^COUNT(OS_TOP_HLDG_NAME(ALL,0D,,MTD,,ALL,EQ))&lt;/Q&gt;&lt;R&gt;1&lt;/R&gt;&lt;C&gt;1&lt;/C&gt;&lt;D xsi:type="xsd:long"&gt;49&lt;/D&gt;&lt;/FQL&gt;&lt;FQL&gt;&lt;Q&gt;IYT^FMA_COS_UP("EPS","1M",+1,0,,,"PORTAGG","MEANR")&lt;/Q&gt;&lt;R&gt;1&lt;/R&gt;&lt;C&gt;1&lt;/C&gt;&lt;D xsi:type="xsd:double"&gt;10&lt;/D&gt;&lt;/FQL&gt;&lt;FQL&gt;&lt;Q&gt;XLF^FMA_COS_DOWN("EPS","1M",+1,0,,,"PORTAGG","MEANR")&lt;/Q&gt;&lt;R&gt;1&lt;/R&gt;&lt;C&gt;1&lt;/C&gt;&lt;D xsi:type="xsd:double"&gt;27&lt;/D&gt;&lt;/FQL&gt;&lt;FQL&gt;&lt;Q&gt;IYT^P_PRICE(0,-200D)&lt;/Q&gt;&lt;R&gt;201&lt;/R&gt;&lt;C&gt;1&lt;/C&gt;&lt;D xsi:type="xsd:double"&gt;64.53&lt;/D&gt;&lt;D xsi:type="xsd:double"&gt;65.98&lt;/D&gt;&lt;D xsi:type="xsd:double"&gt;65.47&lt;/D&gt;&lt;D xsi:type="xsd:double"&gt;64.93&lt;/D&gt;&lt;D xsi:type="xsd:double"&gt;65.21&lt;/D&gt;&lt;D xsi:type="xsd:double"&gt;65.09&lt;/D&gt;&lt;D xsi:type="xsd:double"&gt;64.46&lt;/D&gt;&lt;D xsi:type="xsd:double"&gt;65.25&lt;/D&gt;&lt;D xsi:type="xsd:double"&gt;66.55&lt;/D&gt;&lt;D xsi:type="xsd:double"&gt;66.34&lt;/D&gt;&lt;D xsi:type="xsd:double"&gt;66.07&lt;/D&gt;&lt;D xsi:type="xsd:double"&gt;67.35&lt;/D&gt;&lt;D xsi:type="xsd:double"&gt;68.89&lt;/D&gt;&lt;D xsi:type="xsd:double"&gt;66.68&lt;/D&gt;&lt;D xsi:type="xsd:double"&gt;65.7&lt;/D&gt;&lt;D xsi:type="xsd:double"&gt;65.5&lt;/D&gt;&lt;D xsi:type="xsd:double"&gt;63.93&lt;/D&gt;&lt;D xsi:type="xsd:double"&gt;63.84&lt;/D&gt;&lt;D xsi:type="xsd:double"&gt;64.38&lt;/D&gt;&lt;D xsi:type="xsd:double"&gt;64.59&lt;/D&gt;&lt;D xsi:type="xsd:double"&gt;65.05&lt;/D&gt;&lt;D xsi:type="xsd:double"&gt;64.84&lt;/D&gt;&lt;D xsi:type="xsd:double"&gt;64.83&lt;/D&gt;&lt;D xsi:type="xsd:double"&gt;65.43&lt;/D&gt;&lt;D xsi:type="xsd:double"&gt;64.54&lt;/D&gt;&lt;D xsi:type="xsd:double"&gt;64.78&lt;/D&gt;&lt;D xsi:type="xsd:double"&gt;64.27&lt;/D&gt;&lt;D xsi:type="xsd:double"&gt;64.69&lt;/D&gt;&lt;D xsi:type="xsd:double"&gt;64.26&lt;/D&gt;&lt;D xsi:type="xsd:double"&gt;64.22&lt;/D&gt;&lt;D xsi:type="xsd:double"&gt;63.75&lt;/D&gt;&lt;D xsi:type="xsd:double"&gt;63.86&lt;/D&gt;&lt;D xsi:type="xsd:double"&gt;63.45&lt;/D&gt;&lt;D xsi:type="xsd:double"&gt;64.07&lt;/D&gt;&lt;D xsi:type="xsd:double"&gt;65.11&lt;/D&gt;&lt;D xsi:type="xsd:double"&gt;64.28&lt;/D&gt;&lt;D xsi:type="xsd:double"&gt;64.86&lt;/D&gt;&lt;D xsi:type="xsd:double"&gt;64.52&lt;/D&gt;&lt;D xsi:type="xsd:double"&gt;64.625&lt;/D&gt;&lt;D xsi:type="xsd:double"&gt;64.21&lt;/D&gt;&lt;D xsi:type="xsd:double"&gt;63.37&lt;/D&gt;&lt;D xsi:type="xsd:double"&gt;63.53&lt;/D&gt;&lt;D xsi:type="xsd:double"&gt;64.18&lt;/D&gt;&lt;D xsi:type="xsd:double"&gt;63.15&lt;/D&gt;&lt;D xsi:type="xsd:double"&gt;62.67&lt;/D&gt;&lt;D xsi:type="xsd:double"&gt;63.3&lt;/D&gt;&lt;D xsi:type="xsd:double"&gt;63.9&lt;/D&gt;&lt;D xsi:type="xsd:double"&gt;63.57&lt;/D&gt;&lt;D xsi:type="xsd:double"&gt;64.6&lt;/D&gt;&lt;D xsi:type="xsd:double"&gt;64.42&lt;/D&gt;&lt;D xsi:type="xsd:double"&gt;65.69&lt;/D&gt;&lt;D xsi:type="xsd:double"&gt;66.16&lt;/D&gt;&lt;D xsi:type="xsd:double"&gt;66.44&lt;/D&gt;&lt;D xsi:type="xsd:double"&gt;66.63&lt;/D&gt;&lt;D xsi:type="xsd:double"&gt;66.33&lt;/D&gt;&lt;D xsi:type="xsd:double"&gt;66.64&lt;/D&gt;&lt;D xsi:type="xsd:double"&gt;66.59&lt;/D&gt;&lt;D xsi:type="xsd:double"&gt;66.5&lt;/D&gt;&lt;D xsi:type="xsd:double"&gt;66.01&lt;/D&gt;&lt;D xsi:type="xsd:double"&gt;66.35&lt;/D&gt;&lt;D xsi:type="xsd:double"&gt;66.445&lt;/D&gt;&lt;D xsi:type="xsd:double"&gt;65.84&lt;/D&gt;&lt;D xsi:type="xsd:double"&gt;65.43&lt;/D&gt;&lt;D xsi:type="xsd:double"&gt;64.29&lt;/D&gt;&lt;D xsi:type="xsd:double"&gt;64.31&lt;/D&gt;&lt;D xsi:type="xsd:double"&gt;65.58&lt;/D&gt;&lt;D xsi:type="xsd:double"&gt;65.82&lt;/D&gt;&lt;D xsi:type="xsd:double"&gt;66.66&lt;/D&gt;&lt;D xsi:type="xsd:double"&gt;65.81&lt;/D&gt;&lt;D xsi:type="xsd:double"&gt;67.43&lt;/D&gt;&lt;D xsi:type="xsd:double"&gt;66.51&lt;/D&gt;&lt;D xsi:type="xsd:double"&gt;65.86&lt;/D&gt;&lt;D xsi:type="xsd:double"&gt;65.82&lt;/D&gt;&lt;D xsi:type="xsd:double"&gt;65.93&lt;/D&gt;&lt;D xsi:type="xsd:double"&gt;66.63&lt;/D&gt;&lt;D xsi:type="xsd:double"&gt;67.01&lt;/D&gt;&lt;D xsi:type="xsd:double"&gt;67.61&lt;/D&gt;&lt;D xsi:type="xsd:double"&gt;68.61&lt;/D&gt;&lt;D xsi:type="xsd:double"&gt;67.81&lt;/D&gt;&lt;D xsi:type="xsd:double"&gt;69.26&lt;/D&gt;&lt;D xsi:type="xsd:double"&gt;69.02&lt;/D&gt;&lt;D xsi:type="xsd:double"&gt;69.29&lt;/D&gt;&lt;D xsi:type="xsd:double"&gt;68.41&lt;/D&gt;&lt;D xsi:type="xsd:double"&gt;69.33&lt;/D&gt;&lt;D xsi:type="xsd:double"&gt;69.12&lt;/D&gt;&lt;D xsi:type="xsd:double"&gt;69.73&lt;/D&gt;&lt;D xsi:type="xsd:double"&gt;70.4&lt;/D&gt;&lt;D xsi:type="xsd:double"&gt;70.04&lt;/D&gt;&lt;D xsi:type="xsd:double"&gt;69.19&lt;/D&gt;&lt;D xsi:type="xsd:double"&gt;69.99&lt;/D&gt;&lt;D xsi:type="xsd:double"&gt;70.51&lt;/D&gt;&lt;D xsi:type="xsd:double"&gt;70.61&lt;/D&gt;&lt;D xsi:type="xsd:double"&gt;69.92&lt;/D&gt;&lt;D xsi:type="xsd:double"&gt;68.55&lt;/D&gt;&lt;D xsi:type="xsd:double"&gt;68.25&lt;/D&gt;&lt;D xsi:type="xsd:double"&gt;68.55&lt;/D&gt;&lt;D xsi:type="xsd:double"&gt;69.14&lt;/D&gt;&lt;D xsi:type="xsd:double"&gt;69.93&lt;/D&gt;&lt;D xsi:type="xsd:double"&gt;70.08&lt;/D&gt;&lt;D xsi:type="xsd:double"&gt;70&lt;/D&gt;&lt;D xsi:type="xsd:double"&gt;70.14&lt;/D&gt;&lt;D xsi:type="xsd:double"&gt;70.6&lt;/D&gt;&lt;D xsi:type="xsd:double"&gt;70.16&lt;/D&gt;&lt;D xsi:type="xsd:double"&gt;69.9525&lt;/D&gt;&lt;D xsi:type="xsd:double"&gt;70.4725&lt;/D&gt;&lt;D xsi:type="xsd:double"&gt;70.4425&lt;/D&gt;&lt;D xsi:type="xsd:double"&gt;70.2975&lt;/D&gt;&lt;D xsi:type="xsd:double"&gt;69.66&lt;/D&gt;&lt;D xsi:type="xsd:double"&gt;70.0175&lt;/D&gt;&lt;D xsi:type="xsd:double"&gt;69.9325&lt;/D&gt;&lt;D xsi:type="xsd:double"&gt;70.305&lt;/D&gt;&lt;D xsi:type="xsd:double"&gt;70.0725&lt;/D&gt;&lt;D xsi:type="xsd:double"&gt;69.0925&lt;/D&gt;&lt;D xsi:type="xsd:double"&gt;68.5975&lt;/D&gt;&lt;D xsi:type="xsd:double"&gt;69.13&lt;/D&gt;&lt;D xsi:type="xsd:double"&gt;70.2825&lt;/D&gt;&lt;D xsi:type="xsd:double"&gt;69.56&lt;/D&gt;&lt;D xsi:type="xsd:double"&gt;67.1075&lt;/D&gt;&lt;D xsi:type="xsd:double"&gt;67.9975&lt;/D&gt;&lt;D xsi:type="xsd:double"&gt;68.28&lt;/D&gt;&lt;D xsi:type="xsd:double"&gt;68.2525&lt;/D&gt;&lt;D xsi:type="xsd:double"&gt;67.7625&lt;/D&gt;&lt;D xsi:type="xsd:double"&gt;67.385&lt;/D&gt;&lt;D xsi:type="xsd:double"&gt;65.84&lt;/D&gt;&lt;D xsi:type="xsd:double"&gt;66.22&lt;/D&gt;&lt;D xsi:type="xsd:double"&gt;65.465&lt;/D&gt;&lt;D xsi:type="xsd:double"&gt;64.555&lt;/D&gt;&lt;D xsi:type="xsd:double"&gt;65.5825&lt;/D&gt;&lt;D xsi:type="xsd:double"&gt;66.3975&lt;/D&gt;&lt;D xsi:type="xsd:double"&gt;65.8475&lt;/D&gt;&lt;D xsi:type="xsd:double"&gt;66.2325&lt;/D&gt;&lt;D xsi:type="xsd:double"&gt;65.055&lt;/D&gt;&lt;D xsi:type="xsd:double"&gt;65.645&lt;/D&gt;&lt;D xsi:type="xsd:double"&gt;65.495&lt;/D&gt;&lt;D xsi:type="xsd:double"&gt;64.705&lt;/D&gt;&lt;D xsi:type="xsd:double"&gt;64.505&lt;/D&gt;&lt;D xsi:type="xsd:double"&gt;63.225&lt;/D&gt;&lt;D xsi:type="xsd:double"&gt;63.83&lt;/D&gt;&lt;D xsi:type="xsd:double"&gt;64.365&lt;/D&gt;&lt;D xsi:type="xsd:double"&gt;65.0475&lt;/D&gt;&lt;D xsi:type="xsd:double"&gt;65.1775&lt;/D&gt;&lt;D xsi:type="xsd:double"&gt;64.52&lt;/D&gt;&lt;D xsi:type="xsd:double"&gt;64.675&lt;/D&gt;&lt;D xsi:type="xsd:double"&gt;63.93&lt;/D&gt;&lt;D xsi:type="xsd:double"&gt;63.6525&lt;/D&gt;&lt;D xsi:type="xsd:double"&gt;63.645&lt;/D&gt;&lt;D xsi:type="xsd:double"&gt;64.5975&lt;/D&gt;&lt;D xsi:type="xsd:double"&gt;65.6075&lt;/D&gt;&lt;D xsi:type="xsd:double"&gt;66.29&lt;/D&gt;&lt;D xsi:type="xsd:double"&gt;66.26&lt;/D&gt;&lt;D xsi:type="xsd:double"&gt;66.2575&lt;/D&gt;&lt;D xsi:type="xsd:double"&gt;66.05&lt;/D&gt;&lt;D xsi:type="xsd:double"&gt;65.7625&lt;/D&gt;&lt;D xsi:type="xsd:double"&gt;64.7225&lt;/D&gt;&lt;D xsi:type="xsd:double"&gt;66.3025&lt;/D&gt;&lt;D xsi:type="xsd:double"&gt;65.8575&lt;/D&gt;&lt;D xsi:type="xsd:double"&gt;66.1325&lt;/D&gt;&lt;D xsi:type="xsd:double"&gt;66.0875&lt;/D&gt;&lt;D xsi:type="xsd:double"&gt;64.7175&lt;/D&gt;&lt;D xsi:type="xsd:double"&gt;64.2475&lt;/D&gt;&lt;D xsi:type="xsd:double"&gt;63.9875&lt;/D&gt;&lt;D xsi:type="xsd:double"&gt;63.465&lt;/D&gt;&lt;D xsi:type="xsd:double"&gt;63.6125&lt;/D&gt;&lt;D xsi:type="xsd:double"&gt;63.0575&lt;/D&gt;&lt;D xsi:type="xsd:double"&gt;62.65&lt;/D&gt;&lt;D xsi:type="xsd:double"&gt;63.4725&lt;/D&gt;&lt;D xsi:type="xsd:double"&gt;62.845&lt;/D&gt;&lt;D xsi:type="xsd:double"&gt;61.1375&lt;/D&gt;&lt;D xsi:type="xsd:double"&gt;60.5775&lt;/D&gt;&lt;D xsi:type="xsd:double"&gt;60.37&lt;/D&gt;&lt;D xsi:type="xsd:double"&gt;60.2575&lt;/D&gt;&lt;D xsi:type="xsd:double"&gt;60.8825&lt;/D&gt;&lt;D xsi:type="xsd:double"&gt;60.6675&lt;/D&gt;&lt;D xsi:type="xsd:double"&gt;60.3225&lt;/D&gt;&lt;D xsi:type="xsd:double"&gt;60.335&lt;/D&gt;&lt;D xsi:type="xsd:double"&gt;59.9425&lt;/D&gt;&lt;D xsi:type="xsd:double"&gt;59.555&lt;/D&gt;&lt;D xsi:type="xsd:double"&gt;59.7275&lt;/D&gt;&lt;D xsi:type="xsd:double"&gt;59.085&lt;/D&gt;&lt;D xsi:type="xsd:double"&gt;57.1125&lt;/D&gt;&lt;D xsi:type="xsd:double"&gt;57.1175&lt;/D&gt;&lt;D xsi:type="xsd:double"&gt;56.4025&lt;/D&gt;&lt;D xsi:type="xsd:double"&gt;56.9475&lt;/D&gt;&lt;D xsi:type="xsd:double"&gt;56.87&lt;/D&gt;&lt;D xsi:type="xsd:double"&gt;56.705&lt;/D&gt;&lt;D xsi:type="xsd:double"&gt;56.8325&lt;/D&gt;&lt;D xsi:type="xsd:double"&gt;55.9375&lt;/D&gt;&lt;D xsi:type="xsd:double"&gt;54.6125&lt;/D&gt;&lt;D xsi:type="xsd:double"&gt;54.46&lt;/D&gt;&lt;D xsi:type="xsd:double"&gt;54.1&lt;/D&gt;&lt;D xsi:type="xsd:double"&gt;52.80125&lt;/D&gt;&lt;D xsi:type="xsd:double"&gt;53.3825&lt;/D&gt;&lt;D xsi:type="xsd:double"&gt;54.575&lt;/D&gt;&lt;D xsi:type="xsd:double"&gt;55.7&lt;/D&gt;&lt;D xsi:type="xsd:double"&gt;55.65875&lt;/D&gt;&lt;D xsi:type="xsd:double"&gt;56.355&lt;/D&gt;&lt;D xsi:type="xsd:double"&gt;56.225&lt;/D&gt;&lt;D xsi:type="xsd:double"&gt;56.5925&lt;/D&gt;&lt;D xsi:type="xsd:double"&gt;58.4875&lt;/D&gt;&lt;D xsi:type="xsd:double"&gt;58.1925&lt;/D&gt;&lt;D xsi:type="xsd:double"&gt;57.185&lt;/D&gt;&lt;/FQL&gt;&lt;FQL&gt;&lt;Q&gt;XLU^P_PRICE(0)/P_PRICE_LOW_PR(0,,,,,,"PRICE","CLOSE","52W")&lt;/Q&gt;&lt;R&gt;1&lt;/R&gt;&lt;C&gt;1&lt;/C&gt;&lt;D xsi:type="xsd:double"&gt;1.31874&lt;/D&gt;&lt;/FQL&gt;&lt;FQL&gt;&lt;Q&gt;LIT^FG_TOTAL_RETURNC(0,-3AM)&lt;/Q&gt;&lt;R&gt;1&lt;/R&gt;&lt;C&gt;1&lt;/C&gt;&lt;D xsi:type="xsd:double"&gt;-13.321125&lt;/D&gt;&lt;/FQL&gt;&lt;FQL&gt;&lt;Q&gt;XTL^PERCENT_CHANGE(FMA_EPS(+1,0,,,,"PORTAGG","MEAN"),FMA_EPS(+1,-3AM,,,,"PORTAGG","MEAN"))&lt;/Q&gt;&lt;R&gt;1&lt;/R&gt;&lt;C&gt;1&lt;/C&gt;&lt;D xsi:type="xsd:double"&gt;28.4967516071735&lt;/D&gt;&lt;/FQL&gt;&lt;FQL&gt;&lt;Q&gt;LIT^PERCENT_CHANGE(FMA_EPS(+1,0,,,,"PORTAGG","MEAN"),FMA_EPS(+1,-1AM,,,,"PORTAGG","MEAN"))&lt;/Q&gt;&lt;R&gt;1&lt;/R&gt;&lt;C&gt;1&lt;/C&gt;&lt;D xsi:type="xsd:double"&gt;-21.216798488914&lt;/D&gt;&lt;/FQL&gt;&lt;FQL&gt;&lt;Q&gt;XLV^FMA_PCT_ABOVE_MAVG(200,0,,,,"PORTAGG")&lt;/Q&gt;&lt;R&gt;1&lt;/R&gt;&lt;C&gt;1&lt;/C&gt;&lt;D xsi:type="xsd:double"&gt;74.6031746031746&lt;/D&gt;&lt;/FQL&gt;&lt;FQL&gt;&lt;Q&gt;PRN^PERCENT_CHANGE(FMA_EPS(+1,0,,,,"PORTAGG","MEAN"),FMA_EPS(+1,-3AM,,,,"PORTAGG","MEAN"))&lt;/Q&gt;&lt;R&gt;1&lt;/R&gt;&lt;C&gt;1&lt;/C&gt;&lt;D xsi:type="xsd:double"&gt;-14.3205758649846&lt;/D&gt;&lt;/FQL&gt;&lt;FQL&gt;&lt;Q&gt;VNQ^FMA_COS_DOWN("EPS","1M",+1,0,,,"PORTAGG","MEANR")&lt;/Q&gt;&lt;R&gt;1&lt;/R&gt;&lt;C&gt;1&lt;/C&gt;&lt;D xsi:type="xsd:double"&gt;40&lt;/D&gt;&lt;/FQL&gt;&lt;FQL&gt;&lt;Q&gt;MOO^FMA_COS_UP("EPS","1M",+1,0,,,"PORTAGG","MEANR")&lt;/Q&gt;&lt;R&gt;1&lt;/R&gt;&lt;C&gt;1&lt;/C&gt;&lt;D xsi:type="xsd:double"&gt;13&lt;/D&gt;&lt;/FQL&gt;&lt;FQL&gt;&lt;Q&gt;ITA^FMA_COS_UP("EPS","1M",+1,0,,,"PORTAGG","MEANR")&lt;/Q&gt;&lt;R&gt;1&lt;/R&gt;&lt;C&gt;1&lt;/C&gt;&lt;D xsi:type="xsd:double"&gt;13&lt;/D&gt;&lt;/FQL&gt;&lt;FQL&gt;&lt;Q&gt;PSCI^FG_COMPANY_NAME&lt;/Q&gt;&lt;R&gt;1&lt;/R&gt;&lt;C&gt;1&lt;/C&gt;&lt;D xsi:type="xsd:string"&gt;Invesco S&amp;amp;P SmallCap Industrials ETF&lt;/D&gt;&lt;/FQL&gt;&lt;FQL&gt;&lt;Q&gt;XRT^P_PRICE(-1AM)/P_PRICE_HIGH_PR(-1AM,,,,,,"PRICE","CLOSE","52W")&lt;/Q&gt;&lt;R&gt;1&lt;/R&gt;&lt;C&gt;1&lt;/C&gt;&lt;D xsi:type="xsd:double"&gt;0.9317635&lt;/D&gt;&lt;/FQL&gt;&lt;FQL&gt;&lt;Q&gt;XLF^FG_TOTAL_RETURNC(-1AM,-4AM)&lt;/Q&gt;&lt;R&gt;1&lt;/R&gt;&lt;C&gt;1&lt;/C&gt;&lt;D xsi:type="xsd:double"&gt;-1.262176&lt;/D&gt;&lt;/FQL&gt;&lt;FQL&gt;&lt;Q&gt;XLE^FG_TOTAL_RETURNC(0,-1AM)&lt;/Q&gt;&lt;R&gt;1&lt;/R&gt;&lt;C&gt;1&lt;/C&gt;&lt;D xsi:type="xsd:double"&gt;-0.5043864&lt;/D&gt;&lt;/FQL&gt;&lt;FQL&gt;&lt;Q&gt;XLB^FG_TOTAL_RETURNC(0,-1AM)&lt;/Q&gt;&lt;R&gt;1&lt;/R&gt;&lt;C&gt;1&lt;/C&gt;&lt;D xsi:type="xsd:double"&gt;5.543411&lt;/D&gt;&lt;/FQL&gt;&lt;FQL&gt;&lt;Q&gt;XLI^FG_TOTAL_RETURNC(0,-3AM)&lt;/Q&gt;&lt;R&gt;1&lt;/R&gt;&lt;C&gt;1&lt;/C&gt;&lt;D xsi:type="xsd:double"&gt;3.876865&lt;/D&gt;&lt;/FQL&gt;&lt;FQL&gt;&lt;Q&gt;XLU^FG_TOTAL_RETURNC(-1AM,-7AM)&lt;/Q&gt;&lt;R&gt;1&lt;/R&gt;&lt;C&gt;1&lt;/C&gt;&lt;D xsi:type="xsd:double"&gt;8.588446&lt;/D&gt;&lt;/FQL&gt;&lt;FQL&gt;&lt;Q&gt;LIT^FG_TOTAL_RETURNC(-1AM,-2AM)&lt;/Q&gt;&lt;R&gt;1&lt;/R&gt;&lt;C&gt;1&lt;/C&gt;&lt;D xsi:type="xsd:double"&gt;-9.739423&lt;/D&gt;&lt;/FQL&gt;&lt;FQL&gt;&lt;Q&gt;IGV^P_PRICE(-1AM)/P_PRICE_HIGH_PR(-1AM,,,,,,"PRICE","CLOSE","52W")&lt;/Q&gt;&lt;R&gt;1&lt;/R&gt;&lt;C&gt;1&lt;/C&gt;&lt;D xsi:type="xsd:double"&gt;0.9879866&lt;/D&gt;&lt;/FQL&gt;&lt;FQL&gt;&lt;Q&gt;PSCI^FG_TOTAL_RETURNC(-1AM,-7AM)&lt;/Q&gt;&lt;R&gt;1&lt;/R&gt;&lt;C&gt;1&lt;/C&gt;&lt;D xsi:type="xsd:double"&gt;2.363348&lt;/D&gt;&lt;/FQL&gt;&lt;FQL&gt;&lt;Q&gt;IYT^FG_TOTAL_RETURNC(0,-1AM)&lt;/Q&gt;&lt;R&gt;1&lt;/R&gt;&lt;C&gt;1&lt;/C&gt;&lt;D xsi:type="xsd:double"&gt;-0.46275258&lt;/D&gt;&lt;/FQL&gt;&lt;FQL&gt;&lt;Q&gt;XLU^P_PRICE(0,-200D)&lt;/Q&gt;&lt;R&gt;201&lt;/R&gt;&lt;C&gt;1&lt;/C&gt;&lt;D xsi:type="xsd:double"&gt;74.1&lt;/D&gt;&lt;D xsi:type="xsd:double"&gt;72.79&lt;/D&gt;&lt;D xsi:type="xsd:double"&gt;71.86&lt;/D&gt;&lt;D xsi:type="xsd:double"&gt;71.49&lt;/D&gt;&lt;D xsi:type="xsd:double"&gt;71.17&lt;/D&gt;&lt;D xsi:type="xsd:double"&gt;70.48&lt;/D&gt;&lt;D xsi:type="xsd:double"&gt;71.07&lt;/D&gt;&lt;D xsi:type="xsd:double"&gt;70.28&lt;/D&gt;&lt;D xsi:type="xsd:double"&gt;70.72&lt;/D&gt;&lt;D xsi:type="xsd:double"&gt;70.13&lt;/D&gt;&lt;D xsi:type="xsd:double"&gt;70.05&lt;/D&gt;&lt;D xsi:type="xsd:double"&gt;70.11&lt;/D&gt;&lt;D xsi:type="xsd:double"&gt;70.07&lt;/D&gt;&lt;D xsi:type="xsd:double"&gt;69.53&lt;/D&gt;&lt;D xsi:type="xsd:double"&gt;71.26&lt;/D&gt;&lt;D xsi:type="xsd:double"&gt;70.74&lt;/D&gt;&lt;D xsi:type="xsd:double"&gt;69.47&lt;/D&gt;&lt;D xsi:type="xsd:double"&gt;68.82&lt;/D&gt;&lt;D xsi:type="xsd:double"&gt;68.62&lt;/D&gt;&lt;D xsi:type="xsd:double"&gt;68.55&lt;/D&gt;&lt;D xsi:type="xsd:double"&gt;68.43&lt;/D&gt;&lt;D xsi:type="xsd:double"&gt;68.02&lt;/D&gt;&lt;D xsi:type="xsd:double"&gt;67.67&lt;/D&gt;&lt;D xsi:type="xsd:double"&gt;68.14&lt;/D&gt;&lt;D xsi:type="xsd:double"&gt;68.91&lt;/D&gt;&lt;D xsi:type="xsd:double"&gt;68.79&lt;/D&gt;&lt;D xsi:type="xsd:double"&gt;69.08&lt;/D&gt;&lt;D xsi:type="xsd:double"&gt;69.74&lt;/D&gt;&lt;D xsi:type="xsd:double"&gt;69.39&lt;/D&gt;&lt;D xsi:type="xsd:double"&gt;69.8&lt;/D&gt;&lt;D xsi:type="xsd:double"&gt;69.2&lt;/D&gt;&lt;D xsi:type="xsd:double"&gt;69.17&lt;/D&gt;&lt;D xsi:type="xsd:double"&gt;69.94&lt;/D&gt;&lt;D xsi:type="xsd:double"&gt;70.11&lt;/D&gt;&lt;D xsi:type="xsd:double"&gt;69.95&lt;/D&gt;&lt;D xsi:type="xsd:double"&gt;70.41&lt;/D&gt;&lt;D xsi:type="xsd:double"&gt;70.84&lt;/D&gt;&lt;D xsi:type="xsd:double"&gt;69.94&lt;/D&gt;&lt;D xsi:type="xsd:double"&gt;70.71&lt;/D&gt;&lt;D xsi:type="xsd:double"&gt;71.45&lt;/D&gt;&lt;D xsi:type="xsd:double"&gt;71.86&lt;/D&gt;&lt;D xsi:type="xsd:double"&gt;71.89&lt;/D&gt;&lt;D xsi:type="xsd:double"&gt;72.72&lt;/D&gt;&lt;D xsi:type="xsd:double"&gt;71.46&lt;/D&gt;&lt;D xsi:type="xsd:double"&gt;70.51&lt;/D&gt;&lt;D xsi:type="xsd:double"&gt;71.43&lt;/D&gt;&lt;D xsi:type="xsd:double"&gt;71.5&lt;/D&gt;&lt;D xsi:type="xsd:double"&gt;70.79&lt;/D&gt;&lt;D xsi:type="xsd:double"&gt;72.01&lt;/D&gt;&lt;D xsi:type="xsd:double"&gt;72.87&lt;/D&gt;&lt;D xsi:type="xsd:double"&gt;72.22&lt;/D&gt;&lt;D xsi:type="xsd:double"&gt;72.34&lt;/D&gt;&lt;D xsi:type="xsd:double"&gt;72.28&lt;/D&gt;&lt;D xsi:type="xsd:double"&gt;72.53&lt;/D&gt;&lt;D xsi:type="xsd:double"&gt;71.46&lt;/D&gt;&lt;D xsi:type="xsd:double"&gt;71.27&lt;/D&gt;&lt;D xsi:type="xsd:double"&gt;71.27&lt;/D&gt;&lt;D xsi:type="xsd:double"&gt;71.34&lt;/D&gt;&lt;D xsi:type="xsd:double"&gt;70.27&lt;/D&gt;&lt;D xsi:type="xsd:double"&gt;69.54&lt;/D&gt;&lt;D xsi:type="xsd:double"&gt;68.76&lt;/D&gt;&lt;D xsi:type="xsd:double"&gt;68.41&lt;/D&gt;&lt;D xsi:type="xsd:double"&gt;67.87&lt;/D&gt;&lt;D xsi:type="xsd:double"&gt;67.51&lt;/D&gt;&lt;D xsi:type="xsd:double"&gt;66.74&lt;/D&gt;&lt;D xsi:type="xsd:double"&gt;67.09&lt;/D&gt;&lt;D xsi:type="xsd:double"&gt;66.19&lt;/D&gt;&lt;D xsi:type="xsd:double"&gt;66.92&lt;/D&gt;&lt;D xsi:type="xsd:double"&gt;66.74&lt;/D&gt;&lt;D xsi:type="xsd:double"&gt;66.34&lt;/D&gt;&lt;D xsi:type="xsd:double"&gt;66.03&lt;/D&gt;&lt;D xsi:type="xsd:double"&gt;65.43&lt;/D&gt;&lt;D xsi:type="xsd:double"&gt;64.44&lt;/D&gt;&lt;D xsi:type="xsd:double"&gt;64.08&lt;/D&gt;&lt;D xsi:type="xsd:double"&gt;62.77&lt;/D&gt;&lt;D xsi:type="xsd:double"&gt;63.61&lt;/D&gt;&lt;D xsi:type="xsd:double"&gt;64.2&lt;/D&gt;&lt;D xsi:type="xsd:double"&gt;64.69&lt;/D&gt;&lt;D xsi:type="xsd:double"&gt;64.82&lt;/D&gt;&lt;D xsi:type="xsd:double"&gt;65.95&lt;/D&gt;&lt;D xsi:type="xsd:double"&gt;65.59&lt;/D&gt;&lt;D xsi:type="xsd:double"&gt;65.16&lt;/D&gt;&lt;D xsi:type="xsd:double"&gt;64.97&lt;/D&gt;&lt;D xsi:type="xsd:double"&gt;65.1&lt;/D&gt;&lt;D xsi:type="xsd:double"&gt;65.36&lt;/D&gt;&lt;D xsi:type="xsd:double"&gt;65.25&lt;/D&gt;&lt;D xsi:type="xsd:double"&gt;65.65&lt;/D&gt;&lt;D xsi:type="xsd:double"&gt;65.2&lt;/D&gt;&lt;D xsi:type="xsd:double"&gt;63.43&lt;/D&gt;&lt;D xsi:type="xsd:double"&gt;64.16&lt;/D&gt;&lt;D xsi:type="xsd:double"&gt;63.86&lt;/D&gt;&lt;D xsi:type="xsd:double"&gt;63.77&lt;/D&gt;&lt;D xsi:type="xsd:double"&gt;63.87&lt;/D&gt;&lt;D xsi:type="xsd:double"&gt;63.79&lt;/D&gt;&lt;D xsi:type="xsd:double"&gt;63.23&lt;/D&gt;&lt;D xsi:type="xsd:double"&gt;63.46&lt;/D&gt;&lt;D xsi:type="xsd:double"&gt;63.37&lt;/D&gt;&lt;D xsi:type="xsd:double"&gt;63.88&lt;/D&gt;&lt;D xsi:type="xsd:double"&gt;63.45&lt;/D&gt;&lt;D xsi:type="xsd:double"&gt;64.07&lt;/D&gt;&lt;D xsi:type="xsd:double"&gt;63.75&lt;/D&gt;&lt;D xsi:type="xsd:double"&gt;63.59&lt;/D&gt;&lt;D xsi:type="xsd:double"&gt;63.18&lt;/D&gt;&lt;D xsi:type="xsd:double"&gt;62.58&lt;/D&gt;&lt;D xsi:type="xsd:double"&gt;62.76&lt;/D&gt;&lt;D xsi:type="xsd:double"&gt;61.72&lt;/D&gt;&lt;D xsi:type="xsd:double"&gt;62.1&lt;/D&gt;&lt;D xsi:type="xsd:double"&gt;62.08&lt;/D&gt;&lt;D xsi:type="xsd:double"&gt;61.89&lt;/D&gt;&lt;D xsi:type="xsd:double"&gt;60.74&lt;/D&gt;&lt;D xsi:type="xsd:double"&gt;61.96&lt;/D&gt;&lt;D xsi:type="xsd:double"&gt;61.52&lt;/D&gt;&lt;D xsi:type="xsd:double"&gt;62&lt;/D&gt;&lt;D xsi:type="xsd:double"&gt;61.19&lt;/D&gt;&lt;D xsi:type="xsd:double"&gt;61.23&lt;/D&gt;&lt;D xsi:type="xsd:double"&gt;61.3&lt;/D&gt;&lt;D xsi:type="xsd:double"&gt;60.29&lt;/D&gt;&lt;D xsi:type="xsd:double"&gt;59.96&lt;/D&gt;&lt;D xsi:type="xsd:double"&gt;60.97&lt;/D&gt;&lt;D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xsi:type="xsd:double"&gt;62.62&lt;/D&gt;&lt;D xsi:type="xsd:double"&gt;62.41&lt;/D&gt;&lt;D xsi:type="xsd:double"&gt;62.3&lt;/D&gt;&lt;D xsi:type="xsd:double"&gt;63.59&lt;/D&gt;&lt;D xsi:type="xsd:double"&gt;63.23&lt;/D&gt;&lt;D xsi:type="xsd:double"&gt;63.97&lt;/D&gt;&lt;D xsi:type="xsd:double"&gt;65.1&lt;/D&gt;&lt;D xsi:type="xsd:double"&gt;65.96&lt;/D&gt;&lt;D xsi:type="xsd:double"&gt;63.56&lt;/D&gt;&lt;D xsi:type="xsd:double"&gt;63.82&lt;/D&gt;&lt;D xsi:type="xsd:double"&gt;63.41&lt;/D&gt;&lt;D xsi:type="xsd:double"&gt;63.53&lt;/D&gt;&lt;D xsi:type="xsd:double"&gt;63.67&lt;/D&gt;&lt;D xsi:type="xsd:double"&gt;62.83&lt;/D&gt;&lt;D xsi:type="xsd:double"&gt;63.28&lt;/D&gt;&lt;D xsi:type="xsd:double"&gt;63.53&lt;/D&gt;&lt;D xsi:type="xsd:double"&gt;62.76&lt;/D&gt;&lt;D xsi:type="xsd:double"&gt;62.49&lt;/D&gt;&lt;D xsi:type="xsd:double"&gt;62.99&lt;/D&gt;&lt;D xsi:type="xsd:double"&gt;62.79&lt;/D&gt;&lt;D xsi:type="xsd:double"&gt;62.69&lt;/D&gt;&lt;D xsi:type="xsd:double"&gt;62.53&lt;/D&gt;&lt;D xsi:type="xsd:double"&gt;62.23&lt;/D&gt;&lt;D xsi:type="xsd:double"&gt;62.1&lt;/D&gt;&lt;D xsi:type="xsd:double"&gt;62.29&lt;/D&gt;&lt;D xsi:type="xsd:double"&gt;62.12&lt;/D&gt;&lt;D xsi:type="xsd:double"&gt;61.79&lt;/D&gt;&lt;D xsi:type="xsd:double"&gt;61.98&lt;/D&gt;&lt;D xsi:type="xsd:double"&gt;59.6&lt;/D&gt;&lt;D xsi:type="xsd:double"&gt;60.32&lt;/D&gt;&lt;D xsi:type="xsd:double"&gt;60&lt;/D&gt;&lt;D xsi:type="xsd:double"&gt;60.8&lt;/D&gt;&lt;D xsi:type="xsd:double"&gt;61.25&lt;/D&gt;&lt;D xsi:type="xsd:double"&gt;61.7&lt;/D&gt;&lt;D xsi:type="xsd:double"&gt;61.86&lt;/D&gt;&lt;D xsi:type="xsd:double"&gt;61.5&lt;/D&gt;&lt;D xsi:type="xsd:double"&gt;60.37&lt;/D&gt;&lt;D xsi:type="xsd:double"&gt;59.69&lt;/D&gt;&lt;D xsi:type="xsd:d</t>
        </r>
      </text>
    </comment>
    <comment ref="A8" authorId="0" shapeId="0" xr:uid="{C72900DA-7D63-4038-B288-0CA28E9208E7}">
      <text>
        <r>
          <rPr>
            <b/>
            <sz val="9"/>
            <color indexed="81"/>
            <rFont val="Tahoma"/>
            <charset val="1"/>
          </rPr>
          <t>ouble"&gt;59.18&lt;/D&gt;&lt;D xsi:type="xsd:double"&gt;58.73&lt;/D&gt;&lt;D xsi:type="xsd:double"&gt;59.86&lt;/D&gt;&lt;D xsi:type="xsd:double"&gt;59.35&lt;/D&gt;&lt;D xsi:type="xsd:double"&gt;59.02&lt;/D&gt;&lt;D xsi:type="xsd:double"&gt;57.54&lt;/D&gt;&lt;D xsi:type="xsd:double"&gt;58.03&lt;/D&gt;&lt;D xsi:type="xsd:double"&gt;58.64&lt;/D&gt;&lt;D xsi:type="xsd:double"&gt;59.23&lt;/D&gt;&lt;D xsi:type="xsd:double"&gt;59.75&lt;/D&gt;&lt;D xsi:type="xsd:double"&gt;59.91&lt;/D&gt;&lt;D xsi:type="xsd:double"&gt;59.3&lt;/D&gt;&lt;/FQL&gt;&lt;FQL&gt;&lt;Q&gt;XLE^FMA_COS_DOWN("EPS","1M",+1,0,,,"PORTAGG","MEANR")&lt;/Q&gt;&lt;R&gt;1&lt;/R&gt;&lt;C&gt;1&lt;/C&gt;&lt;D xsi:type="xsd:double"&gt;15&lt;/D&gt;&lt;/FQL&gt;&lt;FQL&gt;&lt;Q&gt;XLE^FG_TOTAL_RETURNC(-1AM,-4AM)&lt;/Q&gt;&lt;R&gt;1&lt;/R&gt;&lt;C&gt;1&lt;/C&gt;&lt;D xsi:type="xsd:double"&gt;-3.3600986&lt;/D&gt;&lt;/FQL&gt;&lt;FQL&gt;&lt;Q&gt;ITA^P_PRICE(-1AM)/P_PRICE_HIGH_PR(-1AM,,,,,,"PRICE","CLOSE","52W")&lt;/Q&gt;&lt;R&gt;1&lt;/R&gt;&lt;C&gt;1&lt;/C&gt;&lt;D xsi:type="xsd:double"&gt;0.95771164&lt;/D&gt;&lt;/FQL&gt;&lt;FQL&gt;&lt;Q&gt;RSPT^FG_TOTAL_RETURNC(0,-1AM)&lt;/Q&gt;&lt;R&gt;1&lt;/R&gt;&lt;C&gt;1&lt;/C&gt;&lt;D xsi:type="xsd:double"&gt;-3.0601084&lt;/D&gt;&lt;/FQL&gt;&lt;FQL&gt;&lt;Q&gt;PSCI^P_PRICE(0)/P_PRICE_LOW_PR(0,,,,,,"PRICE","CLOSE","52W")&lt;/Q&gt;&lt;R&gt;1&lt;/R&gt;&lt;C&gt;1&lt;/C&gt;&lt;D xsi:type="xsd:double"&gt;1.3854468&lt;/D&gt;&lt;/FQL&gt;&lt;FQL&gt;&lt;Q&gt;XLU^PERCENT_CHANGE(FMA_EPS(+1,0,,,,"PORTAGG","MEAN"),FMA_EPS(+1,-1AM,,,,"PORTAGG","MEAN"))&lt;/Q&gt;&lt;R&gt;1&lt;/R&gt;&lt;C&gt;1&lt;/C&gt;&lt;D xsi:type="xsd:double"&gt;0.171828625064943&lt;/D&gt;&lt;/FQL&gt;&lt;FQL&gt;&lt;Q&gt;SMH^FMA_COS_UP("EPS","1M",+1,0,,,"PORTAGG","MEANR")&lt;/Q&gt;&lt;R&gt;1&lt;/R&gt;&lt;C&gt;1&lt;/C&gt;&lt;D xsi:type="xsd:double"&gt;15&lt;/D&gt;&lt;/FQL&gt;&lt;FQL&gt;&lt;Q&gt;RSPT^P_PRICE(-1AM)/P_PRICE_HIGH_PR(-1AM,,,,,,"PRICE","CLOSE","52W")&lt;/Q&gt;&lt;R&gt;1&lt;/R&gt;&lt;C&gt;1&lt;/C&gt;&lt;D xsi:type="xsd:double"&gt;0.9854604&lt;/D&gt;&lt;/FQL&gt;&lt;FQL&gt;&lt;Q&gt;MOO^P_PRICE(-1AM)/P_PRICE_HIGH_PR(-1AM,,,,,,"PRICE","CLOSE","52W")&lt;/Q&gt;&lt;R&gt;1&lt;/R&gt;&lt;C&gt;1&lt;/C&gt;&lt;D xsi:type="xsd:double"&gt;0.79146695&lt;/D&gt;&lt;/FQL&gt;&lt;FQL&gt;&lt;Q&gt;XLY^FG_TOTAL_RETURNC(-1AM,-7AM)&lt;/Q&gt;&lt;R&gt;1&lt;/R&gt;&lt;C&gt;1&lt;/C&gt;&lt;D xsi:type="xsd:double"&gt;2.7973652&lt;/D&gt;&lt;/FQL&gt;&lt;FQL&gt;&lt;Q&gt;RWR^P_PRICE(0)/P_PRICE_HIGH_PR(0,,,,,,"PRICE","CLOSE","52W")&lt;/Q&gt;&lt;R&gt;1&lt;/R&gt;&lt;C&gt;1&lt;/C&gt;&lt;D xsi:type="xsd:double"&gt;1&lt;/D&gt;&lt;/FQL&gt;&lt;FQL&gt;&lt;Q&gt;IYG^FMA_PCT_ABOVE_MAVG(200,0,,,,"PORTAGG")&lt;/Q&gt;&lt;R&gt;1&lt;/R&gt;&lt;C&gt;1&lt;/C&gt;&lt;D xsi:type="xsd:double"&gt;88.4615384615385&lt;/D&gt;&lt;/FQL&gt;&lt;FQL&gt;&lt;Q&gt;MOO^FMA_COS_DOWN("EPS","1M",+1,0,,,"PORTAGG","MEANR")&lt;/Q&gt;&lt;R&gt;1&lt;/R&gt;&lt;C&gt;1&lt;/C&gt;&lt;D xsi:type="xsd:double"&gt;23&lt;/D&gt;&lt;/FQL&gt;&lt;FQL&gt;&lt;Q&gt;ITA^FG_TOTAL_RETURNC(-1AM,-7AM)&lt;/Q&gt;&lt;R&gt;1&lt;/R&gt;&lt;C&gt;1&lt;/C&gt;&lt;D xsi:type="xsd:double"&gt;4.3781996&lt;/D&gt;&lt;/FQL&gt;&lt;FQL&gt;&lt;Q&gt;MOO^FG_TOTAL_RETURNC(0,-3AM)&lt;/Q&gt;&lt;R&gt;1&lt;/R&gt;&lt;C&gt;1&lt;/C&gt;&lt;D xsi:type="xsd:double"&gt;-0.52142143&lt;/D&gt;&lt;/FQL&gt;&lt;FQL&gt;&lt;Q&gt;XLY^FG_TOTAL_RETURNC(0,-1AM)&lt;/Q&gt;&lt;R&gt;1&lt;/R&gt;&lt;C&gt;1&lt;/C&gt;&lt;D xsi:type="xsd:double"&gt;-0.071030855&lt;/D&gt;&lt;/FQL&gt;&lt;FQL&gt;&lt;Q&gt;LIT^P_PRICE(0,-200D)&lt;/Q&gt;&lt;R&gt;201&lt;/R&gt;&lt;C&gt;1&lt;/C&gt;&lt;D xsi:type="xsd:double"&gt;37.95&lt;/D&gt;&lt;D xsi:type="xsd:double"&gt;39.17&lt;/D&gt;&lt;D xsi:type="xsd:double"&gt;38.24&lt;/D&gt;&lt;D xsi:type="xsd:double"&gt;38.44&lt;/D&gt;&lt;D xsi:type="xsd:double"&gt;38.99&lt;/D&gt;&lt;D xsi:type="xsd:double"&gt;38.39&lt;/D&gt;&lt;D xsi:type="xsd:double"&gt;37.96&lt;/D&gt;&lt;D xsi:type="xsd:double"&gt;39.15&lt;/D&gt;&lt;D xsi:type="xsd:double"&gt;40.09&lt;/D&gt;&lt;D xsi:type="xsd:double"&gt;40.01&lt;/D&gt;&lt;D xsi:type="xsd:double"&gt;40.1&lt;/D&gt;&lt;D xsi:type="xsd:double"&gt;40.47&lt;/D&gt;&lt;D xsi:type="xsd:double"&gt;41.31&lt;/D&gt;&lt;D xsi:type="xsd:double"&gt;40.51&lt;/D&gt;&lt;D xsi:type="xsd:double"&gt;41.42&lt;/D&gt;&lt;D xsi:type="xsd:double"&gt;40.86&lt;/D&gt;&lt;D xsi:type="xsd:double"&gt;39.98&lt;/D&gt;&lt;D xsi:type="xsd:double"&gt;39.47&lt;/D&gt;&lt;D xsi:type="xsd:double"&gt;40.05&lt;/D&gt;&lt;D xsi:type="xsd:double"&gt;40.1&lt;/D&gt;&lt;D xsi:type="xsd:double"&gt;40.49&lt;/D&gt;&lt;D xsi:type="xsd:double"&gt;39&lt;/D&gt;&lt;D xsi:type="xsd:double"&gt;38.98&lt;/D&gt;&lt;D xsi:type="xsd:double"&gt;38.81&lt;/D&gt;&lt;D xsi:type="xsd:double"&gt;39.43&lt;/D&gt;&lt;D xsi:type="xsd:double"&gt;40.16&lt;/D&gt;&lt;D xsi:type="xsd:double"&gt;38.98&lt;/D&gt;&lt;D xsi:type="xsd:double"&gt;39.67&lt;/D&gt;&lt;D xsi:type="xsd:double"&gt;39.57&lt;/D&gt;&lt;D xsi:type="xsd:double"&gt;40.09&lt;/D&gt;&lt;D xsi:type="xsd:double"&gt;41.2&lt;/D&gt;&lt;D xsi:type="xsd:double"&gt;41.02&lt;/D&gt;&lt;D xsi:type="xsd:double"&gt;40.71&lt;/D&gt;&lt;D xsi:type="xsd:double"&gt;41.4&lt;/D&gt;&lt;D xsi:type="xsd:double"&gt;42.35&lt;/D&gt;&lt;D xsi:type="xsd:double"&gt;42.3&lt;/D&gt;&lt;D xsi:type="xsd:double"&gt;42.84&lt;/D&gt;&lt;D xsi:type="xsd:double"&gt;42.67&lt;/D&gt;&lt;D xsi:type="xsd:double"&gt;43.91&lt;/D&gt;&lt;D xsi:type="xsd:double"&gt;44.08&lt;/D&gt;&lt;D xsi:type="xsd:double"&gt;43.69&lt;/D&gt;&lt;D xsi:type="xsd:double"&gt;43.64&lt;/D&gt;&lt;D xsi:type="xsd:double"&gt;43.46&lt;/D&gt;&lt;D xsi:type="xsd:double"&gt;43.71&lt;/D&gt;&lt;D xsi:type="xsd:double"&gt;43.36&lt;/D&gt;&lt;D xsi:type="xsd:double"&gt;44.03&lt;/D&gt;&lt;D xsi:type="xsd:double"&gt;44.29&lt;/D&gt;&lt;D xsi:type="xsd:double"&gt;43.85&lt;/D&gt;&lt;D xsi:type="xsd:double"&gt;44.81&lt;/D&gt;&lt;D xsi:type="xsd:double"&gt;45.12&lt;/D&gt;&lt;D xsi:type="xsd:double"&gt;45.64&lt;/D&gt;&lt;D xsi:type="xsd:double"&gt;45.8&lt;/D&gt;&lt;D xsi:type="xsd:double"&gt;45.14&lt;/D&gt;&lt;D xsi:type="xsd:double"&gt;44.92&lt;/D&gt;&lt;D xsi:type="xsd:double"&gt;45.79&lt;/D&gt;&lt;D xsi:type="xsd:double"&gt;45.13&lt;/D&gt;&lt;D xsi:type="xsd:double"&gt;44.94&lt;/D&gt;&lt;D xsi:type="xsd:double"&gt;46.46&lt;/D&gt;&lt;D xsi:type="xsd:double"&gt;45.53&lt;/D&gt;&lt;D xsi:type="xsd:double"&gt;46.07&lt;/D&gt;&lt;D xsi:type="xsd:double"&gt;46.33&lt;/D&gt;&lt;D xsi:type="xsd:double"&gt;46&lt;/D&gt;&lt;D xsi:type="xsd:double"&gt;45.63&lt;/D&gt;&lt;D xsi:type="xsd:double"&gt;44.06&lt;/D&gt;&lt;D xsi:type="xsd:double"&gt;43.82&lt;/D&gt;&lt;D xsi:type="xsd:double"&gt;44.92&lt;/D&gt;&lt;D xsi:type="xsd:double"&gt;42.81&lt;/D&gt;&lt;D xsi:type="xsd:double"&gt;42.2&lt;/D&gt;&lt;D xsi:type="xsd:double"&gt;41.89&lt;/D&gt;&lt;D xsi:type="xsd:double"&gt;42.34&lt;/D&gt;&lt;D xsi:type="xsd:double"&gt;42.33&lt;/D&gt;&lt;D xsi:type="xsd:double"&gt;42.42&lt;/D&gt;&lt;D xsi:type="xsd:double"&gt;42.91&lt;/D&gt;&lt;D xsi:type="xsd:double"&gt;43.15&lt;/D&gt;&lt;D xsi:type="xsd:double"&gt;42.74&lt;/D&gt;&lt;D xsi:type="xsd:double"&gt;44.03&lt;/D&gt;&lt;D xsi:type="xsd:double"&gt;44.08&lt;/D&gt;&lt;D xsi:type="xsd:double"&gt;45.84&lt;/D&gt;&lt;D xsi:type="xsd:double"&gt;45.3&lt;/D&gt;&lt;D xsi:type="xsd:double"&gt;46.64&lt;/D&gt;&lt;D xsi:type="xsd:double"&gt;45.73&lt;/D&gt;&lt;D xsi:type="xsd:double"&gt;44.97&lt;/D&gt;&lt;D xsi:type="xsd:double"&gt;45.26&lt;/D&gt;&lt;D xsi:type="xsd:double"&gt;45.81&lt;/D&gt;&lt;D xsi:type="xsd:double"&gt;45.36&lt;/D&gt;&lt;D xsi:type="xsd:double"&gt;45.58&lt;/D&gt;&lt;D xsi:type="xsd:double"&gt;45.29&lt;/D&gt;&lt;D xsi:type="xsd:double"&gt;45.4&lt;/D&gt;&lt;D xsi:type="xsd:double"&gt;44.7&lt;/D&gt;&lt;D xsi:type="xsd:double"&gt;44.74&lt;/D&gt;&lt;D xsi:type="xsd:double"&gt;45.22&lt;/D&gt;&lt;D xsi:type="xsd:double"&gt;46.07&lt;/D&gt;&lt;D xsi:type="xsd:double"&gt;46.65&lt;/D&gt;&lt;D xsi:type="xsd:double"&gt;45.69&lt;/D&gt;&lt;D xsi:type="xsd:double"&gt;46.11&lt;/D&gt;&lt;D xsi:type="xsd:double"&gt;45.34&lt;/D&gt;&lt;D xsi:type="xsd:double"&gt;45.34&lt;/D&gt;&lt;D xsi:type="xsd:double"&gt;46.47&lt;/D&gt;&lt;D xsi:type="xsd:double"&gt;46.5&lt;/D&gt;&lt;D xsi:type="xsd:double"&gt;46.11&lt;/D&gt;&lt;D xsi:type="xsd:double"&gt;44.18&lt;/D&gt;&lt;D xsi:type="xsd:double"&gt;44.76&lt;/D&gt;&lt;D xsi:type="xsd:double"&gt;44.64&lt;/D&gt;&lt;D xsi:type="xsd:double"&gt;43.37&lt;/D&gt;&lt;D xsi:type="xsd:double"&gt;45.77&lt;/D&gt;&lt;D xsi:type="xsd:double"&gt;47.16&lt;/D&gt;&lt;D xsi:type="xsd:double"&gt;46.06&lt;/D&gt;&lt;D xsi:type="xsd:double"&gt;44.47&lt;/D&gt;&lt;D xsi:type="xsd:double"&gt;44.25&lt;/D&gt;&lt;D xsi:type="xsd:double"&gt;43.54&lt;/D&gt;&lt;D xsi:type="xsd:double"&gt;43.03&lt;/D&gt;&lt;D xsi:type="xsd:double"&gt;42.76&lt;/D&gt;&lt;D xsi:type="xsd:double"&gt;42.73&lt;/D&gt;&lt;D xsi:type="xsd:double"&gt;42.12&lt;/D&gt;&lt;D xsi:type="xsd:double"&gt;43.54&lt;/D&gt;&lt;D xsi:type="xsd:double"&gt;42.39&lt;/D&gt;&lt;D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xsi:type="xsd:double"&gt;50.24&lt;/D&gt;&lt;D xsi:type="xsd:double"&gt;49.55&lt;/D&gt;&lt;D xsi:type="xsd:double"&gt;48.43&lt;/D&gt;&lt;D xsi:type="xsd:double"&gt;49.91&lt;/D&gt;&lt;D xsi:type="xsd:double"&gt;49.02&lt;/D&gt;&lt;D xsi:type="xsd:double"&gt;49.32&lt;/D&gt;&lt;D xsi:type="xsd:double"&gt;49.64&lt;/D&gt;&lt;D xsi:type="xsd:double"&gt;48.29&lt;/D&gt;&lt;D xsi:type="xsd:double"&gt;47.07&lt;/D&gt;&lt;D xsi:type="xsd:double"&gt;47.75&lt;/D&gt;&lt;D xsi:type="xsd:double"&gt;48.15&lt;/D&gt;&lt;D xsi:type="xsd:double"&gt;47.97&lt;/D&gt;&lt;D xsi:type="xsd:double"&gt;47.08&lt;/D&gt;&lt;D xsi:type="xsd:double"&gt;45.87&lt;/D&gt;&lt;D xsi:type="xsd:double"&gt;46.83&lt;/D&gt;&lt;D xsi:type="xsd:double"&gt;48.3&lt;/D&gt;&lt;D xsi:type="xsd:double"&gt;47.67&lt;/D&gt;&lt;D xsi:type="xsd:double"&gt;47.97&lt;/D&gt;&lt;D xsi:type="xsd:double"&gt;48.21&lt;/D&gt;&lt;D xsi:type="xsd:double"&gt;47.66&lt;/D&gt;&lt;D xsi:type="xsd:double"&gt;48.81&lt;/D&gt;&lt;D xsi:type="xsd:double"&gt;48.8&lt;/D&gt;&lt;D xsi:type="xsd:double"&gt;49.44&lt;/D&gt;&lt;D xsi:type="xsd:double"&gt;50.07&lt;/D&gt;&lt;D xsi:type="xsd:double"&gt;49.41&lt;/D&gt;&lt;D xsi:type="xsd:double"&gt;48.27&lt;/D&gt;&lt;D xsi:type="xsd:double"&gt;50.1&lt;/D&gt;&lt;D xsi:type="xsd:double"&gt;49.61&lt;/D&gt;&lt;D xsi:type="xsd:double"&gt;47.85&lt;/D&gt;&lt;D xsi:type="xsd:double"&gt;47.47&lt;/D&gt;&lt;D xsi:type="xsd:double"&gt;47.72&lt;/D&gt;&lt;D xsi:type="xsd:double"&gt;48.55&lt;/D&gt;&lt;D xsi:type="xsd:double"&gt;49.04&lt;/D&gt;&lt;D xsi:type="xsd:double"&gt;49.7&lt;/D&gt;&lt;D xsi:type="xsd:double"&gt;49.28&lt;/D&gt;&lt;D xsi:type="xsd:double"&gt;48.02&lt;/D&gt;&lt;D xsi:type="xsd:double"&gt;47.26&lt;/D&gt;&lt;D xsi:type="xsd:double"&gt;47.74&lt;/D&gt;&lt;D xsi:type="xsd:double"&gt;48.05&lt;/D&gt;&lt;D xsi:type="xsd:double"&gt;48.27&lt;/D&gt;&lt;D xsi:type="xsd:double"&gt;47.85&lt;/D&gt;&lt;D xsi:type="xsd:double"&gt;48.34&lt;/D&gt;&lt;D xsi:type="xsd:double"&gt;49.75&lt;/D&gt;&lt;D xsi:type="xsd:double"&gt;48.5&lt;/D&gt;&lt;D xsi:type="xsd:double"&gt;48.97&lt;/D&gt;&lt;D xsi:type="xsd:double"&gt;49.6&lt;/D&gt;&lt;D xsi:type="xsd:double"&gt;51.28&lt;/D&gt;&lt;D xsi:type="xsd:double"&gt;53.45&lt;/D&gt;&lt;D xsi:type="xsd:double"&gt;53.08&lt;/D&gt;&lt;D xsi:type="xsd:double"&gt;52.94&lt;/D&gt;&lt;/FQL&gt;&lt;FQL&gt;&lt;Q&gt;XOP^P_PRICE(0)/P_PRICE_LOW_PR(0,,,,,,"PRICE","CLOSE","52W")&lt;/Q&gt;&lt;R&gt;1&lt;/R&gt;&lt;C&gt;1&lt;/C&gt;&lt;D xsi:type="xsd:double"&gt;1.10799&lt;/D&gt;&lt;/FQL&gt;&lt;FQL&gt;&lt;Q&gt;XLU^FMA_PCT_ABOVE_MAVG(200,0,,,,"PORTAGG")&lt;/Q&gt;&lt;R&gt;1&lt;/R&gt;&lt;C&gt;1&lt;/C&gt;&lt;D xsi:type="xsd:double"&gt;90.625&lt;/D&gt;&lt;/FQL&gt;&lt;FQL&gt;&lt;Q&gt;XLV^PERCENT_CHANGE(FMA_EPS(+1,0,,,,"PORTAGG","MEAN"),FMA_EPS(+1,-1AM,,,,"PORTAGG","MEAN"))&lt;/Q&gt;&lt;R&gt;1&lt;/R&gt;&lt;C&gt;1&lt;/C&gt;&lt;D xsi:type="xsd:double"&gt;-0.678178039841314&lt;/D&gt;&lt;/FQL&gt;&lt;FQL&gt;&lt;Q&gt;PTF^FMA_COS_UP("EPS","1M",+1,0,,,"PORTAGG","MEANR")&lt;/Q&gt;&lt;R&gt;1&lt;/R&gt;&lt;C&gt;1&lt;/C&gt;&lt;D xsi:type="xsd:double"&gt;17&lt;/D&gt;&lt;/FQL&gt;&lt;FQL&gt;&lt;Q&gt;RSPT^FG_TOTAL_RETURNC(-1AM,-4AM)&lt;/Q&gt;&lt;R&gt;1&lt;/R&gt;&lt;C&gt;1&lt;/C&gt;&lt;D xsi:type="xsd:double"&gt;4.068339&lt;/D&gt;&lt;/FQL&gt;&lt;FQL&gt;&lt;Q&gt;XLY^FG_TOTAL_RETURNC(-1AM,-4AM)&lt;/Q&gt;&lt;R&gt;1&lt;/R&gt;&lt;C&gt;1&lt;/C&gt;&lt;D xsi:type="xsd:double"&gt;0.4904747&lt;/D&gt;&lt;/FQL&gt;&lt;FQL&gt;&lt;Q&gt;XLF^FG_TOTAL_RETURNC(0,-1AM)&lt;/Q&gt;&lt;R&gt;1&lt;/R&gt;&lt;C&gt;1&lt;/C&gt;&lt;D xsi:type="xsd:double"&gt;4.660189&lt;/D&gt;&lt;/FQL&gt;&lt;FQL&gt;&lt;Q&gt;TAN^FMA_PCT_ABOVE_MAVG(200,0,,,,"PORTAGG")&lt;/Q&gt;&lt;R&gt;1&lt;/R&gt;&lt;C&gt;1&lt;/C&gt;&lt;D xsi:type="xsd:double"&gt;33.3333333333333&lt;/D&gt;&lt;/FQL&gt;&lt;FQL&gt;&lt;Q&gt;IAT^PERCENT_CHANGE(FMA_EPS(+1,0,,,,"PORTAGG","MEAN"),FMA_EPS(+1,-1AM,,,,"PORTAGG","MEAN"))&lt;/Q&gt;&lt;R&gt;1&lt;/R&gt;&lt;C&gt;1&lt;/C&gt;&lt;D xsi:type="xsd:double"&gt;0.764872678421275&lt;/D&gt;&lt;/FQL&gt;&lt;FQL&gt;&lt;Q&gt;LIT^COUNT(OS_TOP_HLDG_NAME(ALL,0D,,MTD,,ALL,EQ))&lt;/Q&gt;&lt;R&gt;1&lt;/R&gt;&lt;C&gt;1&lt;/C&gt;&lt;D xsi:type="xsd:long"&gt;41&lt;/D&gt;&lt;/FQL&gt;&lt;FQL&gt;&lt;Q&gt;LIT^FG_TOTAL_RETURNC(-1AM,-4AM)&lt;/Q&gt;&lt;R&gt;1&lt;/R&gt;&lt;C&gt;1&lt;/C&gt;&lt;D xsi:type="xsd:double"&gt;-13.9375925&lt;/D&gt;&lt;/FQL&gt;&lt;FQL&gt;&lt;Q&gt;XLV^P_PRICE(-1AM)/P_PRICE_HIGH_PR(-1AM,,,,,,"PRICE","CLOSE","52W")&lt;/Q&gt;&lt;R&gt;1&lt;/R&gt;&lt;C&gt;1&lt;/C&gt;&lt;D xsi:type="xsd:double"&gt;0.9801839&lt;/D&gt;&lt;/FQL&gt;&lt;FQL&gt;&lt;Q&gt;PRN^FG_TOTAL_RETURNC(-1AM,-2AM)&lt;/Q&gt;&lt;R&gt;1&lt;/R&gt;&lt;C&gt;1&lt;/C&gt;&lt;D xsi:type="xsd:double"&gt;-4.3655815&lt;/D&gt;&lt;/FQL&gt;&lt;FQL&gt;&lt;Q&gt;VNQ^P_PRICE(0)/P_PRICE_HIGH_PR(0,,,,,,"PRICE","CLOSE","52W")&lt;/Q&gt;&lt;R&gt;1&lt;/R&gt;&lt;C&gt;1&lt;/C&gt;&lt;D xsi:type="xsd:double"&gt;1&lt;/D&gt;&lt;/FQL&gt;&lt;FQL&gt;&lt;Q&gt;XLE^FG_TOTAL_RETURNC(0,-6AM)&lt;/Q&gt;&lt;R&gt;1&lt;/R&gt;&lt;C&gt;1&lt;/C&gt;&lt;D xsi:type="xsd:double"&gt;10.536027&lt;/D&gt;&lt;/FQL&gt;&lt;FQL&gt;&lt;Q&gt;XLV^P_PRICE(0)/P_PRICE_LOW_PR(0,,,,,,"PRICE","CLOSE","52W")&lt;/Q&gt;&lt;R&gt;1&lt;/R&gt;&lt;C&gt;1&lt;/C&gt;&lt;D xsi:type="xsd:double"&gt;1.227546&lt;/D&gt;&lt;/FQL&gt;&lt;FQL&gt;&lt;Q&gt;XLI^P_PRICE(0)/P_PRICE_LOW_PR(0,,,,,,"PRICE","CLOSE","52W")&lt;/Q&gt;&lt;R&gt;1&lt;/R&gt;&lt;C&gt;1&lt;/C&gt;&lt;D xsi:type="xsd:double"&gt;1.3012235&lt;/D&gt;&lt;/FQL&gt;&lt;FQL&gt;&lt;Q&gt;SMH^PERCENT_CHANGE(FMA_EPS(+1,0,,,,"PORTAGG","MEAN"),FMA_EPS(+1,-3AM,,,,"PORTAGG","MEAN"))&lt;/Q&gt;&lt;R&gt;1&lt;/R&gt;&lt;C&gt;1&lt;/C&gt;&lt;D xsi:type="xsd:double"&gt;4.71121734862781&lt;/D&gt;&lt;/FQL&gt;&lt;FQL&gt;&lt;Q&gt;IGV^COUNT(OS_TOP_HLDG_NAME(ALL,0D,,MTD,,ALL,EQ))&lt;/Q&gt;&lt;R&gt;1&lt;/R&gt;&lt;C&gt;1&lt;/C&gt;&lt;D xsi:type="xsd:long"&gt;116&lt;/D&gt;&lt;/FQL&gt;&lt;FQL&gt;&lt;Q&gt;XLP^P_PRICE(0,-200D)&lt;/Q&gt;&lt;R&gt;201&lt;/R&gt;&lt;C&gt;1&lt;/C&gt;&lt;D xsi:type="xsd:double"&gt;78.57&lt;/D&gt;&lt;D xsi:type="xsd:double"&gt;77.85&lt;/D&gt;&lt;D xsi:type="xsd:double"&gt;77.99&lt;/D&gt;&lt;D xsi:type="xsd:double"&gt;78.52&lt;/D&gt;&lt;D xsi:type="xsd:double"&gt;78.49&lt;/D&gt;&lt;D xsi:type="xsd:double"&gt;77.7&lt;/D&gt;&lt;D xsi:type="xsd:double"&gt;77.79&lt;/D&gt;&lt;D xsi:type="xsd:double"&gt;77.86&lt;/D&gt;&lt;D xsi:type="xsd:double"&gt;78.14&lt;/D&gt;&lt;D xsi:type="xsd:double"&gt;78.09&lt;/D&gt;&lt;D xsi:type="xsd:double"&gt;78.35&lt;/D&gt;&lt;D xsi:type="xsd:double"&gt;78.74&lt;/D&gt;&lt;D xsi:type="xsd:double"&gt;77.74&lt;/D&gt;&lt;D xsi:type="xsd:double"&gt;77&lt;/D&gt;&lt;D xsi:type="xsd:double"&gt;77.45&lt;/D&gt;&lt;D xsi:type="xsd:double"&gt;77.11&lt;/D&gt;&lt;D xsi:type="xsd:double"&gt;77.4&lt;/D&gt;&lt;D xsi:type="xsd:double"&gt;77.06&lt;/D&gt;&lt;D xsi:type="xsd:double"&gt;77.26&lt;/D&gt;&lt;D xsi:type="xsd:double"&gt;77.38&lt;/D&gt;&lt;D xsi:type="xsd:double"&gt;76.44&lt;/D&gt;&lt;D xsi:type="xsd:double"&gt;76.57&lt;/D&gt;&lt;D xsi:type="xsd:double"&gt;76.04&lt;/D&gt;&lt;D xsi:type="xsd:double"&gt;76.58&lt;/D&gt;&lt;D xsi:type="xsd:double"&gt;76.92&lt;/D&gt;&lt;D xsi:type="xsd:double"&gt;77.25&lt;/D&gt;&lt;D xsi:type="xsd:double"&gt;77.41&lt;/D&gt;&lt;D xsi:type="xsd:double"&gt;77.91&lt;/D&gt;&lt;D xsi:type="xsd:double"&gt;77.67&lt;/D&gt;&lt;D xsi:type="xsd:double"&gt;77.61&lt;/D&gt;&lt;D xsi:type="xsd:double"&gt;77.78&lt;/D&gt;&lt;D xsi:type="xsd:double"&gt;77.68&lt;/D&gt;&lt;D xsi:type="xsd:double"&gt;76.95&lt;/D&gt;&lt;D xsi:type="xsd:double"&gt;76.81&lt;/D&gt;&lt;D xsi:type="xsd:double"&gt;76.71&lt;/D&gt;&lt;D xsi:type="xsd:double"&gt;77.56&lt;/D&gt;&lt;D xsi:type="xsd:double"&gt;77.6&lt;/D&gt;&lt;D xsi:type="xsd:double"&gt;77.66&lt;/D&gt;&lt;D xsi:type="xsd:double"&gt;78.05&lt;/D&gt;&lt;D xsi:type="xsd:double"&gt;77.81&lt;/D&gt;&lt;D xsi:type="xsd:double"&gt;77.98&lt;/D&gt;&lt;D xsi:type="xsd:double"&gt;77.31&lt;/D&gt;&lt;D xsi:type="xsd:double"&gt;77.34&lt;/D&gt;&lt;D xsi:type="xsd:double"&gt;76.15&lt;/D&gt;&lt;D xsi:type="xsd:double"&gt;75.95&lt;/D&gt;&lt;D xsi:type="xsd:double"&gt;76.5&lt;/D&gt;&lt;D xsi:type="xsd:double"&gt;77.1&lt;/D&gt;&lt;D xsi:type="xsd:double"&gt;76.9&lt;/D&gt;&lt;D xsi:type="xsd:double"&gt;77.82&lt;/D&gt;&lt;D xsi:type="xsd:double"&gt;78.13&lt;/D&gt;&lt;D xsi:type="xsd:double"&gt;77.67&lt;/D&gt;&lt;D xsi:type="xsd:double"&gt;78.21&lt;/D&gt;&lt;D xsi:type="xsd:double"&gt;78.4&lt;/D&gt;&lt;D xsi:type="xsd:double"&gt;77.3&lt;/D&gt;&lt;D xsi:type="xsd:double"&gt;77.25&lt;/D&gt;&lt;D xsi:type="xsd:double"&gt;77.4&lt;/D&gt;&lt;D xsi:type="xsd:double"&gt;77.62&lt;/D&gt;&lt;D xsi:type="xsd:double"&gt;77.18&lt;/D&gt;&lt;D xsi:type="xsd:double"&gt;76.52&lt;/D&gt;&lt;D xsi:type="xsd:double"&gt;76.75&lt;/D&gt;&lt;D xsi:type="xsd:double"&gt;75.92&lt;/D&gt;&lt;D xsi:type="xsd:double"&gt;75.88&lt;/D&gt;&lt;D xsi:type="xsd:double"&gt;75.65&lt;/D&gt;&lt;D xsi:type="xsd:double"&gt;75.02&lt;/D&gt;&lt;D xsi:type="xsd:double"&gt;75.5&lt;/D&gt;&lt;D xsi:type="xsd:double"&gt;75.83&lt;/D&gt;&lt;D xsi:type="xsd:double"&gt;75.59&lt;/D&gt;&lt;D xsi:type="xsd:double"&gt;75.75&lt;/D&gt;&lt;D xsi:type="xsd:double"&gt;75.93&lt;/D&gt;&lt;D xsi:type="xsd:double"&gt;75.36&lt;/D&gt;&lt;D xsi:type="xsd:double"&gt;75.15&lt;/D&gt;&lt;D xsi:type="xsd:double"&gt;74.44&lt;/D&gt;&lt;D xsi:type="xsd:double"&gt;73.72&lt;/D&gt;&lt;D xsi:type="xsd:double"&gt;73.38&lt;/D&gt;&lt;D xsi:type="xsd:double"&gt;73.11&lt;/D&gt;&lt;D xsi:type="xsd:double"&gt;73.08&lt;/D&gt;&lt;D xsi:type="xsd:double"&gt;73.38&lt;/D&gt;&lt;D xsi:type="xsd:double"&gt;74.13&lt;/D&gt;&lt;D xsi:type="xsd:double"&gt;74.31&lt;/D&gt;&lt;D xsi:type="xsd:double"&gt;74.58&lt;/D&gt;&lt;D xsi:type="xsd:double"&gt;74.22&lt;/D&gt;&lt;D xsi:type="xsd:double"&gt;74.33&lt;/D&gt;&lt;D xsi:type="xsd:double"&gt;74.21&lt;/D&gt;&lt;D xsi:type="xsd:double"&gt;74.53&lt;/D&gt;&lt;D xsi:type="xsd:double"&gt;75.36&lt;/D&gt;&lt;D xsi:type="xsd:double"&gt;75.75&lt;/D&gt;&lt;D xsi:type="xsd:double"&gt;76.36&lt;/D&gt;&lt;D xsi:type="xsd:double"&gt;76.26&lt;/D&gt;&lt;D xsi:type="xsd:double"&gt;75.47&lt;/D&gt;&lt;D xsi:type="xsd:double"&gt;75.43&lt;/D&gt;&lt;D xsi:type="xsd:double"&gt;75.64&lt;/D&gt;&lt;D xsi:type="xsd:double"&gt;76.01&lt;/D&gt;&lt;D xsi:type="xsd:double"&gt;75.97&lt;/D&gt;&lt;D xsi:type="xsd:double"&gt;75.74&lt;/D&gt;&lt;D xsi:type="xsd:double"&gt;75.46&lt;/D&gt;&lt;D xsi:type="xsd:double"&gt;75.53&lt;/D&gt;&lt;D xsi:type="xsd:double"&gt;75.56&lt;/D&gt;&lt;D xsi:type="xsd:double"&gt;76.15&lt;/D&gt;&lt;D xsi:type="xsd:double"&gt;75.96&lt;/D&gt;&lt;D xsi:type="xsd:double"&gt;75.57&lt;/D&gt;&lt;D xsi:type="xsd:double"&gt;75.16&lt;/D&gt;&lt;D xsi:type="xsd:double"&gt;75.76&lt;/D&gt;&lt;D xsi:type="xsd:double"&gt;75.33&lt;/D&gt;&lt;D xsi:type="xsd:double"&gt;74.7&lt;/D&gt;&lt;D xsi:type="xsd:double"&gt;74.52&lt;/D&gt;&lt;D xsi:type="xsd:double"&gt;74.46&lt;/D&gt;&lt;D xsi:type="xsd:double"&gt;74.45&lt;/D&gt;&lt;D xsi:type="xsd:double"&gt;74.57&lt;/D&gt;&lt;D xsi:type="xsd:double"&gt;74.49&lt;/D&gt;&lt;D xsi:type="xsd:double"&gt;74.48&lt;/D&gt;&lt;D xsi:type="xsd:double"&gt;74.78&lt;/D&gt;&lt;D xsi:type="xsd:double"&gt;74.55&lt;/D&gt;&lt;D xsi:type="xsd:double"&gt;74.32&lt;/D&gt;&lt;D xsi:type="xsd:double"&gt;74.05&lt;/D&gt;&lt;D xsi:type="xsd:double"&gt;73.28&lt;/D&gt;&lt;D xsi:type="xsd:double"&gt;73.17&lt;/D&gt;&lt;D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xsi:type="xsd:double"&gt;71.22&lt;/D&gt;&lt;D xsi:type="xsd:double"&gt;70.68&lt;/D&gt;&lt;D xsi:type="xsd:double"&gt;70.19&lt;/D&gt;&lt;D xsi:type="xsd:double"&gt;71.58&lt;/D&gt;&lt;D xsi:type="xsd:double"&gt;71.44&lt;/D&gt;&lt;D xsi:type="xsd:double"&gt;71.24&lt;/D&gt;&lt;D xsi:type="xsd:double"&gt;71.24&lt;/D&gt;&lt;D xsi:type="xsd:double"&gt;72.3&lt;/D&gt;&lt;D xsi:type="xsd:double"&gt;71.01&lt;/D&gt;&lt;D xsi:type="xsd:double"&gt;70.78&lt;/D&gt;&lt;D xsi:type="xsd:double"&gt;70.11&lt;/D&gt;&lt;D xsi:type="xsd:double"&gt;70.6&lt;/D&gt;&lt;D xsi:type="xsd:double"&gt;70.3&lt;/D&gt;&lt;D xsi:type="xsd:double"&gt;70.48&lt;/D&gt;&lt;D xsi:type="xsd:double"&gt;71.04&lt;/D&gt;&lt;D xsi:type="xsd:double"&gt;70.95&lt;/D&gt;&lt;D xsi:type="xsd:double"&gt;70.66&lt;/D&gt;&lt;D xsi:type="xsd:double"&gt;69.96&lt;/D&gt;&lt;D xsi:type="xsd:double"&gt;70.53&lt;/D&gt;&lt;D xsi:type="xsd:double"&gt;70.21&lt;/D&gt;&lt;D xsi:type="xsd:double"&gt;70.41&lt;/D&gt;&lt;D xsi:type="xsd:double"&gt;70.15&lt;/D&gt;&lt;D xsi:type="xsd:double"&gt;69.65&lt;/D&gt;&lt;D xsi:type="xsd:double"&gt;69.44&lt;/D&gt;&lt;D xsi:type="xsd:double"&gt;69.49&lt;/D&gt;&lt;D xsi:type="xsd:double"&gt;69.58&lt;/D&gt;&lt;D xsi:type="xsd:double"&gt;70.45&lt;/D&gt;&lt;D xsi:type="xsd:double"&gt;69.89&lt;/D&gt;&lt;D xsi:type="xsd:double"&gt;69.18&lt;/D&gt;&lt;D xsi:type="xsd:double"&gt;68.96&lt;/D&gt;&lt;D xsi:type="xsd:double"&gt;68.48&lt;/D&gt;&lt;D xsi:type="xsd:double"&gt;68.76&lt;/D&gt;&lt;D xsi:type="xsd:double"&gt;69.03&lt;/D&gt;&lt;D xsi:type="xsd:double"&gt;68.86&lt;/D&gt;&lt;D xsi:type="xsd:double"&gt;68.75&lt;/D&gt;&lt;D xsi:type="xsd:double"&gt;68.67&lt;/D&gt;&lt;D xsi:type="xsd:double"&gt;67.79&lt;/D&gt;&lt;D xsi:type="xsd:double"&gt;67.86&lt;/D&gt;&lt;D xsi:type="xsd:double"&gt;67.62&lt;/D&gt;&lt;D xsi:type="xsd:double"&gt;66.58&lt;/D&gt;&lt;D xsi:type="xsd:double"&gt;67.5&lt;/D&gt;&lt;D xsi:type="xsd:double"&gt;67.94&lt;/D&gt;&lt;D xsi:type="xsd:double"&gt;67.71&lt;/D&gt;&lt;D xsi:type="xsd:double"&gt;67.14&lt;/D&gt;&lt;D xsi:type="xsd:double"&gt;67.27&lt;/D&gt;&lt;D xsi:type="xsd:double"&gt;67.53&lt;/D&gt;&lt;D xsi:type="xsd:double"&gt;68.03&lt;/D&gt;&lt;D xsi:type="xsd:double"&gt;67.78&lt;/D&gt;&lt;D xsi:type="xsd:double"&gt;67.49&lt;/D&gt;&lt;D xsi:type="xsd:double"&gt;66.8&lt;/D&gt;&lt;/FQL&gt;&lt;FQL&gt;&lt;Q&gt;ICLN^PERCENT_CHANGE(FMA_EPS(+1,0,,,,"PORTAGG","MEAN"),FMA_EPS(+1,-3AM,,,,"PORTAGG","MEAN"))&lt;/Q&gt;&lt;R&gt;1&lt;/R&gt;&lt;C&gt;1&lt;/C&gt;&lt;D xsi:type="xsd:double"&gt;-9.68853113308565&lt;/D&gt;&lt;/FQL&gt;&lt;FQL&gt;&lt;Q&gt;IAT^FMA_PCT_ABOVE_MAVG(200,0,,,,"PORTAGG")&lt;/Q&gt;&lt;R&gt;1&lt;/R&gt;&lt;C&gt;1&lt;/C&gt;&lt;D xsi:type="xsd:double"&gt;94.4444444444444&lt;/D&gt;&lt;/FQL&gt;&lt;FQL&gt;&lt;Q&gt;LIT^FMA_COS_UP("EPS","1M",+1,0,,,"PORTAGG","MEANR")&lt;/Q&gt;&lt;R&gt;1&lt;/R&gt;&lt;C&gt;1&lt;/C&gt;&lt;D xsi:type="xsd:double"&gt;9&lt;/D&gt;&lt;/FQL&gt;&lt;FQL&gt;&lt;Q&gt;PICK^P_PRICE(-1AM)/P_PRICE_HIGH_PR(-1AM,,,,,,"PRICE","CLOSE","52W")&lt;/Q&gt;&lt;R&gt;1&lt;/R&gt;&lt;C&gt;1&lt;/C&gt;&lt;D xsi:type="xsd:double"&gt;0.8883348&lt;/D&gt;&lt;/FQL&gt;&lt;FQL&gt;&lt;Q&gt;XLV^FG_TOTAL_RETURNC(-1AM,-7AM)&lt;/Q&gt;&lt;R&gt;1&lt;/R&gt;&lt;C&gt;1&lt;/C&gt;&lt;D xsi:type="xsd:double"&gt;7.0681214&lt;/D&gt;&lt;/FQL&gt;&lt;FQL&gt;&lt;Q&gt;PSCI^P_PRICE(-1AM)/P_PRICE_HIGH_PR(-1AM,,,,,,"PRICE","CLOSE","52W")&lt;/Q&gt;&lt;R&gt;1&lt;/R&gt;&lt;C&gt;1&lt;/C&gt;&lt;D xsi:type="xsd:double"&gt;0.9330811&lt;/D&gt;&lt;/FQL&gt;&lt;FQL&gt;&lt;Q&gt;IBB^P_PRICE(0,-200D)&lt;/Q&gt;&lt;R&gt;201&lt;/R&gt;&lt;C&gt;1&lt;/C&gt;&lt;D xsi:type="xsd:double"&gt;147.1&lt;/D&gt;&lt;D xsi:type="xsd:double"&gt;147.97&lt;/D&gt;&lt;D xsi:type="xsd:double"&gt;147.88&lt;/D&gt;&lt;D xsi:type="xsd:double"&gt;147.91&lt;/D&gt;&lt;D xsi:type="xsd:double"&gt;148.26&lt;/D&gt;&lt;D xsi:type="xsd:double"&gt;147.03&lt;/D&gt;&lt;D xsi:type="xsd:double"&gt;145.65&lt;/D&gt;&lt;D xsi:type="xsd:double"&gt;145.35&lt;/D&gt;&lt;D xsi:type="xsd:double"&gt;146.24&lt;/D&gt;&lt;D xsi:type="xsd:double"&gt;144.02&lt;/D&gt;&lt;D xsi:type="xsd:double"&gt;144.12&lt;/D&gt;&lt;D xsi:type="xsd:double"&gt;146.37&lt;/D&gt;&lt;D xsi:type="xsd:double"&gt;147.93&lt;/D&gt;&lt;D xsi:type="xsd:double"&gt;145.15&lt;/D&gt;&lt;D xsi:type="xsd:double"&gt;145.03&lt;/D&gt;&lt;D xsi:type="xsd:double"&gt;143.85&lt;/D&gt;&lt;D xsi:type="xsd:double"&gt;140.53&lt;/D&gt;&lt;D xsi:type="xsd:double"&gt;138.86&lt;/D&gt;&lt;D xsi:type="xsd:double"&gt;137.73&lt;/D&gt;&lt;D xsi:type="xsd:double"&gt;136.2&lt;/D&gt;&lt;D xsi:type="xsd:double"&gt;135.09&lt;/D&gt;&lt;D xsi:type="xsd:double"&gt;136.02&lt;/D&gt;&lt;D xsi:type="xsd:double"&gt;136.97&lt;/D&gt;&lt;D xsi:type="xsd:double"&gt;137.26&lt;/D&gt;&lt;D xsi:type="xsd:double"&gt;137.91&lt;/D&gt;&lt;D xsi:type="xsd:double"&gt;137.92&lt;/D&gt;&lt;D xsi:type="xsd:double"&gt;139.53&lt;/D&gt;&lt;D xsi:type="xsd:double"&gt;139.96&lt;/D&gt;&lt;D xsi:type="xsd:double"&gt;137.34&lt;/D&gt;&lt;D xsi:type="xsd:double"&gt;135.7&lt;/D&gt;&lt;D xsi:type="xsd:double"&gt;134.38&lt;/D&gt;&lt;D xsi:type="xsd:double"&gt;135.44&lt;/D&gt;&lt;D xsi:type="xsd:double"&gt;136.45&lt;/D&gt;&lt;D xsi:type="xsd:double"&gt;137.33&lt;/D&gt;&lt;D xsi:type="xsd:double"&gt;137.81&lt;/D&gt;&lt;D xsi:type="xsd:double"&gt;136.81&lt;/D&gt;&lt;D xsi:type="xsd:double"&gt;136.94&lt;/D&gt;&lt;D xsi:type="xsd:double"&gt;136.72&lt;/D&gt;&lt;D xsi:type="xsd:double"&gt;137.6&lt;/D&gt;&lt;D xsi:type="xsd:double"&gt;138.06&lt;/D&gt;&lt;D xsi:type="xsd:double"&gt;135.48&lt;/D&gt;&lt;D xsi:type="xsd:double"&gt;135.5&lt;/D&gt;&lt;D xsi:type="xsd:double"&gt;133.88&lt;/D&gt;&lt;D xsi:type="xsd:double"&gt;133.35&lt;/D&gt;&lt;D xsi:type="xsd:double"&gt;132.51&lt;/D&gt;&lt;D xsi:type="xsd:double"&gt;134.08&lt;/D&gt;&lt;D xsi:type="xsd:double"&gt;135.67&lt;/D&gt;&lt;D xsi:type="xsd:double"&gt;135.63&lt;/D&gt;&lt;D xsi:type="xsd:double"&gt;137.89&lt;/D&gt;&lt;D xsi:type="xsd:double"&gt;136.91&lt;/D&gt;&lt;D xsi:type="xsd:double"&gt;137.51&lt;/D&gt;&lt;D xsi:type="xsd:double"&gt;136.69&lt;/D&gt;&lt;D xsi:type="xsd:double"&gt;137.29&lt;/D&gt;&lt;D xsi:type="xsd:double"&gt;137.34&lt;/D&gt;&lt;D xsi:type="xsd:double"&gt;135.47&lt;/D&gt;&lt;D xsi:type="xsd:double"&gt;134.41&lt;/D&gt;&lt;D xsi:type="xsd:double"&gt;133.4&lt;/D&gt;&lt;D xsi:type="xsd:double"&gt;133.42&lt;/D&gt;&lt;D xsi:type="xsd:double"&gt;132.59&lt;/D&gt;&lt;D xsi:type="xsd:double"&gt;133.28&lt;/D&gt;&lt;D xsi:type="xsd:double"&gt;133.02&lt;/D&gt;&lt;D xsi:type="xsd:double"&gt;132.96&lt;/D&gt;&lt;D xsi:type="xsd:double"&gt;130.65&lt;/D&gt;&lt;D xsi:type="xsd:double"&gt;129.49&lt;/D&gt;&lt;D xsi:type="xsd:double"&gt;126.92&lt;/D&gt;&lt;D xsi:type="xsd:double"&gt;128.37&lt;/D&gt;&lt;D xsi:type="xsd:double"&gt;126.49&lt;/D&gt;&lt;D xsi:type="xsd:double"&gt;125.67&lt;/D&gt;&lt;D xsi:type="xsd:double"&gt;127.76&lt;/D&gt;&lt;D xsi:type="xsd:double"&gt;128.02&lt;/D&gt;&lt;D xsi:type="xsd:double"&gt;126.11&lt;/D&gt;&lt;D xsi:type="xsd:double"&gt;124.72&lt;/D&gt;&lt;D xsi:type="xsd:double"&gt;124.64&lt;/D&gt;&lt;D xsi:type="xsd:double"&gt;125.89&lt;/D&gt;&lt;D xsi:type="xsd:double"&gt;126.97&lt;/D&gt;&lt;D xsi:type="xsd:double"&gt;127.84&lt;/D&gt;&lt;D xsi:type="xsd:double"&gt;129.58&lt;/D&gt;&lt;D xsi:type="xsd:double"&gt;132.33&lt;/D&gt;&lt;D xsi:type="xsd:double"&gt;131.85&lt;/D&gt;&lt;D xsi:type="xsd:double"&gt;134.27&lt;/D&gt;&lt;D xsi:type="xsd:double"&gt;132.67&lt;/D&gt;&lt;D xsi:type="xsd:double"&gt;132.51&lt;/D&gt;&lt;D xsi:type="xsd:double"&gt;131.63&lt;/D&gt;&lt;D xsi:type="xsd:double"&gt;133.53&lt;/D&gt;&lt;D xsi:type="xsd:double"&gt;133.89&lt;/D&gt;&lt;D xsi:type="xsd:double"&gt;136.81&lt;/D&gt;&lt;D xsi:type="xsd:double"&gt;137.22&lt;/D&gt;&lt;D xsi:type="xsd:double"&gt;137.79&lt;/D&gt;&lt;D xsi:type="xsd:double"&gt;135.87&lt;/D&gt;&lt;D xsi:type="xsd:double"&gt;136.01&lt;/D&gt;&lt;D xsi:type="xsd:double"&gt;136.25&lt;/D&gt;&lt;D xsi:type="xsd:double"&gt;137.23&lt;/D&gt;&lt;D xsi:type="xsd:double"&gt;136.49&lt;/D&gt;&lt;D xsi:type="xsd:double"&gt;136.14&lt;/D&gt;&lt;D xsi:type="xsd:double"&gt;135.26&lt;/D&gt;&lt;D xsi:type="xsd:double"&gt;135.92&lt;/D&gt;&lt;D xsi:type="xsd:double"&gt;135.71&lt;/D&gt;&lt;D xsi:type="xsd:double"&gt;138.26&lt;/D&gt;&lt;D xsi:type="xsd:double"&gt;138.04&lt;/D&gt;&lt;D xsi:type="xsd:double"&gt;138.7&lt;/D&gt;&lt;D xsi:type="xsd:double"&gt;138.65&lt;/D&gt;&lt;D xsi:type="xsd:double"&gt;138.32&lt;/D&gt;&lt;D xsi:type="xsd:double"&gt;137.87&lt;/D&gt;&lt;D xsi:type="xsd:double"&gt;137.34&lt;/D&gt;&lt;D xsi:type="xsd:double"&gt;138.51&lt;/D&gt;&lt;D xsi:type="xsd:double"&gt;139.81&lt;/D&gt;&lt;D xsi:type="xsd:double"&gt;136.84&lt;/D&gt;&lt;D xsi:type="xsd:double"&gt;139.42&lt;/D&gt;&lt;D xsi:type="xsd:double"&gt;140.89&lt;/D&gt;&lt;D xsi:type="xsd:double"&gt;139.16&lt;/D&gt;&lt;D xsi:type="xsd:double"&gt;138.19&lt;/D&gt;&lt;D xsi:type="xsd:double"&gt;137.17&lt;/D&gt;&lt;D xsi:type="xsd:double"&gt;135.26&lt;/D&gt;&lt;D xsi:type="xsd:double"&gt;134.87&lt;/D&gt;&lt;D xsi:type="xsd:double"&gt;135.73&lt;/D&gt;&lt;D xsi:type="xsd:double"&gt;136.52&lt;/D&gt;&lt;D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xsi:type="xsd:double"&gt;137.03&lt;/D&gt;&lt;D xsi:type="xsd:double"&gt;136.86&lt;/D&gt;&lt;D xsi:type="xsd:double"&gt;135.03&lt;/D&gt;&lt;D xsi:type="xsd:double"&gt;133.77&lt;/D&gt;&lt;D xsi:type="xsd:double"&gt;130.91&lt;/D&gt;&lt;D xsi:type="xsd:double"&gt;128.88&lt;/D&gt;&lt;D xsi:type="xsd:double"&gt;132.92&lt;/D&gt;&lt;D xsi:type="xsd:double"&gt;130.83&lt;/D&gt;&lt;D xsi:type="xsd:double"&gt;131.78&lt;/D&gt;&lt;D xsi:type="xsd:double"&gt;132.75&lt;/D&gt;&lt;D xsi:type="xsd:double"&gt;131.4&lt;/D&gt;&lt;D xsi:type="xsd:double"&gt;126.13&lt;/D&gt;&lt;D xsi:type="xsd:double"&gt;124.77&lt;/D&gt;&lt;D xsi:type="xsd:double"&gt;123.88&lt;/D&gt;&lt;D xsi:type="xsd:double"&gt;124.74&lt;/D&gt;&lt;D xsi:type="xsd:double"&gt;123.86&lt;/D&gt;&lt;D xsi:type="xsd:double"&gt;122.9&lt;/D&gt;&lt;D xsi:type="xsd:double"&gt;123.39&lt;/D&gt;&lt;D xsi:type="xsd:double"&gt;122.6&lt;/D&gt;&lt;D xsi:type="xsd:double"&gt;120.93&lt;/D&gt;&lt;D xsi:type="xsd:double"&gt;119.34&lt;/D&gt;&lt;D xsi:type="xsd:double"&gt;118.21&lt;/D&gt;&lt;D xsi:type="xsd:double"&gt;118.57&lt;/D&gt;&lt;D xsi:type="xsd:double"&gt;119.36&lt;/D&gt;&lt;D xsi:type="xsd:double"&gt;118.72&lt;/D&gt;&lt;D xsi:type="xsd:double"&gt;117.97&lt;/D&gt;&lt;D xsi:type="xsd:double"&gt;118.92&lt;/D&gt;&lt;D xsi:type="xsd:double"&gt;118.1&lt;/D&gt;&lt;D xsi:type="xsd:double"&gt;117.03&lt;/D&gt;&lt;D xsi:type="xsd:double"&gt;118.03&lt;/D&gt;&lt;D xsi:type="xsd:double"&gt;117.91&lt;/D&gt;&lt;D xsi:type="xsd:double"&gt;115.42&lt;/D&gt;&lt;D xsi:type="xsd:double"&gt;115.53&lt;/D&gt;&lt;D xsi:type="xsd:double"&gt;114.98&lt;/D&gt;&lt;D xsi:type="xsd:double"&gt;118.48&lt;/D&gt;&lt;D xsi:type="xsd:double"&gt;120.3&lt;/D&gt;&lt;D xsi:type="xsd:double"&gt;119.41&lt;/D&gt;&lt;D xsi:type="xsd:double"&gt;119.79&lt;/D&gt;&lt;D xsi:type="xsd:double"&gt;116.82&lt;/D&gt;&lt;D xsi:type="xsd:double"&gt;115.21&lt;/D&gt;&lt;D xsi:type="xsd:double"&gt;113.68&lt;/D&gt;&lt;D xsi:type="xsd:double"&gt;113.03&lt;/D&gt;&lt;D xsi:type="xsd:double"&gt;112.41&lt;/D&gt;&lt;D xsi:type="xsd:double"&gt;115.05&lt;/D&gt;&lt;D xsi:type="xsd:double"&gt;115.11&lt;/D&gt;&lt;D xsi:type="xsd:double"&gt;117.35&lt;/D&gt;&lt;D xsi:type="xsd:double"&gt;116.02&lt;/D&gt;&lt;D xsi:type="xsd:double"&gt;117.17&lt;/D&gt;&lt;D xsi:type="xsd:double"&gt;117.61&lt;/D&gt;&lt;D xsi:type="xsd:double"&gt;119.57&lt;/D&gt;&lt;D xsi:type="xsd:double"&gt;122.14&lt;/D&gt;&lt;D xsi:type="xsd:double"&gt;122.3&lt;/D&gt;&lt;D xsi:type="xsd:double"&gt;121.63&lt;/D&gt;&lt;/FQL&gt;&lt;FQL&gt;&lt;Q&gt;XLV^FG_TOTAL_RETURNC(0,-1AM)&lt;/Q&gt;&lt;R&gt;1&lt;/R&gt;&lt;C&gt;1&lt;/C&gt;&lt;D xsi:type="xsd:double"&gt;4.2986393&lt;/D&gt;&lt;/FQL&gt;&lt;FQL&gt;&lt;Q&gt;IYG^P_PRICE(0)/P_PRICE_LOW_PR(0,,,,,,"PRICE","CLOSE","52W")&lt;/Q&gt;&lt;R&gt;1&lt;/R&gt;&lt;C&gt;1&lt;/C&gt;&lt;D xsi:type="xsd:double"&gt;1.4105294&lt;/D&gt;&lt;/FQL&gt;&lt;FQL&gt;&lt;Q&gt;XLE^PERCENT_CHANGE(FMA_EPS(+1,0,,,,"PORTAGG","MEAN"),FMA_EPS(+1,-1AM,,,,"PORTAGG","MEAN"))&lt;/Q&gt;&lt;R&gt;1&lt;/R&gt;&lt;C&gt;1&lt;/C&gt;&lt;D xsi:type="xsd:double"&gt;-4.89249211351062&lt;/D&gt;&lt;/FQL&gt;&lt;FQL&gt;&lt;Q&gt;PICK^FG_TOTAL_RETURNC(-1AM,-7AM)&lt;/Q&gt;&lt;R&gt;1&lt;/R&gt;&lt;C&gt;1&lt;/C&gt;&lt;D xsi:type="xsd:double"&gt;-3.705573&lt;/D&gt;&lt;/FQL&gt;&lt;FQL&gt;&lt;Q&gt;PSCI^FG_TOTAL_RETURNC(-1AM,-4AM)&lt;/Q&gt;&lt;R&gt;1&lt;/R&gt;&lt;C&gt;1&lt;/C&gt;&lt;D xsi:type="xsd:double"&gt;-5.267465&lt;/D&gt;&lt;/FQL&gt;&lt;FQL&gt;&lt;Q&gt;PICK^FG_COMPANY_NAME&lt;/Q&gt;&lt;R&gt;1&lt;/R&gt;&lt;C&gt;1&lt;/C&gt;&lt;D xsi:type="xsd:string"&gt;iShares MSCI Global Metals &amp;amp; Mining Producers ETF&lt;/D&gt;&lt;/FQL&gt;&lt;FQL&gt;&lt;Q&gt;PRN^FG_TOTAL_RETURNC(0,-1AM)&lt;/Q&gt;&lt;R&gt;1&lt;/R&gt;&lt;C&gt;1&lt;/C&gt;&lt;D xsi:type="xsd:double"&gt;5.689943&lt;/D&gt;&lt;/FQL&gt;&lt;FQL&gt;&lt;Q&gt;SMH^P_PRICE(0)/P_PRICE_LOW_PR(0,,,,,,"PRICE","CLOSE","52W")&lt;/Q&gt;&lt;R&gt;1&lt;/R&gt;&lt;C&gt;1&lt;/C&gt;&lt;D xsi:type="xsd:double"&gt;1.6805615&lt;/D&gt;&lt;/FQL&gt;&lt;FQL&gt;&lt;Q&gt;SMH^FMA_PCT_ABOVE_MAVG(200,0,,,,"PORTAGG")&lt;/Q&gt;&lt;R&gt;1&lt;/R&gt;&lt;C&gt;1&lt;/C&gt;&lt;D xsi:type="xsd:double"&gt;61.5384615384615&lt;/D&gt;&lt;/FQL&gt;&lt;FQL&gt;&lt;Q&gt;RSPT^PERCENT_CHANGE(FMA_EPS(+1,0,,,,"PORTAGG","MEAN"),FMA_EPS(+1,-3AM,,,,"PORTAGG","MEAN"))&lt;/Q&gt;&lt;R&gt;1&lt;/R&gt;&lt;C&gt;1&lt;/C&gt;&lt;D xsi:type="xsd:double"&gt;1.03186109873904&lt;/D&gt;&lt;/FQL&gt;&lt;FQL&gt;&lt;Q&gt;GDX^FMA_PCT_ABOVE_MAVG(200,0,,,,"PORTAGG")&lt;/Q&gt;&lt;R&gt;1&lt;/R&gt;&lt;C&gt;1&lt;/C&gt;&lt;D xsi:type="xsd:double"&gt;92.7272727272727&lt;/D&gt;&lt;/FQL&gt;&lt;FQL&gt;&lt;Q&gt;IYT^FMA_PCT_ABOVE_MAVG(200,0,,,,"PORTAGG")&lt;/Q&gt;&lt;R&gt;1&lt;/R&gt;&lt;C&gt;1&lt;/C&gt;&lt;D xsi:type="xsd:double"&gt;64.4444444444444&lt;/D&gt;&lt;/FQL&gt;&lt;FQL&gt;&lt;Q&gt;XLY^FMA_COS_DOWN("EPS","1M",+1,0,,,"PORTAGG","MEANR")&lt;/Q&gt;&lt;R&gt;1&lt;/R&gt;&lt;C&gt;1&lt;/C&gt;&lt;D xsi:type="xsd:double"&gt;24&lt;/D&gt;&lt;/FQL&gt;&lt;FQL&gt;&lt;Q&gt;XLP^P_PRICE(-1AM)/P_PRICE_HIGH_PR(-1AM,,,,,,"PRICE","CLOSE","52W")&lt;/Q&gt;&lt;R&gt;1&lt;/R&gt;&lt;C&gt;1&lt;/C&gt;&lt;D xsi:type="xsd:double"&gt;0.9698979&lt;/D&gt;&lt;/FQL&gt;&lt;FQL&gt;&lt;Q&gt;KIE^FG_TOTAL_RETURNC(-1AM,-7AM)&lt;/Q&gt;&lt;R&gt;1&lt;/R&gt;&lt;C&gt;1&lt;/C&gt;&lt;D xsi:type="xsd:double"&gt;11.118544&lt;/D&gt;&lt;/FQL&gt;&lt;FQL&gt;&lt;Q&gt;ICLN^FG_TOTAL_RETURNC(0,-1AM)&lt;/Q&gt;&lt;R&gt;1&lt;/R&gt;&lt;C&gt;1&lt;/C&gt;&lt;D xsi:type="xsd:double"&gt;5.033803&lt;/D&gt;&lt;/FQL&gt;&lt;FQL&gt;&lt;Q&gt;ITB^FG_TOTAL_RETURNC(0,-6AM)&lt;/Q&gt;&lt;R&gt;1&lt;/R&gt;&lt;C&gt;1&lt;/C&gt;&lt;D xsi:type="xsd:double"&gt;15.615797&lt;/D&gt;&lt;/FQL&gt;&lt;FQL&gt;&lt;Q&gt;XLU^COUNT(OS_TOP_HLDG_NAME(ALL,0D,,MTD,,ALL,EQ))&lt;/Q&gt;&lt;R&gt;1&lt;/R&gt;&lt;C&gt;1&lt;/C&gt;&lt;D xsi:type="xsd:long"&gt;32&lt;/D&gt;&lt;/FQL&gt;&lt;FQL&gt;&lt;Q&gt;ICLN^FG_TOTAL_RETURNC(-1AM,-4AM)&lt;/Q&gt;&lt;R&gt;1&lt;/R&gt;&lt;C&gt;1&lt;/C&gt;&lt;D xsi:type="xsd:double"&gt;-4.1042624&lt;/D&gt;&lt;/FQL&gt;&lt;FQL&gt;&lt;Q&gt;XLP^FG_TOTAL_RETURNC(-1AM,-4AM)&lt;/Q&gt;&lt;R&gt;1&lt;/R&gt;&lt;C&gt;1&lt;/C&gt;&lt;D xsi:type="xsd:double"&gt;1.1326194&lt;/D&gt;&lt;/FQL&gt;&lt;FQL&gt;&lt;Q&gt;XLK^FG_TOTAL_RETURNC(-1AM,-2AM)&lt;/Q&gt;&lt;R&gt;1&lt;/R&gt;&lt;C&gt;1&lt;/C&gt;&lt;D xsi:type="xsd:double"&gt;8.655273&lt;/D&gt;&lt;/FQL&gt;&lt;FQL&gt;&lt;Q&gt;XLP^FG_TOTAL_RETURNC(0,-3AM)&lt;/Q&gt;&lt;R&gt;1&lt;/R&gt;&lt;C&gt;1&lt;/C&gt;&lt;D xsi:type="xsd:double"&gt;5.5143476&lt;/D&gt;&lt;/FQL&gt;&lt;FQL&gt;&lt;Q&gt;XTL^FG_TOTAL_RETURNC(0,-3AM)&lt;/Q&gt;&lt;R&gt;1&lt;/R&gt;&lt;C&gt;1&lt;/C&gt;&lt;D xsi:type="xsd:double"&gt;27.117193&lt;/D&gt;&lt;/FQL&gt;&lt;FQL&gt;&lt;Q&gt;XLP^P_PRICE(0)/P_PRICE_LOW_PR(0,,,,,,"PRICE","CLOSE","52W")&lt;/Q&gt;&lt;R&gt;1&lt;/R&gt;&lt;C&gt;1&lt;/C&gt;&lt;D xsi:type="xsd:double"&gt;1.1864995&lt;/D&gt;&lt;/FQL&gt;&lt;FQL&gt;&lt;Q&gt;XLB^PERCENT_CHANGE(FMA_EPS(+1,0,,,,"PORTAGG","MEAN"),FMA_EPS(+1,-3AM,,,,"PORTAGG","MEAN"))&lt;/Q&gt;&lt;R&gt;1&lt;/R&gt;&lt;C&gt;1&lt;/C&gt;&lt;D xsi:type="xsd:double"&gt;-2.69660610671093&lt;/D&gt;&lt;/FQL&gt;&lt;FQL&gt;&lt;Q&gt;ITA^FMA_PCT_ABOVE_MAVG(200,0,,,,"PORTAGG")&lt;/Q&gt;&lt;R&gt;1&lt;/R&gt;&lt;C&gt;1&lt;/C&gt;&lt;D xsi:type="xsd:double"&gt;80.5555555555556&lt;/D&gt;&lt;/FQL&gt;&lt;FQL&gt;&lt;Q&gt;XLY^FMA_COS_UP("EPS","1M",+1,0,,,"PORTAGG","MEANR")&lt;/Q&gt;&lt;R&gt;1&lt;/R&gt;&lt;C&gt;1&lt;/C&gt;&lt;D xsi:type="xsd:double"&gt;15&lt;/D&gt;&lt;/FQL&gt;&lt;FQL&gt;&lt;Q&gt;IYG^FMA_COS_UP("EPS","1M",+1,0,,,"PORTAGG","MEANR")&lt;/Q&gt;&lt;R&gt;1&lt;/R&gt;&lt;C&gt;1&lt;/C&gt;&lt;D xsi:type="xsd:double"&gt;59&lt;/D&gt;&lt;/FQL&gt;&lt;FQL&gt;&lt;Q&gt;KIE^FG_TOTAL_RETURNC(-1AM,-4AM)&lt;/Q&gt;&lt;R&gt;1&lt;/R&gt;&lt;C&gt;1&lt;/C&gt;&lt;D xsi:type="xsd:double"&gt;-3.0684829&lt;/D&gt;&lt;/FQL&gt;&lt;FQL&gt;&lt;Q&gt;VNQ^FMA_PCT_ABOVE_MAVG(200,0,,,,"PORTAGG")&lt;/Q&gt;&lt;R&gt;1&lt;/R&gt;&lt;C&gt;1&lt;/C&gt;&lt;D xsi:type="xsd:double"&gt;53.9473684210526&lt;/D&gt;&lt;/FQL&gt;&lt;FQL&gt;&lt;Q&gt;XLU^FMA_COS_UP("EPS","1M",+1,0,,,"PORTAGG","MEANR")&lt;/Q&gt;&lt;R&gt;1&lt;/R&gt;&lt;C&gt;1&lt;/C&gt;&lt;D xsi:type="xsd:double"&gt;9&lt;/D&gt;&lt;/FQL&gt;&lt;FQL&gt;&lt;Q&gt;XLV^FMA_COS_DOWN("EPS","1M",+1,0,,,"PORTAGG","MEANR")&lt;/Q&gt;&lt;R&gt;1&lt;/R&gt;&lt;C&gt;1&lt;/C&gt;&lt;D xsi:type="xsd:double"&gt;29&lt;/D&gt;&lt;/FQL&gt;&lt;FQL&gt;&lt;Q&gt;XLI^FG_COMPANY_NAME&lt;/Q&gt;&lt;R&gt;1&lt;/R&gt;&lt;C&gt;1&lt;/C&gt;&lt;D xsi:type="xsd:string"&gt;Industrial Select Sector SPDR Fund&lt;/D&gt;&lt;/FQL&gt;&lt;FQL&gt;&lt;Q&gt;XOP^P_PRICE(-1AM)/P_PRICE_HIGH_PR(-1AM,,,,,,"PRICE","CLOSE","52W")&lt;/Q&gt;&lt;R&gt;1&lt;/R&gt;&lt;C&gt;1&lt;/C&gt;&lt;D xsi:type="xsd:double"&gt;0.908338&lt;/D&gt;&lt;/FQL&gt;&lt;FQL&gt;&lt;Q&gt;XLP^FG_TOTAL_RETURNC(-1AM,-2AM)&lt;/Q&gt;&lt;R&gt;1&lt;/R&gt;&lt;C&gt;1&lt;/C&gt;&lt;D xsi:type="xsd:double"&gt;-0.9465158&lt;/D&gt;&lt;/FQL&gt;&lt;FQL&gt;&lt;Q&gt;ITB^P_PRICE(-1AM)/P_PRICE_HIGH_PR(-1AM,,,,,,"PRICE","CLOSE","52W")&lt;/Q&gt;&lt;R&gt;1&lt;/R&gt;&lt;C&gt;1&lt;/C&gt;&lt;D xsi:type="xsd:double"&gt;0.85125685&lt;/D&gt;&lt;/FQL&gt;&lt;FQL&gt;&lt;Q&gt;XLF^P_PRICE(-1AM)/P_PRICE_HIGH_PR(-1AM,,,,,,"PRICE","CLOSE","52W")&lt;/Q&gt;&lt;R&gt;1&lt;/R&gt;&lt;C&gt;1&lt;/C&gt;&lt;D xsi:type="xsd:double"&gt;0.9696399&lt;/D&gt;&lt;/FQL&gt;&lt;FQL&gt;&lt;Q&gt;XLP^FG_TOTAL_RETURNC(0,-1AM)&lt;/Q&gt;&lt;R&gt;1&lt;/R&gt;&lt;C&gt;1&lt;/C&gt;&lt;D xsi:type="xsd:double"&gt;3.3271909&lt;/D&gt;&lt;/FQL&gt;&lt;FQL&gt;&lt;Q&gt;ITB^P_PRICE(0)/P_PRICE_HIGH_PR(0,,,,,,"PRICE","CLOSE","52W")&lt;/Q&gt;&lt;R&gt;1&lt;/R&gt;&lt;C&gt;1&lt;/C&gt;&lt;D xsi:type="xsd:double"&gt;0.97399056&lt;/D&gt;&lt;/FQL&gt;&lt;FQL&gt;&lt;Q&gt;KIE^FG_TOTAL_RETURNC(0,-6AM)&lt;/Q&gt;&lt;R&gt;1&lt;/R&gt;&lt;C&gt;1&lt;/C&gt;&lt;D xsi:type="xsd:double"&gt;15.724361&lt;/D&gt;&lt;/FQL&gt;&lt;FQL&gt;&lt;Q&gt;XLB^FMA_PCT_ABOVE_MAVG(200,0,,,,"PORTAGG")&lt;/Q&gt;&lt;R&gt;1&lt;/R&gt;&lt;C&gt;1&lt;/C&gt;&lt;D xsi:type="xsd:double"&gt;68.9655172413793&lt;/D&gt;&lt;/FQL&gt;&lt;FQL&gt;&lt;Q&gt;PRN^PERCENT_CHANGE(FMA_EPS(+1,0,,,,"PORTAGG","MEAN"),FMA_EPS(+1,-1AM,,,,"PORTAGG","MEAN"))&lt;/Q&gt;&lt;R&gt;1&lt;/R&gt;&lt;C&gt;1&lt;/C&gt;&lt;D xsi:type="xsd:double"&gt;1.42384513102305&lt;/D&gt;&lt;/FQL&gt;&lt;FQL&gt;&lt;Q&gt;IAT^COUNT(OS_TOP_HLDG_NAME(ALL,0D,,MTD,,ALL,EQ))&lt;/Q&gt;&lt;R&gt;1&lt;/R&gt;&lt;C&gt;1&lt;/C&gt;&lt;D xsi:type="xsd:long"&gt;37&lt;/D&gt;&lt;/FQL&gt;&lt;FQL&gt;&lt;Q&gt;XTL^FMA_PCT_ABOVE_MAVG(200,0,,,,"PORTAGG")&lt;/Q&gt;&lt;R&gt;1&lt;/R&gt;&lt;C&gt;1&lt;/C&gt;&lt;D xsi:type="xsd:double"&gt;77.5&lt;/D&gt;&lt;/FQL&gt;&lt;FQL&gt;&lt;Q&gt;XLP^FMA_PCT_ABOVE_MAVG(200,0,,,,"PORTAGG")&lt;/Q&gt;&lt;R&gt;1&lt;/R&gt;&lt;C&gt;1&lt;/C&gt;&lt;D xsi:type="xsd:double"&gt;56.4102564102564&lt;/D&gt;&lt;/FQL&gt;&lt;FQL&gt;&lt;Q&gt;PSCI^FMA_PCT_ABOVE_MAVG(200,0,,,,"PORTAGG")&lt;/Q&gt;&lt;R&gt;1&lt;/R&gt;&lt;C&gt;1&lt;/C&gt;&lt;D xsi:type="xsd:double"&gt;73.9583333333333&lt;/D&gt;&lt;/FQL&gt;&lt;FQL&gt;&lt;Q&gt;SMH^COUNT(OS_TOP_HLDG_NAME(ALL,0D,,MTD,,ALL,EQ))&lt;/Q&gt;&lt;R&gt;1&lt;/R&gt;&lt;C&gt;1&lt;/C&gt;&lt;D xsi:type="xsd:long"&gt;26&lt;/D&gt;&lt;/FQL&gt;&lt;FQL&gt;&lt;Q&gt;KIE^FMA_COS_DOWN("EPS","1M",+1,0,,,"PORTAGG","MEANR")&lt;/Q&gt;&lt;R&gt;1&lt;/R&gt;&lt;C&gt;1&lt;/C&gt;&lt;D xsi:type="xsd:double"&gt;20&lt;/D&gt;&lt;/FQL&gt;&lt;FQL&gt;&lt;Q&gt;XRT^FG_TOTAL_RETURNC(-1AM,-4AM)&lt;/Q&gt;&lt;R&gt;1&lt;/R&gt;&lt;C&gt;1&lt;/C&gt;&lt;D xsi:type="xsd:double"&gt;-5.7324467&lt;/D&gt;&lt;/FQL&gt;&lt;FQL&gt;&lt;Q&gt;ITB^FG_TOTAL_RETURNC(-1AM,-2AM)&lt;/Q&gt;&lt;R&gt;1&lt;/R&gt;&lt;C&gt;1&lt;/C&gt;&lt;D xsi:type="xsd:double"&gt;-7.091552&lt;/D&gt;&lt;/FQL&gt;&lt;FQL&gt;&lt;Q&gt;KIE^FG_TOTAL_RETURNC(0,-1AM)&lt;/Q&gt;&lt;R&gt;1&lt;/R&gt;&lt;C&gt;1&lt;/C&gt;&lt;D xsi:type="xsd:double"&gt;7.8989506&lt;/D&gt;&lt;/FQL&gt;&lt;FQL&gt;&lt;Q&gt;XLY^P_PRICE(0)/P_PRICE_LOW_PR(0,,,,,,"PRICE","CLOSE","52W")&lt;/Q&gt;&lt;R&gt;1&lt;/R&gt;&lt;C&gt;1&lt;/C&gt;&lt;D xsi:type="xsd:double"&gt;1.2354094&lt;/D&gt;&lt;/FQL&gt;&lt;FQL&gt;&lt;Q&gt;XLE^COUNT(OS_TOP_HLDG_NAME(ALL,0D,,MTD,,ALL,EQ))&lt;/Q&gt;&lt;R&gt;1&lt;/R&gt;&lt;C&gt;1&lt;/C&gt;&lt;D xsi:type="xsd:long"&gt;24&lt;/D&gt;&lt;/FQL&gt;&lt;FQL&gt;&lt;Q&gt;XLE^P_PRICE(-1AM)/P_PRICE_HIGH_PR(-1AM,,,,,,"PRICE","CLOSE","52W")&lt;/Q&gt;&lt;R&gt;1&lt;/R&gt;&lt;C&gt;1&lt;/C&gt;&lt;D xsi:type="xsd:double"&gt;0.92985314&lt;/D&gt;&lt;/FQL&gt;&lt;FQL&gt;&lt;Q&gt;IYT^FG_TOTAL_RETURNC(-1AM,-4AM)&lt;/Q&gt;&lt;R&gt;1&lt;/R&gt;&lt;C&gt;1&lt;/C&gt;&lt;D</t>
        </r>
      </text>
    </comment>
    <comment ref="A9" authorId="0" shapeId="0" xr:uid="{4211C927-C61D-478B-9C3C-22C645216BD0}">
      <text>
        <r>
          <rPr>
            <b/>
            <sz val="9"/>
            <color indexed="81"/>
            <rFont val="Tahoma"/>
            <charset val="1"/>
          </rPr>
          <t xml:space="preserve"> xsi:type="xsd:double"&gt;-6.770134&lt;/D&gt;&lt;/FQL&gt;&lt;FQL&gt;&lt;Q&gt;PRN^P_PRICE(0)/P_PRICE_LOW_PR(0,,,,,,"PRICE","CLOSE","52W")&lt;/Q&gt;&lt;R&gt;1&lt;/R&gt;&lt;C&gt;1&lt;/C&gt;&lt;D xsi:type="xsd:double"&gt;1.4708872&lt;/D&gt;&lt;/FQL&gt;&lt;FQL&gt;&lt;Q&gt;XLU^PERCENT_CHANGE(FMA_EPS(+1,0,,,,"PORTAGG","MEAN"),FMA_EPS(+1,-3AM,,,,"PORTAGG","MEAN"))&lt;/Q&gt;&lt;R&gt;1&lt;/R&gt;&lt;C&gt;1&lt;/C&gt;&lt;D xsi:type="xsd:double"&gt;0.124827847814092&lt;/D&gt;&lt;/FQL&gt;&lt;FQL&gt;&lt;Q&gt;XRT^PERCENT_CHANGE(FMA_EPS(+1,0,,,,"PORTAGG","MEAN"),FMA_EPS(+1,-3AM,,,,"PORTAGG","MEAN"))&lt;/Q&gt;&lt;R&gt;1&lt;/R&gt;&lt;C&gt;1&lt;/C&gt;&lt;D xsi:type="xsd:double"&gt;-0.0366452582914049&lt;/D&gt;&lt;/FQL&gt;&lt;FQL&gt;&lt;Q&gt;XLI^PERCENT_CHANGE(FMA_EPS(+1,0,,,,"PORTAGG","MEAN"),FMA_EPS(+1,-3AM,,,,"PORTAGG","MEAN"))&lt;/Q&gt;&lt;R&gt;1&lt;/R&gt;&lt;C&gt;1&lt;/C&gt;&lt;D xsi:type="xsd:double"&gt;-2.9536824530308&lt;/D&gt;&lt;/FQL&gt;&lt;FQL&gt;&lt;Q&gt;SMH^FMA_COS_DOWN("EPS","1M",+1,0,,,"PORTAGG","MEANR")&lt;/Q&gt;&lt;R&gt;1&lt;/R&gt;&lt;C&gt;1&lt;/C&gt;&lt;D xsi:type="xsd:double"&gt;9&lt;/D&gt;&lt;/FQL&gt;&lt;FQL&gt;&lt;Q&gt;KIE^FMA_COS_UP("EPS","1M",+1,0,,,"PORTAGG","MEANR")&lt;/Q&gt;&lt;R&gt;1&lt;/R&gt;&lt;C&gt;1&lt;/C&gt;&lt;D xsi:type="xsd:double"&gt;21&lt;/D&gt;&lt;/FQL&gt;&lt;FQL&gt;&lt;Q&gt;XLY^P_PRICE(-1AM)/P_PRICE_HIGH_PR(-1AM,,,,,,"PRICE","CLOSE","52W")&lt;/Q&gt;&lt;R&gt;1&lt;/R&gt;&lt;C&gt;1&lt;/C&gt;&lt;D xsi:type="xsd:double"&gt;0.98919034&lt;/D&gt;&lt;/FQL&gt;&lt;FQL&gt;&lt;Q&gt;XRT^FG_TOTAL_RETURNC(0,-1AM)&lt;/Q&gt;&lt;R&gt;1&lt;/R&gt;&lt;C&gt;1&lt;/C&gt;&lt;D xsi:type="xsd:double"&gt;4.0489197&lt;/D&gt;&lt;/FQL&gt;&lt;FQL&gt;&lt;Q&gt;SMH^PERCENT_CHANGE(FMA_EPS(+1,0,,,,"PORTAGG","MEAN"),FMA_EPS(+1,-1AM,,,,"PORTAGG","MEAN"))&lt;/Q&gt;&lt;R&gt;1&lt;/R&gt;&lt;C&gt;1&lt;/C&gt;&lt;D xsi:type="xsd:double"&gt;1.67739864770665&lt;/D&gt;&lt;/FQL&gt;&lt;FQL&gt;&lt;Q&gt;KIE^PERCENT_CHANGE(FMA_EPS(+1,0,,,,"PORTAGG","MEAN"),FMA_EPS(+1,-1AM,,,,"PORTAGG","MEAN"))&lt;/Q&gt;&lt;R&gt;1&lt;/R&gt;&lt;C&gt;1&lt;/C&gt;&lt;D xsi:type="xsd:double"&gt;-0.904935006182342&lt;/D&gt;&lt;/FQL&gt;&lt;FQL&gt;&lt;Q&gt;XLK^FMA_COS_DOWN("EPS","1M",+1,0,,,"PORTAGG","MEANR")&lt;/Q&gt;&lt;R&gt;1&lt;/R&gt;&lt;C&gt;1&lt;/C&gt;&lt;D xsi:type="xsd:double"&gt;19&lt;/D&gt;&lt;/FQL&gt;&lt;FQL&gt;&lt;Q&gt;VNQ^FG_TOTAL_RETURNC(-1AM,-4AM)&lt;/Q&gt;&lt;R&gt;1&lt;/R&gt;&lt;C&gt;1&lt;/C&gt;&lt;D xsi:type="xsd:double"&gt;-1.2194932&lt;/D&gt;&lt;/FQL&gt;&lt;FQL&gt;&lt;Q&gt;VNQ^FG_TOTAL_RETURNC(0,-1AM)&lt;/Q&gt;&lt;R&gt;1&lt;/R&gt;&lt;C&gt;1&lt;/C&gt;&lt;D xsi:type="xsd:double"&gt;10.063875&lt;/D&gt;&lt;/FQL&gt;&lt;FQL&gt;&lt;Q&gt;LIT^FG_TOTAL_RETURNC(0,-1AM)&lt;/Q&gt;&lt;R&gt;1&lt;/R&gt;&lt;C&gt;1&lt;/C&gt;&lt;D xsi:type="xsd:double"&gt;-2.6423752&lt;/D&gt;&lt;/FQL&gt;&lt;FQL&gt;&lt;Q&gt;PTF^P_PRICE(0,-200D)&lt;/Q&gt;&lt;R&gt;201&lt;/R&gt;&lt;C&gt;1&lt;/C&gt;&lt;D xsi:type="xsd:double"&gt;57.46&lt;/D&gt;&lt;D xsi:type="xsd:double"&gt;60.07&lt;/D&gt;&lt;D xsi:type="xsd:double"&gt;56.74&lt;/D&gt;&lt;D xsi:type="xsd:double"&gt;58.82&lt;/D&gt;&lt;D xsi:type="xsd:double"&gt;59.25&lt;/D&gt;&lt;D xsi:type="xsd:double"&gt;58.2&lt;/D&gt;&lt;D xsi:type="xsd:double"&gt;58.65&lt;/D&gt;&lt;D xsi:type="xsd:double"&gt;61.93&lt;/D&gt;&lt;D xsi:type="xsd:double"&gt;61.87&lt;/D&gt;&lt;D xsi:type="xsd:double"&gt;60.04&lt;/D&gt;&lt;D xsi:type="xsd:double"&gt;60.79&lt;/D&gt;&lt;D xsi:type="xsd:double"&gt;61.71&lt;/D&gt;&lt;D xsi:type="xsd:double"&gt;65.67&lt;/D&gt;&lt;D xsi:type="xsd:double"&gt;65&lt;/D&gt;&lt;D xsi:type="xsd:double"&gt;64.32&lt;/D&gt;&lt;D xsi:type="xsd:double"&gt;63.36&lt;/D&gt;&lt;D xsi:type="xsd:double"&gt;64.41&lt;/D&gt;&lt;D xsi:type="xsd:double"&gt;64.04&lt;/D&gt;&lt;D xsi:type="xsd:double"&gt;64.28&lt;/D&gt;&lt;D xsi:type="xsd:double"&gt;63.96&lt;/D&gt;&lt;D xsi:type="xsd:double"&gt;63.37&lt;/D&gt;&lt;D xsi:type="xsd:double"&gt;62.5&lt;/D&gt;&lt;D xsi:type="xsd:double"&gt;62.23&lt;/D&gt;&lt;D xsi:type="xsd:double"&gt;61.94&lt;/D&gt;&lt;D xsi:type="xsd:double"&gt;61.7&lt;/D&gt;&lt;D xsi:type="xsd:double"&gt;60.74&lt;/D&gt;&lt;D xsi:type="xsd:double"&gt;60.76&lt;/D&gt;&lt;D xsi:type="xsd:double"&gt;59.75&lt;/D&gt;&lt;D xsi:type="xsd:double"&gt;60.7&lt;/D&gt;&lt;D xsi:type="xsd:double"&gt;61.22&lt;/D&gt;&lt;D xsi:type="xsd:double"&gt;62.36&lt;/D&gt;&lt;D xsi:type="xsd:double"&gt;61.73&lt;/D&gt;&lt;D xsi:type="xsd:double"&gt;60.78&lt;/D&gt;&lt;D xsi:type="xsd:double"&gt;60.58&lt;/D&gt;&lt;D xsi:type="xsd:double"&gt;60.32&lt;/D&gt;&lt;D xsi:type="xsd:double"&gt;59.13&lt;/D&gt;&lt;D xsi:type="xsd:double"&gt;59.05&lt;/D&gt;&lt;D xsi:type="xsd:double"&gt;58.21&lt;/D&gt;&lt;D xsi:type="xsd:double"&gt;58.77&lt;/D&gt;&lt;D xsi:type="xsd:double"&gt;59.32&lt;/D&gt;&lt;D xsi:type="xsd:double"&gt;57.45&lt;/D&gt;&lt;D xsi:type="xsd:double"&gt;57.23&lt;/D&gt;&lt;D xsi:type="xsd:double"&gt;57.58&lt;/D&gt;&lt;D xsi:type="xsd:double"&gt;58.83&lt;/D&gt;&lt;D xsi:type="xsd:double"&gt;60.42&lt;/D&gt;&lt;D xsi:type="xsd:double"&gt;60.6&lt;/D&gt;&lt;D xsi:type="xsd:double"&gt;60.22&lt;/D&gt;&lt;D xsi:type="xsd:double"&gt;59.25&lt;/D&gt;&lt;D xsi:type="xsd:double"&gt;59.58&lt;/D&gt;&lt;D xsi:type="xsd:double"&gt;59.678&lt;/D&gt;&lt;D xsi:type="xsd:double"&gt;60.18&lt;/D&gt;&lt;D xsi:type="xsd:double"&gt;59.31&lt;/D&gt;&lt;D xsi:type="xsd:double"&gt;59.16&lt;/D&gt;&lt;D xsi:type="xsd:double"&gt;59.63&lt;/D&gt;&lt;D xsi:type="xsd:double"&gt;57.58&lt;/D&gt;&lt;D xsi:type="xsd:double"&gt;57.09&lt;/D&gt;&lt;D xsi:type="xsd:double"&gt;57.24&lt;/D&gt;&lt;D xsi:type="xsd:double"&gt;56.47&lt;/D&gt;&lt;D xsi:type="xsd:double"&gt;56.37&lt;/D&gt;&lt;D xsi:type="xsd:double"&gt;56.49&lt;/D&gt;&lt;D xsi:type="xsd:double"&gt;57.13&lt;/D&gt;&lt;D xsi:type="xsd:double"&gt;55.42&lt;/D&gt;&lt;D xsi:type="xsd:double"&gt;54.57&lt;/D&gt;&lt;D xsi:type="xsd:double"&gt;53.27&lt;/D&gt;&lt;D xsi:type="xsd:double"&gt;53.81&lt;/D&gt;&lt;D xsi:type="xsd:double"&gt;55.46&lt;/D&gt;&lt;D xsi:type="xsd:double"&gt;55.03&lt;/D&gt;&lt;D xsi:type="xsd:double"&gt;53.97&lt;/D&gt;&lt;D xsi:type="xsd:double"&gt;53.16&lt;/D&gt;&lt;D xsi:type="xsd:double"&gt;53.39&lt;/D&gt;&lt;D xsi:type="xsd:double"&gt;51.94&lt;/D&gt;&lt;D xsi:type="xsd:double"&gt;51.12&lt;/D&gt;&lt;D xsi:type="xsd:double"&gt;52.79&lt;/D&gt;&lt;D xsi:type="xsd:double"&gt;53.3&lt;/D&gt;&lt;D xsi:type="xsd:double"&gt;54.58&lt;/D&gt;&lt;D xsi:type="xsd:double"&gt;54.1&lt;/D&gt;&lt;D xsi:type="xsd:double"&gt;55.57&lt;/D&gt;&lt;D xsi:type="xsd:double"&gt;57.37&lt;/D&gt;&lt;D xsi:type="xsd:double"&gt;56.17&lt;/D&gt;&lt;D xsi:type="xsd:double"&gt;56.88&lt;/D&gt;&lt;D xsi:type="xsd:double"&gt;57.3&lt;/D&gt;&lt;D xsi:type="xsd:double"&gt;57.17&lt;/D&gt;&lt;D xsi:type="xsd:double"&gt;56.14&lt;/D&gt;&lt;D xsi:type="xsd:double"&gt;57.15&lt;/D&gt;&lt;D xsi:type="xsd:double"&gt;56.66&lt;/D&gt;&lt;D xsi:type="xsd:double"&gt;57.43&lt;/D&gt;&lt;D xsi:type="xsd:double"&gt;57.38&lt;/D&gt;&lt;D xsi:type="xsd:double"&gt;58.31&lt;/D&gt;&lt;D xsi:type="xsd:double"&gt;58.46&lt;/D&gt;&lt;D xsi:type="xsd:double"&gt;58.59&lt;/D&gt;&lt;D xsi:type="xsd:double"&gt;57.43&lt;/D&gt;&lt;D xsi:type="xsd:double"&gt;58.02&lt;/D&gt;&lt;D xsi:type="xsd:double"&gt;57.11&lt;/D&gt;&lt;D xsi:type="xsd:double"&gt;55.07&lt;/D&gt;&lt;D xsi:type="xsd:double"&gt;55.27&lt;/D&gt;&lt;D xsi:type="xsd:double"&gt;55.48&lt;/D&gt;&lt;D xsi:type="xsd:double"&gt;55.51&lt;/D&gt;&lt;D xsi:type="xsd:double"&gt;56.83&lt;/D&gt;&lt;D xsi:type="xsd:double"&gt;56.93&lt;/D&gt;&lt;D xsi:type="xsd:double"&gt;55.93&lt;/D&gt;&lt;D xsi:type="xsd:double"&gt;56.87&lt;/D&gt;&lt;D xsi:type="xsd:double"&gt;57.04&lt;/D&gt;&lt;D xsi:type="xsd:double"&gt;55.96&lt;/D&gt;&lt;D xsi:type="xsd:double"&gt;54.49&lt;/D&gt;&lt;D xsi:type="xsd:double"&gt;57.08&lt;/D&gt;&lt;D xsi:type="xsd:double"&gt;56.88&lt;/D&gt;&lt;D xsi:type="xsd:double"&gt;55.48&lt;/D&gt;&lt;D xsi:type="xsd:double"&gt;54.67&lt;/D&gt;&lt;D xsi:type="xsd:double"&gt;55.22&lt;/D&gt;&lt;D xsi:type="xsd:double"&gt;54.8&lt;/D&gt;&lt;D xsi:type="xsd:double"&gt;53.34&lt;/D&gt;&lt;D xsi:type="xsd:double"&gt;53.72&lt;/D&gt;&lt;D xsi:type="xsd:double"&gt;51.36&lt;/D&gt;&lt;D xsi:type="xsd:double"&gt;52.87&lt;/D&gt;&lt;D xsi:type="xsd:double"&gt;54.18&lt;/D&gt;&lt;D xsi:type="xsd:double"&gt;55.11&lt;/D&gt;&lt;D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xsi:type="xsd:double"&gt;50.93&lt;/D&gt;&lt;D xsi:type="xsd:double"&gt;51.03&lt;/D&gt;&lt;D xsi:type="xsd:double"&gt;50.09&lt;/D&gt;&lt;D xsi:type="xsd:double"&gt;51.5&lt;/D&gt;&lt;D xsi:type="xsd:double"&gt;50.53&lt;/D&gt;&lt;D xsi:type="xsd:double"&gt;50.33&lt;/D&gt;&lt;D xsi:type="xsd:double"&gt;50.38&lt;/D&gt;&lt;D xsi:type="xsd:double"&gt;50.06&lt;/D&gt;&lt;D xsi:type="xsd:double"&gt;48.95&lt;/D&gt;&lt;D xsi:type="xsd:double"&gt;48.79&lt;/D&gt;&lt;D xsi:type="xsd:double"&gt;48.51&lt;/D&gt;&lt;D xsi:type="xsd:double"&gt;47.89&lt;/D&gt;&lt;D xsi:type="xsd:double"&gt;47.71&lt;/D&gt;&lt;D xsi:type="xsd:double"&gt;48.3&lt;/D&gt;&lt;D xsi:type="xsd:double"&gt;48.32&lt;/D&gt;&lt;D xsi:type="xsd:double"&gt;48.68&lt;/D&gt;&lt;D xsi:type="xsd:double"&gt;47.5&lt;/D&gt;&lt;D xsi:type="xsd:double"&gt;47.76&lt;/D&gt;&lt;D xsi:type="xsd:double"&gt;47.12&lt;/D&gt;&lt;D xsi:type="xsd:double"&gt;46.97&lt;/D&gt;&lt;D xsi:type="xsd:double"&gt;46.745&lt;/D&gt;&lt;D xsi:type="xsd:double"&gt;46.6&lt;/D&gt;&lt;D xsi:type="xsd:double"&gt;46.34&lt;/D&gt;&lt;D xsi:type="xsd:double"&gt;46.9&lt;/D&gt;&lt;D xsi:type="xsd:double"&gt;46.27&lt;/D&gt;&lt;D xsi:type="xsd:double"&gt;45.77&lt;/D&gt;&lt;D xsi:type="xsd:double"&gt;46.26&lt;/D&gt;&lt;D xsi:type="xsd:double"&gt;46.63&lt;/D&gt;&lt;D xsi:type="xsd:double"&gt;44.81&lt;/D&gt;&lt;D xsi:type="xsd:double"&gt;44.75&lt;/D&gt;&lt;D xsi:type="xsd:double"&gt;43.65&lt;/D&gt;&lt;D xsi:type="xsd:double"&gt;44.25&lt;/D&gt;&lt;D xsi:type="xsd:double"&gt;44.34&lt;/D&gt;&lt;D xsi:type="xsd:double"&gt;43.5692&lt;/D&gt;&lt;D xsi:type="xsd:double"&gt;43.93&lt;/D&gt;&lt;D xsi:type="xsd:double"&gt;42.64&lt;/D&gt;&lt;D xsi:type="xsd:double"&gt;41.5357&lt;/D&gt;&lt;D xsi:type="xsd:double"&gt;41.14&lt;/D&gt;&lt;D xsi:type="xsd:double"&gt;40.47&lt;/D&gt;&lt;D xsi:type="xsd:double"&gt;40.75&lt;/D&gt;&lt;D xsi:type="xsd:double"&gt;40.58&lt;/D&gt;&lt;D xsi:type="xsd:double"&gt;41.08&lt;/D&gt;&lt;D xsi:type="xsd:double"&gt;42.57&lt;/D&gt;&lt;D xsi:type="xsd:double"&gt;41.9539&lt;/D&gt;&lt;D xsi:type="xsd:double"&gt;41.93&lt;/D&gt;&lt;D xsi:type="xsd:double"&gt;42.95&lt;/D&gt;&lt;D xsi:type="xsd:double"&gt;43.64&lt;/D&gt;&lt;D xsi:type="xsd:double"&gt;44.31&lt;/D&gt;&lt;D xsi:type="xsd:double"&gt;44.33&lt;/D&gt;&lt;D xsi:type="xsd:double"&gt;43.55&lt;/D&gt;&lt;/FQL&gt;&lt;FQL&gt;&lt;Q&gt;ITB^P_PRICE(0,-200D)&lt;/Q&gt;&lt;R&gt;201&lt;/R&gt;&lt;C&gt;1&lt;/C&gt;&lt;D xsi:type="xsd:double"&gt;117.96&lt;/D&gt;&lt;D xsi:type="xsd:double"&gt;120.59&lt;/D&gt;&lt;D xsi:type="xsd:double"&gt;121.11&lt;/D&gt;&lt;D xsi:type="xsd:double"&gt;120.05&lt;/D&gt;&lt;D xsi:type="xsd:double"&gt;119.1&lt;/D&gt;&lt;D xsi:type="xsd:double"&gt;115.14&lt;/D&gt;&lt;D xsi:type="xsd:double"&gt;113.02&lt;/D&gt;&lt;D xsi:type="xsd:double"&gt;116.37&lt;/D&gt;&lt;D xsi:type="xsd:double"&gt;115.99&lt;/D&gt;&lt;D xsi:type="xsd:double"&gt;114.29&lt;/D&gt;&lt;D xsi:type="xsd:double"&gt;114.55&lt;/D&gt;&lt;D xsi:type="xsd:double"&gt;112.47&lt;/D&gt;&lt;D xsi:type="xsd:double"&gt;114.9&lt;/D&gt;&lt;D xsi:type="xsd:double"&gt;108.48&lt;/D&gt;&lt;D xsi:type="xsd:double"&gt;108.58&lt;/D&gt;&lt;D xsi:type="xsd:double"&gt;106.56&lt;/D&gt;&lt;D xsi:type="xsd:double"&gt;100.34&lt;/D&gt;&lt;D xsi:type="xsd:double"&gt;98.23&lt;/D&gt;&lt;D xsi:type="xsd:double"&gt;98.56&lt;/D&gt;&lt;D xsi:type="xsd:double"&gt;97.52&lt;/D&gt;&lt;D xsi:type="xsd:double"&gt;98.15&lt;/D&gt;&lt;D xsi:type="xsd:double"&gt;97.89&lt;/D&gt;&lt;D xsi:type="xsd:double"&gt;98.55&lt;/D&gt;&lt;D xsi:type="xsd:double"&gt;101.06&lt;/D&gt;&lt;D xsi:type="xsd:double"&gt;100.89&lt;/D&gt;&lt;D xsi:type="xsd:double"&gt;100.75&lt;/D&gt;&lt;D xsi:type="xsd:double"&gt;100.52&lt;/D&gt;&lt;D xsi:type="xsd:double"&gt;103.41&lt;/D&gt;&lt;D xsi:type="xsd:double"&gt;102.78&lt;/D&gt;&lt;D xsi:type="xsd:double"&gt;102.37&lt;/D&gt;&lt;D xsi:type="xsd:double"&gt;102.92&lt;/D&gt;&lt;D xsi:type="xsd:double"&gt;104.77&lt;/D&gt;&lt;D xsi:type="xsd:double"&gt;103.93&lt;/D&gt;&lt;D xsi:type="xsd:double"&gt;105.06&lt;/D&gt;&lt;D xsi:type="xsd:double"&gt;104.95&lt;/D&gt;&lt;D xsi:type="xsd:double"&gt;101.62&lt;/D&gt;&lt;D xsi:type="xsd:double"&gt;103.03&lt;/D&gt;&lt;D xsi:type="xsd:double"&gt;102.08&lt;/D&gt;&lt;D xsi:type="xsd:double"&gt;103.86&lt;/D&gt;&lt;D xsi:type="xsd:double"&gt;105.15&lt;/D&gt;&lt;D xsi:type="xsd:double"&gt;103.25&lt;/D&gt;&lt;D xsi:type="xsd:double"&gt;105.25&lt;/D&gt;&lt;D xsi:type="xsd:double"&gt;106.17&lt;/D&gt;&lt;D xsi:type="xsd:double"&gt;104.64&lt;/D&gt;&lt;D xsi:type="xsd:double"&gt;102.46&lt;/D&gt;&lt;D xsi:type="xsd:double"&gt;103.56&lt;/D&gt;&lt;D xsi:type="xsd:double"&gt;104.81&lt;/D&gt;&lt;D xsi:type="xsd:double"&gt;103.63&lt;/D&gt;&lt;D xsi:type="xsd:double"&gt;104.55&lt;/D&gt;&lt;D xsi:type="xsd:double"&gt;107.44&lt;/D&gt;&lt;D xsi:type="xsd:double"&gt;108.19&lt;/D&gt;&lt;D xsi:type="xsd:double"&gt;108.69&lt;/D&gt;&lt;D xsi:type="xsd:double"&gt;108.69&lt;/D&gt;&lt;D xsi:type="xsd:double"&gt;112.13&lt;/D&gt;&lt;D xsi:type="xsd:double"&gt;108.1&lt;/D&gt;&lt;D xsi:type="xsd:double"&gt;107.45&lt;/D&gt;&lt;D xsi:type="xsd:double"&gt;108.57&lt;/D&gt;&lt;D xsi:type="xsd:double"&gt;108.37&lt;/D&gt;&lt;D xsi:type="xsd:double"&gt;106.64&lt;/D&gt;&lt;D xsi:type="xsd:double"&gt;107.94&lt;/D&gt;&lt;D xsi:type="xsd:double"&gt;108.87&lt;/D&gt;&lt;D xsi:type="xsd:double"&gt;107.37&lt;/D&gt;&lt;D xsi:type="xsd:double"&gt;105.57&lt;/D&gt;&lt;D xsi:type="xsd:double"&gt;104.07&lt;/D&gt;&lt;D xsi:type="xsd:double"&gt;103.85&lt;/D&gt;&lt;D xsi:type="xsd:double"&gt;106.21&lt;/D&gt;&lt;D xsi:type="xsd:double"&gt;105.65&lt;/D&gt;&lt;D xsi:type="xsd:double"&gt;104.41&lt;/D&gt;&lt;D xsi:type="xsd:double"&gt;104.74&lt;/D&gt;&lt;D xsi:type="xsd:double"&gt;105.995&lt;/D&gt;&lt;D xsi:type="xsd:double"&gt;103.17&lt;/D&gt;&lt;D xsi:type="xsd:double"&gt;102.36&lt;/D&gt;&lt;D xsi:type="xsd:double"&gt;103&lt;/D&gt;&lt;D xsi:type="xsd:double"&gt;102.93&lt;/D&gt;&lt;D xsi:type="xsd:double"&gt;103.58&lt;/D&gt;&lt;D xsi:type="xsd:double"&gt;105.49&lt;/D&gt;&lt;D xsi:type="xsd:double"&gt;107.26&lt;/D&gt;&lt;D xsi:type="xsd:double"&gt;107.51&lt;/D&gt;&lt;D xsi:type="xsd:double"&gt;106.53&lt;/D&gt;&lt;D xsi:type="xsd:double"&gt;111.78&lt;/D&gt;&lt;D xsi:type="xsd:double"&gt;111.45&lt;/D&gt;&lt;D xsi:type="xsd:double"&gt;111.87&lt;/D&gt;&lt;D xsi:type="xsd:double"&gt;110.32&lt;/D&gt;&lt;D xsi:type="xsd:double"&gt;111.94&lt;/D&gt;&lt;D xsi:type="xsd:double"&gt;110.71&lt;/D&gt;&lt;D xsi:type="xsd:double"&gt;113.96&lt;/D&gt;&lt;D xsi:type="xsd:double"&gt;115.77&lt;/D&gt;&lt;D xsi:type="xsd:double"&gt;114.54&lt;/D&gt;&lt;D xsi:type="xsd:double"&gt;112.71&lt;/D&gt;&lt;D xsi:type="xsd:double"&gt;113.1&lt;/D&gt;&lt;D xsi:type="xsd:double"&gt;113.86&lt;/D&gt;&lt;D xsi:type="xsd:double"&gt;114.19&lt;/D&gt;&lt;D xsi:type="xsd:double"&gt;112.24&lt;/D&gt;&lt;D xsi:type="xsd:double"&gt;109.94&lt;/D&gt;&lt;D xsi:type="xsd:double"&gt;107.79&lt;/D&gt;&lt;D xsi:type="xsd:double"&gt;108.13&lt;/D&gt;&lt;D xsi:type="xsd:double"&gt;107.33&lt;/D&gt;&lt;D xsi:type="xsd:double"&gt;110.83&lt;/D&gt;&lt;D xsi:type="xsd:double"&gt;110.17&lt;/D&gt;&lt;D xsi:type="xsd:double"&gt;108.92&lt;/D&gt;&lt;D xsi:type="xsd:double"&gt;109.77&lt;/D&gt;&lt;D xsi:type="xsd:double"&gt;110.69&lt;/D&gt;&lt;D xsi:type="xsd:double"&gt;108.97&lt;/D&gt;&lt;D xsi:type="xsd:double"&gt;107.99&lt;/D&gt;&lt;D xsi:type="xsd:double"&gt;109.23&lt;/D&gt;&lt;D xsi:type="xsd:double"&gt;109.64&lt;/D&gt;&lt;D xsi:type="xsd:double"&gt;107.9&lt;/D&gt;&lt;D xsi:type="xsd:double"&gt;106.04&lt;/D&gt;&lt;D xsi:type="xsd:double"&gt;106.21&lt;/D&gt;&lt;D xsi:type="xsd:double"&gt;105.72&lt;/D&gt;&lt;D xsi:type="xsd:double"&gt;105.72&lt;/D&gt;&lt;D xsi:type="xsd:double"&gt;104.78&lt;/D&gt;&lt;D xsi:type="xsd:double"&gt;103.1&lt;/D&gt;&lt;D xsi:type="xsd:double"&gt;102.5&lt;/D&gt;&lt;D xsi:type="xsd:double"&gt;102.43&lt;/D&gt;&lt;D xsi:type="xsd:double"&gt;104.33&lt;/D&gt;&lt;D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xsi:type="xsd:double"&gt;101.44&lt;/D&gt;&lt;D xsi:type="xsd:double"&gt;101.18&lt;/D&gt;&lt;D xsi:type="xsd:double"&gt;100.1&lt;/D&gt;&lt;D xsi:type="xsd:double"&gt;101.38&lt;/D&gt;&lt;D xsi:type="xsd:double"&gt;99.96&lt;/D&gt;&lt;D xsi:type="xsd:double"&gt;100.92&lt;/D&gt;&lt;D xsi:type="xsd:double"&gt;102.59&lt;/D&gt;&lt;D xsi:type="xsd:double"&gt;96.63&lt;/D&gt;&lt;D xsi:type="xsd:double"&gt;93.71&lt;/D&gt;&lt;D xsi:type="xsd:double"&gt;93.59&lt;/D&gt;&lt;D xsi:type="xsd:double"&gt;93.46&lt;/D&gt;&lt;D xsi:type="xsd:double"&gt;92.41&lt;/D&gt;&lt;D xsi:type="xsd:double"&gt;91.34&lt;/D&gt;&lt;D xsi:type="xsd:double"&gt;89.82&lt;/D&gt;&lt;D xsi:type="xsd:double"&gt;89.98&lt;/D&gt;&lt;D xsi:type="xsd:double"&gt;89.53&lt;/D&gt;&lt;D xsi:type="xsd:double"&gt;86.91&lt;/D&gt;&lt;D xsi:type="xsd:double"&gt;86.69&lt;/D&gt;&lt;D xsi:type="xsd:double"&gt;85.92&lt;/D&gt;&lt;D xsi:type="xsd:double"&gt;86.47&lt;/D&gt;&lt;D xsi:type="xsd:double"&gt;86.75&lt;/D&gt;&lt;D xsi:type="xsd:double"&gt;86.44&lt;/D&gt;&lt;D xsi:type="xsd:double"&gt;86.06&lt;/D&gt;&lt;D xsi:type="xsd:double"&gt;87.04&lt;/D&gt;&lt;D xsi:type="xsd:double"&gt;86.69&lt;/D&gt;&lt;D xsi:type="xsd:double"&gt;86.12&lt;/D&gt;&lt;D xsi:type="xsd:double"&gt;86.15&lt;/D&gt;&lt;D xsi:type="xsd:double"&gt;86.65&lt;/D&gt;&lt;D xsi:type="xsd:double"&gt;81.6&lt;/D&gt;&lt;D xsi:type="xsd:double"&gt;81.99&lt;/D&gt;&lt;D xsi:type="xsd:double"&gt;80.21&lt;/D&gt;&lt;D xsi:type="xsd:double"&gt;81.33&lt;/D&gt;&lt;D xsi:type="xsd:double"&gt;81.37&lt;/D&gt;&lt;D xsi:type="xsd:double"&gt;80.37&lt;/D&gt;&lt;D xsi:type="xsd:double"&gt;81.24&lt;/D&gt;&lt;D xsi:type="xsd:double"&gt;78.7&lt;/D&gt;&lt;D xsi:type="xsd:double"&gt;76.1&lt;/D&gt;&lt;D xsi:type="xsd:double"&gt;73.52&lt;/D&gt;&lt;D xsi:type="xsd:double"&gt;72.39&lt;/D&gt;&lt;D xsi:type="xsd:double"&gt;71.83&lt;/D&gt;&lt;D xsi:type="xsd:double"&gt;72.17&lt;/D&gt;&lt;D xsi:type="xsd:double"&gt;71.4&lt;/D&gt;&lt;D xsi:type="xsd:double"&gt;72.57&lt;/D&gt;&lt;D xsi:type="xsd:double"&gt;72.86&lt;/D&gt;&lt;D xsi:type="xsd:double"&gt;72.34&lt;/D&gt;&lt;D xsi:type="xsd:double"&gt;72.87&lt;/D&gt;&lt;D xsi:type="xsd:double"&gt;74.23&lt;/D&gt;&lt;D xsi:type="xsd:double"&gt;76.3&lt;/D&gt;&lt;D xsi:type="xsd:double"&gt;76.17&lt;/D&gt;&lt;D xsi:type="xsd:double"&gt;75.5&lt;/D&gt;&lt;/FQL&gt;&lt;FQL&gt;&lt;Q&gt;PICK^FMA_PCT_ABOVE_MAVG(200,0,,,,"PORTAGG")&lt;/Q&gt;&lt;R&gt;1&lt;/R&gt;&lt;C&gt;1&lt;/C&gt;&lt;D xsi:type="xsd:double"&gt;46.4566929133858&lt;/D&gt;&lt;/FQL&gt;&lt;FQL&gt;&lt;Q&gt;PICK^FG_TOTAL_RETURNC(-1AM,-2AM)&lt;/Q&gt;&lt;R&gt;1&lt;/R&gt;&lt;C&gt;1&lt;/C&gt;&lt;D xsi:type="xsd:double"&gt;-6.0185614&lt;/D&gt;&lt;/FQL&gt;&lt;FQL&gt;&lt;Q&gt;XLI^FG_TOTAL_RETURNC(-1AM,-7AM)&lt;/Q&gt;&lt;R&gt;1&lt;/R&gt;&lt;C&gt;1&lt;/C&gt;&lt;D xsi:type="xsd:double"&gt;6.4533234&lt;/D&gt;&lt;/FQL&gt;&lt;FQL&gt;&lt;Q&gt;ITA^P_PRICE(0,-200D)&lt;/Q&gt;&lt;R&gt;201&lt;/R&gt;&lt;C&gt;1&lt;/C&gt;&lt;D xsi:type="xsd:double"&gt;141.48&lt;/D&gt;&lt;D xsi:type="xsd:double"&gt;143.18&lt;/D&gt;&lt;D xsi:type="xsd:double"&gt;141.63&lt;/D&gt;&lt;D xsi:type="xsd:double"&gt;140.74&lt;/D&gt;&lt;D xsi:type="xsd:double"&gt;140.9&lt;/D&gt;&lt;D xsi:type="xsd:double"&gt;139.52&lt;/D&gt;&lt;D xsi:type="xsd:double"&gt;135.94&lt;/D&gt;&lt;D xsi:type="xsd:double"&gt;139.38&lt;/D&gt;&lt;D xsi:type="xsd:double"&gt;135.68&lt;/D&gt;&lt;D xsi:type="xsd:double"&gt;133.9&lt;/D&gt;&lt;D xsi:type="xsd:double"&gt;134.75&lt;/D&gt;&lt;D xsi:type="xsd:double"&gt;135.64&lt;/D&gt;&lt;D xsi:type="xsd:double"&gt;137.34&lt;/D&gt;&lt;D xsi:type="xsd:double"&gt;133.88&lt;/D&gt;&lt;D xsi:type="xsd:double"&gt;133.11&lt;/D&gt;&lt;D xsi:type="xsd:double"&gt;133.63&lt;/D&gt;&lt;D xsi:type="xsd:double"&gt;133.56&lt;/D&gt;&lt;D xsi:type="xsd:double"&gt;132.81&lt;/D&gt;&lt;D xsi:type="xsd:double"&gt;133.23&lt;/D&gt;&lt;D xsi:type="xsd:double"&gt;132.4&lt;/D&gt;&lt;D xsi:type="xsd:double"&gt;133.15&lt;/D&gt;&lt;D xsi:type="xsd:double"&gt;132.53&lt;/D&gt;&lt;D xsi:type="xsd:double"&gt;131.58&lt;/D&gt;&lt;D xsi:type="xsd:double"&gt;132.05&lt;/D&gt;&lt;D xsi:type="xsd:double"&gt;132.77&lt;/D&gt;&lt;D xsi:type="xsd:double"&gt;132.54&lt;/D&gt;&lt;D xsi:type="xsd:double"&gt;132.29&lt;/D&gt;&lt;D xsi:type="xsd:double"&gt;133.27&lt;/D&gt;&lt;D xsi:type="xsd:double"&gt;134.38&lt;/D&gt;&lt;D xsi:type="xsd:double"&gt;134.08&lt;/D&gt;&lt;D xsi:type="xsd:double"&gt;133.74&lt;/D&gt;&lt;D xsi:type="xsd:double"&gt;133.42&lt;/D&gt;&lt;D xsi:type="xsd:double"&gt;132.29&lt;/D&gt;&lt;D xsi:type="xsd:double"&gt;133.69&lt;/D&gt;&lt;D xsi:type="xsd:double"&gt;134.85&lt;/D&gt;&lt;D xsi:type="xsd:double"&gt;134.69&lt;/D&gt;&lt;D xsi:type="xsd:double"&gt;136.17&lt;/D&gt;&lt;D xsi:type="xsd:double"&gt;136.47&lt;/D&gt;&lt;D xsi:type="xsd:double"&gt;136.84&lt;/D&gt;&lt;D xsi:type="xsd:double"&gt;137.39&lt;/D&gt;&lt;D xsi:type="xsd:double"&gt;136.77&lt;/D&gt;&lt;D xsi:type="xsd:double"&gt;136.57&lt;/D&gt;&lt;D xsi:type="xsd:double"&gt;136.02&lt;/D&gt;&lt;D xsi:type="xsd:double"&gt;133.79&lt;/D&gt;&lt;D xsi:type="xsd:double"&gt;132.64&lt;/D&gt;&lt;D xsi:type="xsd:double"&gt;134.28&lt;/D&gt;&lt;D xsi:type="xsd:double"&gt;135.55&lt;/D&gt;&lt;D xsi:type="xsd:double"&gt;134.16&lt;/D&gt;&lt;D xsi:type="xsd:double"&gt;136.65&lt;/D&gt;&lt;D xsi:type="xsd:double"&gt;136.49&lt;/D&gt;&lt;D xsi:type="xsd:double"&gt;136.38&lt;/D&gt;&lt;D xsi:type="xsd:double"&gt;135.5&lt;/D&gt;&lt;D xsi:type="xsd:double"&gt;134.94&lt;/D&gt;&lt;D xsi:type="xsd:double"&gt;134.36&lt;/D&gt;&lt;D xsi:type="xsd:double"&gt;134.66&lt;/D&gt;&lt;D xsi:type="xsd:double"&gt;134.31&lt;/D&gt;&lt;D xsi:type="xsd:double"&gt;135.1&lt;/D&gt;&lt;D xsi:type="xsd:double"&gt;135.36&lt;/D&gt;&lt;D xsi:type="xsd:double"&gt;134.09&lt;/D&gt;&lt;D xsi:type="xsd:double"&gt;133.44&lt;/D&gt;&lt;D xsi:type="xsd:double"&gt;133.61&lt;/D&gt;&lt;D xsi:type="xsd:double"&gt;132.57&lt;/D&gt;&lt;D xsi:type="xsd:double"&gt;132.06&lt;/D&gt;&lt;D xsi:type="xsd:double"&gt;130.11&lt;/D&gt;&lt;D xsi:type="xsd:double"&gt;129.85&lt;/D&gt;&lt;D xsi:type="xsd:double"&gt;131.13&lt;/D&gt;&lt;D xsi:type="xsd:double"&gt;129.53&lt;/D&gt;&lt;D xsi:type="xsd:double"&gt;129.01&lt;/D&gt;&lt;D xsi:type="xsd:double"&gt;128.51&lt;/D&gt;&lt;D xsi:type="xsd:double"&gt;129.37&lt;/D&gt;&lt;D xsi:type="xsd:double"&gt;128.5&lt;/D&gt;&lt;D xsi:type="xsd:double"&gt;128&lt;/D&gt;&lt;D xsi:type="xsd:double"&gt;127.46&lt;/D&gt;&lt;D xsi:type="xsd:double"&gt;127.51&lt;/D&gt;&lt;D xsi:type="xsd:double"&gt;127.66&lt;/D&gt;&lt;D xsi:type="xsd:double"&gt;127.05&lt;/D&gt;&lt;D xsi:type="xsd:double"&gt;127.72&lt;/D&gt;&lt;D xsi:type="xsd:double"&gt;129.16&lt;/D&gt;&lt;D xsi:type="xsd:double"&gt;129.22&lt;/D&gt;&lt;D xsi:type="xsd:double"&gt;129.68&lt;/D&gt;&lt;D xsi:type="xsd:double"&gt;131.07&lt;/D&gt;&lt;D xsi:type="xsd:double"&gt;131.35&lt;/D&gt;&lt;D xsi:type="xsd:double"&gt;130.17&lt;/D&gt;&lt;D xsi:type="xsd:double"&gt;129.66&lt;/D&gt;&lt;D xsi:type="xsd:double"&gt;130.23&lt;/D&gt;&lt;D xsi:type="xsd:double"&gt;130.89&lt;/D&gt;&lt;D xsi:type="xsd:double"&gt;131.93&lt;/D&gt;&lt;D xsi:type="xsd:double"&gt;131.85&lt;/D&gt;&lt;D xsi:type="xsd:double"&gt;129.98&lt;/D&gt;&lt;D xsi:type="xsd:double"&gt;130.22&lt;/D&gt;&lt;D xsi:type="xsd:double"&gt;130.1&lt;/D&gt;&lt;D xsi:type="xsd:double"&gt;129.59&lt;/D&gt;&lt;D xsi:type="xsd:double"&gt;129.68&lt;/D&gt;&lt;D xsi:type="xsd:double"&gt;128.24&lt;/D&gt;&lt;D xsi:type="xsd:double"&gt;127.08&lt;/D&gt;&lt;D xsi:type="xsd:double"&gt;127.21&lt;/D&gt;&lt;D xsi:type="xsd:double"&gt;126.77&lt;/D&gt;&lt;D xsi:type="xsd:double"&gt;126.95&lt;/D&gt;&lt;D xsi:type="xsd:double"&gt;126.95&lt;/D&gt;&lt;D xsi:type="xsd:double"&gt;127.93&lt;/D&gt;&lt;D xsi:type="xsd:double"&gt;129.18&lt;/D&gt;&lt;D xsi:type="xsd:double"&gt;129.87&lt;/D&gt;&lt;D xsi:type="xsd:double"&gt;129.53&lt;/D&gt;&lt;D xsi:type="xsd:double"&gt;128.75&lt;/D&gt;&lt;D xsi:type="xsd:double"&gt;128.88&lt;/D&gt;&lt;D xsi:type="xsd:double"&gt;127.89&lt;/D&gt;&lt;D xsi:type="xsd:double"&gt;127.88&lt;/D&gt;&lt;D xsi:type="xsd:double"&gt;128.13&lt;/D&gt;&lt;D xsi:type="xsd:double"&gt;126.38&lt;/D&gt;&lt;D xsi:type="xsd:double"&gt;126.23&lt;/D&gt;&lt;D xsi:type="xsd:double"&gt;126.42&lt;/D&gt;&lt;D xsi:type="xsd:double"&gt;125.98&lt;/D&gt;&lt;D xsi:type="xsd:double"&gt;125.52&lt;/D&gt;&lt;D xsi:type="xsd:double"&gt;125.43&lt;/D&gt;&lt;D xsi:type="xsd:double"&gt;125.64&lt;/D&gt;&lt;D xsi:type="xsd:double"&gt;126.24&lt;/D&gt;&lt;D xsi:type="xsd:double"&gt;125.32&lt;/D&gt;&lt;D xsi:type="xsd:double"&gt;124.1&lt;/D&gt;&lt;D xsi:type="xsd:double"&gt;124.89&lt;/D&gt;&lt;D xsi:type="xsd:double"&gt;124.66&lt;/D&gt;&lt;D xsi:type="xsd:double"&gt;124.45&lt;/D&gt;&lt;D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xsi:type="xsd:double"&gt;125.44&lt;/D&gt;&lt;D xsi:type="xsd:double"&gt;126.6&lt;/D&gt;&lt;D xsi:type="xsd:double"&gt;126.61&lt;/D&gt;&lt;D xsi:type="xsd:double"&gt;126.68&lt;/D&gt;&lt;D xsi:type="xsd:double"&gt;126.6&lt;/D&gt;&lt;D xsi:type="xsd:double"&gt;125.92&lt;/D&gt;&lt;D xsi:type="xsd:double"&gt;125.2&lt;/D&gt;&lt;D xsi:type="xsd:double"&gt;124.01&lt;/D&gt;&lt;D xsi:type="xsd:double"&gt;126.46&lt;/D&gt;&lt;D xsi:type="xsd:double"&gt;125.14&lt;/D&gt;&lt;D xsi:type="xsd:double"&gt;124.91&lt;/D&gt;&lt;D xsi:type="xsd:double"&gt;124.85&lt;/D&gt;&lt;D xsi:type="xsd:double"&gt;125.59&lt;/D&gt;&lt;D xsi:type="xsd:double"&gt;123.78&lt;/D&gt;&lt;D xsi:type="xsd:double"&gt;123.47&lt;/D&gt;&lt;D xsi:type="xsd:double"&gt;122.28&lt;/D&gt;&lt;D xsi:type="xsd:double"&gt;121.35&lt;/D&gt;&lt;D xsi:type="xsd:double"&gt;121.58&lt;/D&gt;&lt;D xsi:type="xsd:double"&gt;121.18&lt;/D&gt;&lt;D xsi:type="xsd:double"&gt;122.24&lt;/D&gt;&lt;D xsi:type="xsd:double"&gt;121.28&lt;/D&gt;&lt;D xsi:type="xsd:double"&gt;119.86&lt;/D&gt;&lt;D xsi:type="xsd:double"&gt;117.8&lt;/D&gt;&lt;D xsi:type="xsd:double"&gt;117.92&lt;/D&gt;&lt;D xsi:type="xsd:double"&gt;117.86&lt;/D&gt;&lt;D xsi:type="xsd:double"&gt;118.49&lt;/D&gt;&lt;D xsi:type="xsd:double"&gt;117.96&lt;/D&gt;&lt;D xsi:type="xsd:double"&gt;117.16&lt;/D&gt;&lt;D xsi:type="xsd:double"&gt;117.02&lt;/D&gt;&lt;D xsi:type="xsd:double"&gt;115.75&lt;/D&gt;&lt;D xsi:type="xsd:double"&gt;115.67&lt;/D&gt;&lt;D xsi:type="xsd:double"&gt;116.17&lt;/D&gt;&lt;D xsi:type="xsd:double"&gt;116.18&lt;/D&gt;&lt;D xsi:type="xsd:double"&gt;115.29&lt;/D&gt;&lt;D xsi:type="xsd:double"&gt;113.96&lt;/D&gt;&lt;D xsi:type="xsd:double"&gt;112.77&lt;/D&gt;&lt;D xsi:type="xsd:double"&gt;112.76&lt;/D&gt;&lt;D xsi:type="xsd:double"&gt;112.92&lt;/D&gt;&lt;D xsi:type="xsd:double"&gt;113.12&lt;/D&gt;&lt;D xsi:type="xsd:double"&gt;113.42&lt;/D&gt;&lt;D xsi:type="xsd:double"&gt;112.83&lt;/D&gt;&lt;D xsi:type="xsd:double"&gt;110.57&lt;/D&gt;&lt;D xsi:type="xsd:double"&gt;109.86&lt;/D&gt;&lt;D xsi:type="xsd:double"&gt;107.72&lt;/D&gt;&lt;D xsi:type="xsd:double"&gt;107.25&lt;/D&gt;&lt;D xsi:type="xsd:double"&gt;108.05&lt;/D&gt;&lt;D xsi:type="xsd:double"&gt;107.73&lt;/D&gt;&lt;D xsi:type="xsd:double"&gt;107.93&lt;/D&gt;&lt;D xsi:type="xsd:double"&gt;106.81&lt;/D&gt;&lt;D xsi:type="xsd:double"&gt;106.88&lt;/D&gt;&lt;D xsi:type="xsd:double"&gt;108.25&lt;/D&gt;&lt;D xsi:type="xsd:double"&gt;109.31&lt;/D&gt;&lt;D xsi:type="xsd:double"&gt;109.66&lt;/D&gt;&lt;D xsi:type="xsd:double"&gt;109.33&lt;/D&gt;&lt;D xsi:type="xsd:double"&gt;108.66&lt;/D&gt;&lt;/FQL&gt;&lt;FQL&gt;&lt;Q&gt;PICK^FMA_COS_UP("EPS","1M",+1,0,,,"PORTAGG","MEANR")&lt;/Q&gt;&lt;R&gt;1&lt;/R&gt;&lt;C&gt;1&lt;/C&gt;&lt;D xsi:type="xsd:double"&gt;76&lt;/D&gt;&lt;/FQL&gt;&lt;FQL&gt;&lt;Q&gt;XLU^FG_TOTAL_RETURNC(0,-1AM)&lt;/Q&gt;&lt;R&gt;1&lt;/R&gt;&lt;C&gt;1&lt;/C&gt;&lt;D xsi:type="xsd:double"&gt;9.501993&lt;/D&gt;&lt;/FQL&gt;&lt;FQL&gt;&lt;Q&gt;PTF^FG_TOTAL_RETURNC(0,-1AM)&lt;/Q&gt;&lt;R&gt;1&lt;/R&gt;&lt;C&gt;1&lt;/C&gt;&lt;D xsi:type="xsd:double"&gt;-7.6651154&lt;/D&gt;&lt;/FQL&gt;&lt;FQL&gt;&lt;Q&gt;COPX^FG_TOTAL_RETURNC(-1AM,-7AM)&lt;/Q&gt;&lt;R&gt;1&lt;/R&gt;&lt;C&gt;1&lt;/C&gt;&lt;D xsi:type="xsd:double"&gt;21.680557&lt;/D&gt;&lt;/FQL&gt;&lt;FQL&gt;&lt;Q&gt;IYG^FG_TOTAL_RETURNC(-1AM,-7AM)&lt;/Q&gt;&lt;R&gt;1&lt;/R&gt;&lt;C&gt;1&lt;/C&gt;&lt;D xsi:type="xsd:double"&gt;10.175716&lt;/D&gt;&lt;/FQL&gt;&lt;FQL&gt;&lt;Q&gt;TAN^FG_TOTAL_RETURNC(0,-6AM)&lt;/Q&gt;&lt;R&gt;1&lt;/R&gt;&lt;C&gt;1&lt;/C&gt;&lt;D xsi:type="xsd:double"&gt;-4.629201&lt;/D&gt;&lt;/FQL&gt;&lt;FQL&gt;&lt;Q&gt;PSCI^P_PRICE(0,-200D)&lt;/Q&gt;&lt;R&gt;201&lt;/R&gt;&lt;C&gt;1&lt;/C&gt;&lt;D xsi:type="xsd:double"&gt;129.47&lt;/D&gt;&lt;D xsi:type="xsd:double"&gt;133.55&lt;/D&gt;&lt;D xsi:type="xsd:double"&gt;132.48&lt;/D&gt;&lt;D xsi:type="xsd:double"&gt;131.6886&lt;/D&gt;&lt;D xsi:type="xsd:double"&gt;133.02&lt;/D&gt;&lt;D xsi:type="xsd:double"&gt;130.74&lt;/D&gt;&lt;D xsi:type="xsd:double"&gt;128.3&lt;/D&gt;&lt;D xsi:type="xsd:double"&gt;131.53&lt;/D&gt;&lt;D xsi:type="xsd:double"&gt;130.34&lt;/D&gt;&lt;D xsi:type="xsd:double"&gt;127.78&lt;/D&gt;&lt;D xsi:type="xsd:double"&gt;128.62&lt;/D&gt;&lt;D xsi:type="xsd:double"&gt;130.94&lt;/D&gt;&lt;D xsi:type="xsd:double"&gt;132.61&lt;/D&gt;&lt;D xsi:type="xsd:double"&gt;127.08&lt;/D&gt;&lt;D xsi:type="xsd:double"&gt;125.15&lt;/D&gt;&lt;D xsi:type="xsd:double"&gt;123.35&lt;/D&gt;&lt;D xsi:type="xsd:double"&gt;118.96&lt;/D&gt;&lt;D xsi:type="xsd:double"&gt;117.62&lt;/D&gt;&lt;D xsi:type="xsd:double"&gt;119.08&lt;/D&gt;&lt;D xsi:type="xsd:double"&gt;118.4634&lt;/D&gt;&lt;D xsi:type="xsd:double"&gt;119.6931&lt;/D&gt;&lt;D xsi:type="xsd:double"&gt;118.98&lt;/D&gt;&lt;D xsi:type="xsd:double"&gt;118.38&lt;/D&gt;&lt;D xsi:type="xsd:double"&gt;120.06&lt;/D&gt;&lt;D xsi:type="xsd:double"&gt;119.83&lt;/D&gt;&lt;D xsi:type="xsd:double"&gt;119.39&lt;/D&gt;&lt;D xsi:type="xsd:double"&gt;119.55&lt;/D&gt;&lt;D xsi:type="xsd:double"&gt;120.86&lt;/D&gt;&lt;D xsi:type="xsd:double"&gt;120.2&lt;/D&gt;&lt;D xsi:type="xsd:double"&gt;119.8375&lt;/D&gt;&lt;D xsi:type="xsd:double"&gt;120.6551&lt;/D&gt;&lt;D xsi:type="xsd:double"&gt;120.05&lt;/D&gt;&lt;D xsi:type="xsd:double"&gt;119.07&lt;/D&gt;&lt;D xsi:type="xsd:double"&gt;121.71&lt;/D&gt;&lt;D xsi:type="xsd:double"&gt;122.46&lt;/D&gt;&lt;D xsi:type="xsd:double"&gt;120.33&lt;/D&gt;&lt;D xsi:type="xsd:double"&gt;120.86&lt;/D&gt;&lt;D xsi:type="xsd:double"&gt;121&lt;/D&gt;&lt;D xsi:type="xsd:double"&gt;121.88&lt;/D&gt;&lt;D xsi:type="xsd:double"&gt;123.59&lt;/D&gt;&lt;D xsi:type="xsd:double"&gt;122.23&lt;/D&gt;&lt;D xsi:type="xsd:double"&gt;123.8975&lt;/D&gt;&lt;D xsi:type="xsd:double"&gt;125.0731&lt;/D&gt;&lt;D xsi:type="xsd:double"&gt;123.8023&lt;/D&gt;&lt;D xsi:type="xsd:double"&gt;121.8189&lt;/D&gt;&lt;D xsi:type="xsd:double"&gt;123.1739&lt;/D&gt;&lt;D xsi:type="xsd:double"&gt;124.3524&lt;/D&gt;&lt;D xsi:type="xsd:double"&gt;122.779&lt;/D&gt;&lt;D xsi:type="xsd:double"&gt;124.26&lt;/D&gt;&lt;D xsi:type="xsd:double"&gt;124.25&lt;/D&gt;&lt;D xsi:type="xsd:double"&gt;123.97&lt;/D&gt;&lt;D xsi:type="xsd:double"&gt;123.45&lt;/D&gt;&lt;D xsi:type="xsd:double"&gt;123.95&lt;/D&gt;&lt;D xsi:type="xsd:double"&gt;124.85&lt;/D&gt;&lt;D xsi:type="xsd:double"&gt;124.68&lt;/D&gt;&lt;D xsi:type="xsd:double"&gt;123.57&lt;/D&gt;&lt;D xsi:type="xsd:double"&gt;123.89&lt;/D&gt;&lt;D xsi:type="xsd:double"&gt;124.23&lt;/D&gt;&lt;D xsi:type="xsd:double"&gt;122.47&lt;/D&gt;&lt;D xsi:type="xsd:double"&gt;121.98&lt;/D&gt;&lt;D xsi:type="xsd:double"&gt;122.38&lt;/D&gt;&lt;D xsi:type="xsd:double"&gt;120.82&lt;/D&gt;&lt;D xsi:type="xsd:double"&gt;119.88&lt;/D&gt;&lt;D xsi:type="xsd:double"&gt;118.8&lt;/D&gt;&lt;D xsi:type="xsd:double"&gt;118.9&lt;/D&gt;&lt;D xsi:type="xsd:double"&gt;121.98&lt;/D&gt;&lt;D xsi:type="xsd:double"&gt;121.38&lt;/D&gt;&lt;D xsi:type="xsd:double"&gt;120.84&lt;/D&gt;&lt;D xsi:type="xsd:double"&gt;121.35&lt;/D&gt;&lt;D xsi:type="xsd:double"&gt;122.36&lt;/D&gt;&lt;D xsi:type="xsd:double"&gt;119.98&lt;/D&gt;&lt;D xsi:type="xsd:double"&gt;119.15&lt;/D&gt;&lt;D xsi:type="xsd:double"&gt;118.4&lt;/D&gt;&lt;D xsi:type="xsd:double"&gt;118.46&lt;/D&gt;&lt;D xsi:type="xsd:double"&gt;119.57&lt;/D&gt;&lt;D xsi:type="xsd:double"&gt;120.68&lt;/D&gt;&lt;D xsi:type="xsd:double"&gt;121.5&lt;/D&gt;&lt;D xsi:type="xsd:double"&gt;123.2&lt;/D&gt;&lt;D xsi:type="xsd:double"&gt;122.35&lt;/D&gt;&lt;D xsi:type="xsd:double"&gt;125.54&lt;/D&gt;&lt;D xsi:type="xsd:double"&gt;125.75&lt;/D&gt;&lt;D xsi:type="xsd:double"&gt;124.94&lt;/D&gt;&lt;D xsi:type="xsd:double"&gt;123.6&lt;/D&gt;&lt;D xsi:type="xsd:double"&gt;124.51&lt;/D&gt;&lt;D xsi:type="xsd:double"&gt;123.03&lt;/D&gt;&lt;D xsi:type="xsd:double"&gt;125.11&lt;/D&gt;&lt;D xsi:type="xsd:double"&gt;126.87&lt;/D&gt;&lt;D xsi:type="xsd:double"&gt;126.46&lt;/D&gt;&lt;D xsi:type="xsd:double"&gt;124.34&lt;/D&gt;&lt;D xsi:type="xsd:double"&gt;123.89&lt;/D&gt;&lt;D xsi:type="xsd:double"&gt;124.06&lt;/D&gt;&lt;D xsi:type="xsd:double"&gt;125.09&lt;/D&gt;&lt;D xsi:type="xsd:double"&gt;122.66&lt;/D&gt;&lt;D xsi:type="xsd:double"&gt;120.67&lt;/D&gt;&lt;D xsi:type="xsd:double"&gt;119.72&lt;/D&gt;&lt;D xsi:type="xsd:double"&gt;120.74&lt;/D&gt;&lt;D xsi:type="xsd:double"&gt;119.75&lt;/D&gt;&lt;D xsi:type="xsd:double"&gt;121.22&lt;/D&gt;&lt;D xsi:type="xsd:double"&gt;120.65&lt;/D&gt;&lt;D xsi:type="xsd:double"&gt;120.43&lt;/D&gt;&lt;D xsi:type="xsd:double"&gt;121.56&lt;/D&gt;&lt;D xsi:type="xsd:double"&gt;121.9&lt;/D&gt;&lt;D xsi:type="xsd:double"&gt;120.43&lt;/D&gt;&lt;D xsi:type="xsd:double"&gt;119.37&lt;/D&gt;&lt;D xsi:type="xsd:double"&gt;120.41&lt;/D&gt;&lt;D xsi:type="xsd:double"&gt;120.93&lt;/D&gt;&lt;D xsi:type="xsd:double"&gt;120.92&lt;/D&gt;&lt;D xsi:type="xsd:double"&gt;120.31&lt;/D&gt;&lt;D xsi:type="xsd:double"&gt;120.39&lt;/D&gt;&lt;D xsi:type="xsd:double"&gt;118.97&lt;/D&gt;&lt;D xsi:type="xsd:double"&gt;118.63&lt;/D&gt;&lt;D xsi:type="xsd:double"&gt;117.98&lt;/D&gt;&lt;D xsi:type="xsd:double"&gt;117.79&lt;/D&gt;&lt;D xsi:type="xsd:double"&gt;118.21&lt;/D&gt;&lt;D xsi:type="xsd:double"&gt;119.33&lt;/D&gt;&lt;D xsi:type="xsd:double"&gt;120.69&lt;/D&gt;&lt;D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xsi:type="xsd:double"&gt;116.41&lt;/D&gt;&lt;D xsi:type="xsd:double"&gt;115.6778&lt;/D&gt;&lt;D xsi:type="xsd:double"&gt;114.0687&lt;/D&gt;&lt;D xsi:type="xsd:double"&gt;115.53&lt;/D&gt;&lt;D xsi:type="xsd:double"&gt;113.18&lt;/D&gt;&lt;D xsi:type="xsd:double"&gt;113.55&lt;/D&gt;&lt;D xsi:type="xsd:double"&gt;114.03&lt;/D&gt;&lt;D xsi:type="xsd:double"&gt;111.29&lt;/D&gt;&lt;D xsi:type="xsd:double"&gt;108.81&lt;/D&gt;&lt;D xsi:type="xsd:double"&gt;108.63&lt;/D&gt;&lt;D xsi:type="xsd:double"&gt;107.78&lt;/D&gt;&lt;D xsi:type="xsd:double"&gt;107.05&lt;/D&gt;&lt;D xsi:type="xsd:double"&gt;106.2837&lt;/D&gt;&lt;D xsi:type="xsd:double"&gt;106.5708&lt;/D&gt;&lt;D xsi:type="xsd:double"&gt;108.08&lt;/D&gt;&lt;D xsi:type="xsd:double"&gt;106.532&lt;/D&gt;&lt;D xsi:type="xsd:double"&gt;103.85&lt;/D&gt;&lt;D xsi:type="xsd:double"&gt;103.19&lt;/D&gt;&lt;D xsi:type="xsd:double"&gt;103&lt;/D&gt;&lt;D xsi:type="xsd:double"&gt;104.58&lt;/D&gt;&lt;D xsi:type="xsd:double"&gt;104.71&lt;/D&gt;&lt;D xsi:type="xsd:double"&gt;103.89&lt;/D&gt;&lt;D xsi:type="xsd:double"&gt;103.175&lt;/D&gt;&lt;D xsi:type="xsd:double"&gt;103.65&lt;/D&gt;&lt;D xsi:type="xsd:double"&gt;103.4&lt;/D&gt;&lt;D xsi:type="xsd:double"&gt;102.55&lt;/D&gt;&lt;D xsi:type="xsd:double"&gt;104&lt;/D&gt;&lt;D xsi:type="xsd:double"&gt;104.43&lt;/D&gt;&lt;D xsi:type="xsd:double"&gt;99.62&lt;/D&gt;&lt;D xsi:type="xsd:double"&gt;99.32&lt;/D&gt;&lt;D xsi:type="xsd:double"&gt;97.8391&lt;/D&gt;&lt;D xsi:type="xsd:double"&gt;98.62&lt;/D&gt;&lt;D xsi:type="xsd:double"&gt;99&lt;/D&gt;&lt;D xsi:type="xsd:double"&gt;99.5116&lt;/D&gt;&lt;D xsi:type="xsd:double"&gt;99.91&lt;/D&gt;&lt;D xsi:type="xsd:double"&gt;97.61&lt;/D&gt;&lt;D xsi:type="xsd:double"&gt;95.4542&lt;/D&gt;&lt;D xsi:type="xsd:double"&gt;94.97&lt;/D&gt;&lt;D xsi:type="xsd:double"&gt;94.4759&lt;/D&gt;&lt;D xsi:type="xsd:double"&gt;93.45&lt;/D&gt;&lt;D xsi:type="xsd:double"&gt;94.2572&lt;/D&gt;&lt;D xsi:type="xsd:double"&gt;94.2827&lt;/D&gt;&lt;D xsi:type="xsd:double"&gt;95.06&lt;/D&gt;&lt;D xsi:type="xsd:double"&gt;94.8248&lt;/D&gt;&lt;D xsi:type="xsd:double"&gt;95.59&lt;/D&gt;&lt;D xsi:type="xsd:double"&gt;96.1738&lt;/D&gt;&lt;D xsi:type="xsd:double"&gt;97.4353&lt;/D&gt;&lt;D xsi:type="xsd:double"&gt;100.12&lt;/D&gt;&lt;D xsi:type="xsd:double"&gt;98.99&lt;/D&gt;&lt;D xsi:type="xsd:double"&gt;97.65&lt;/D&gt;&lt;/FQL&gt;&lt;FQL&gt;&lt;Q&gt;ITB^P_PRICE(0)/P_PRICE_LOW_PR(0,,,,,,"PRICE","CLOSE","52W")&lt;/Q&gt;&lt;R&gt;1&lt;/R&gt;&lt;C&gt;1&lt;/C&gt;&lt;D xsi:type="xsd:double"&gt;1.6521008&lt;/D&gt;&lt;/FQL&gt;&lt;FQL&gt;&lt;Q&gt;XLP^PERCENT_CHANGE(FMA_EPS(+1,0,,,,"PORTAGG","MEAN"),FMA_EPS(+1,-3AM,,,,"PORTAGG","MEAN"))&lt;/Q&gt;&lt;R&gt;1&lt;/R&gt;&lt;C&gt;1&lt;/C&gt;&lt;D xsi:type="xsd:double"&gt;-0.389400910963785&lt;/D&gt;&lt;/FQL&gt;&lt;FQL&gt;&lt;Q&gt;COPX^COUNT(OS_TOP_HLDG_NAME(ALL,0D,,MTD,,ALL,EQ))&lt;/Q&gt;&lt;R&gt;1&lt;/R&gt;&lt;C&gt;1&lt;/C&gt;&lt;D xsi:type="xsd:long"&gt;41&lt;/D&gt;&lt;/FQL&gt;&lt;FQL&gt;&lt;Q&gt;IAT^P_PRICE(0,-200D)&lt;/Q&gt;&lt;R&gt;201&lt;/R&gt;&lt;C&gt;1&lt;/C&gt;&lt;D xsi:type="xsd:double"&gt;46.42&lt;/D&gt;&lt;D xsi:type="xsd:double"&gt;48.17&lt;/D&gt;&lt;D xsi:type="xsd:double"&gt;48.48&lt;/D&gt;&lt;D xsi:type="xsd:double"&gt;48.07&lt;/D&gt;&lt;D xsi:type="xsd:double"&gt;48.48&lt;/D&gt;&lt;D xsi:type="xsd:double"&gt;47.91&lt;/D&gt;&lt;D xsi:type="xsd:double"&gt;46.91&lt;/D&gt;&lt;D xsi:type="xsd:double"&gt;47.44&lt;/D&gt;&lt;D xsi:type="xsd:double"&gt;46.96&lt;/D&gt;&lt;D xsi:type="xsd:double"&gt;46.35&lt;/D&gt;&lt;D xsi:type="xsd:double"&gt;46.12&lt;/D&gt;&lt;D xsi:type="xsd:double"&gt;46.91&lt;/D&gt;&lt;D xsi:type="xsd:double"&gt;46.18&lt;/D&gt;&lt;D xsi:type="xsd:double"&gt;44.58&lt;/D&gt;&lt;D xsi:type="xsd:double"&gt;43.8&lt;/D&gt;&lt;D xsi:type="xsd:double"&gt;43.67&lt;/D&gt;&lt;D xsi:type="xsd:double"&gt;42.37&lt;/D&gt;&lt;D xsi:type="xsd:double"&gt;41.62&lt;/D&gt;&lt;D xsi:type="xsd:double"&gt;41.03&lt;/D&gt;&lt;D xsi:type="xsd:double"&gt;40.8&lt;/D&gt;&lt;D xsi:type="xsd:double"&gt;41.46&lt;/D&gt;&lt;D xsi:type="xsd:double"&gt;41.99&lt;/D&gt;&lt;D xsi:type="xsd:double"&gt;41.42&lt;/D&gt;&lt;D xsi:type="xsd:double"&gt;41.46&lt;/D&gt;&lt;D xsi:type="xsd:double"&gt;40.42&lt;/D&gt;&lt;D xsi:type="xsd:double"&gt;40.13&lt;/D&gt;&lt;D xsi:type="xsd:double"&gt;40.22&lt;/D&gt;&lt;D xsi:type="xsd:double"&gt;40.74&lt;/D&gt;&lt;D xsi:type="xsd:double"&gt;40.04&lt;/D&gt;&lt;D xsi:type="xsd:double"&gt;39.98&lt;/D&gt;&lt;D xsi:type="xsd:double"&gt;39.95&lt;/D&gt;&lt;D xsi:type="xsd:double"&gt;39.72&lt;/D&gt;&lt;D xsi:type="xsd:double"&gt;39.19&lt;/D&gt;&lt;D xsi:type="xsd:double"&gt;39.61&lt;/D&gt;&lt;D xsi:type="xsd:double"&gt;40.01&lt;/D&gt;&lt;D xsi:type="xsd:double"&gt;39.17&lt;/D&gt;&lt;D xsi:type="xsd:double"&gt;39.92&lt;/D&gt;&lt;D xsi:type="xsd:double"&gt;40.56&lt;/D&gt;&lt;D xsi:type="xsd:double"&gt;40.56&lt;/D&gt;&lt;D xsi:type="xsd:double"&gt;40.58&lt;/D&gt;</t>
        </r>
      </text>
    </comment>
    <comment ref="A10" authorId="0" shapeId="0" xr:uid="{68E3F61A-703F-4EFF-BD4F-0AAD1D3AD0BA}">
      <text>
        <r>
          <rPr>
            <b/>
            <sz val="9"/>
            <color indexed="81"/>
            <rFont val="Tahoma"/>
            <charset val="1"/>
          </rPr>
          <t>&lt;D xsi:type="xsd:double"&gt;40.54&lt;/D&gt;&lt;D xsi:type="xsd:double"&gt;41.17&lt;/D&gt;&lt;D xsi:type="xsd:double"&gt;41.9&lt;/D&gt;&lt;D xsi:type="xsd:double"&gt;41.13&lt;/D&gt;&lt;D xsi:type="xsd:double"&gt;40.68&lt;/D&gt;&lt;D xsi:type="xsd:double"&gt;41.37&lt;/D&gt;&lt;D xsi:type="xsd:double"&gt;41.9&lt;/D&gt;&lt;D xsi:type="xsd:double"&gt;41.49&lt;/D&gt;&lt;D xsi:type="xsd:double"&gt;42.45&lt;/D&gt;&lt;D xsi:type="xsd:double"&gt;43.03&lt;/D&gt;&lt;D xsi:type="xsd:double"&gt;42.76&lt;/D&gt;&lt;D xsi:type="xsd:double"&gt;43.42&lt;/D&gt;&lt;D xsi:type="xsd:double"&gt;43.36&lt;/D&gt;&lt;D xsi:type="xsd:double"&gt;43.65&lt;/D&gt;&lt;D xsi:type="xsd:double"&gt;43.29&lt;/D&gt;&lt;D xsi:type="xsd:double"&gt;42.85&lt;/D&gt;&lt;D xsi:type="xsd:double"&gt;42.98&lt;/D&gt;&lt;D xsi:type="xsd:double"&gt;42.83&lt;/D&gt;&lt;D xsi:type="xsd:double"&gt;42.79&lt;/D&gt;&lt;D xsi:type="xsd:double"&gt;42.49&lt;/D&gt;&lt;D xsi:type="xsd:double"&gt;42.67&lt;/D&gt;&lt;D xsi:type="xsd:double"&gt;42.29&lt;/D&gt;&lt;D xsi:type="xsd:double"&gt;41.9&lt;/D&gt;&lt;D xsi:type="xsd:double"&gt;41.5&lt;/D&gt;&lt;D xsi:type="xsd:double"&gt;40.89&lt;/D&gt;&lt;D xsi:type="xsd:double"&gt;41.57&lt;/D&gt;&lt;D xsi:type="xsd:double"&gt;41.72&lt;/D&gt;&lt;D xsi:type="xsd:double"&gt;41.85&lt;/D&gt;&lt;D xsi:type="xsd:double"&gt;42.21&lt;/D&gt;&lt;D xsi:type="xsd:double"&gt;41.89&lt;/D&gt;&lt;D xsi:type="xsd:double"&gt;41.55&lt;/D&gt;&lt;D xsi:type="xsd:double"&gt;40.74&lt;/D&gt;&lt;D xsi:type="xsd:double"&gt;39.74&lt;/D&gt;&lt;D xsi:type="xsd:double"&gt;39.63&lt;/D&gt;&lt;D xsi:type="xsd:double"&gt;39.64&lt;/D&gt;&lt;D xsi:type="xsd:double"&gt;40.31&lt;/D&gt;&lt;D xsi:type="xsd:double"&gt;40.44&lt;/D&gt;&lt;D xsi:type="xsd:double"&gt;40.93&lt;/D&gt;&lt;D xsi:type="xsd:double"&gt;40.99&lt;/D&gt;&lt;D xsi:type="xsd:double"&gt;42.71&lt;/D&gt;&lt;D xsi:type="xsd:double"&gt;42.61&lt;/D&gt;&lt;D xsi:type="xsd:double"&gt;41.77&lt;/D&gt;&lt;D xsi:type="xsd:double"&gt;41.64&lt;/D&gt;&lt;D xsi:type="xsd:double"&gt;41.87&lt;/D&gt;&lt;D xsi:type="xsd:double"&gt;41.96&lt;/D&gt;&lt;D xsi:type="xsd:double"&gt;42.67&lt;/D&gt;&lt;D xsi:type="xsd:double"&gt;43.38&lt;/D&gt;&lt;D xsi:type="xsd:double"&gt;42.98&lt;/D&gt;&lt;D xsi:type="xsd:double"&gt;41.67&lt;/D&gt;&lt;D xsi:type="xsd:double"&gt;41.79&lt;/D&gt;&lt;D xsi:type="xsd:double"&gt;41.75&lt;/D&gt;&lt;D xsi:type="xsd:double"&gt;42.53&lt;/D&gt;&lt;D xsi:type="xsd:double"&gt;41.95&lt;/D&gt;&lt;D xsi:type="xsd:double"&gt;40.74&lt;/D&gt;&lt;D xsi:type="xsd:double"&gt;40.65&lt;/D&gt;&lt;D xsi:type="xsd:double"&gt;40.57&lt;/D&gt;&lt;D xsi:type="xsd:double"&gt;40.53&lt;/D&gt;&lt;D xsi:type="xsd:double"&gt;41.61&lt;/D&gt;&lt;D xsi:type="xsd:double"&gt;41.55&lt;/D&gt;&lt;D xsi:type="xsd:double"&gt;41.79&lt;/D&gt;&lt;D xsi:type="xsd:double"&gt;41.82&lt;/D&gt;&lt;D xsi:type="xsd:double"&gt;41.79&lt;/D&gt;&lt;D xsi:type="xsd:double"&gt;41.71&lt;/D&gt;&lt;D xsi:type="xsd:double"&gt;42.06&lt;/D&gt;&lt;D xsi:type="xsd:double"&gt;40.91&lt;/D&gt;&lt;D xsi:type="xsd:double"&gt;40.19&lt;/D&gt;&lt;D xsi:type="xsd:double"&gt;40.39&lt;/D&gt;&lt;D xsi:type="xsd:double"&gt;39.84&lt;/D&gt;&lt;D xsi:type="xsd:double"&gt;40.22&lt;/D&gt;&lt;D xsi:type="xsd:double"&gt;39.61&lt;/D&gt;&lt;D xsi:type="xsd:double"&gt;40.01&lt;/D&gt;&lt;D xsi:type="xsd:double"&gt;40.07&lt;/D&gt;&lt;D xsi:type="xsd:double"&gt;40&lt;/D&gt;&lt;D xsi:type="xsd:double"&gt;40.12&lt;/D&gt;&lt;D xsi:type="xsd:double"&gt;40.43&lt;/D&gt;&lt;D xsi:type="xsd:double"&gt;40.69&lt;/D&gt;&lt;D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xsi:type="xsd:double"&gt;41.6&lt;/D&gt;&lt;D xsi:type="xsd:double"&gt;41.43&lt;/D&gt;&lt;D xsi:type="xsd:double"&gt;40.84&lt;/D&gt;&lt;D xsi:type="xsd:double"&gt;42.57&lt;/D&gt;&lt;D xsi:type="xsd:double"&gt;42.04&lt;/D&gt;&lt;D xsi:type="xsd:double"&gt;42.56&lt;/D&gt;&lt;D xsi:type="xsd:double"&gt;43.2&lt;/D&gt;&lt;D xsi:type="xsd:double"&gt;40.93&lt;/D&gt;&lt;D xsi:type="xsd:double"&gt;38.97&lt;/D&gt;&lt;D xsi:type="xsd:double"&gt;39.26&lt;/D&gt;&lt;D xsi:type="xsd:double"&gt;39.31&lt;/D&gt;&lt;D xsi:type="xsd:double"&gt;38.87&lt;/D&gt;&lt;D xsi:type="xsd:double"&gt;38.28&lt;/D&gt;&lt;D xsi:type="xsd:double"&gt;38.38&lt;/D&gt;&lt;D xsi:type="xsd:double"&gt;38.86&lt;/D&gt;&lt;D xsi:type="xsd:double"&gt;38.48&lt;/D&gt;&lt;D xsi:type="xsd:double"&gt;36.94&lt;/D&gt;&lt;D xsi:type="xsd:double"&gt;36.66&lt;/D&gt;&lt;D xsi:type="xsd:double"&gt;35.83&lt;/D&gt;&lt;D xsi:type="xsd:double"&gt;35.73&lt;/D&gt;&lt;D xsi:type="xsd:double"&gt;35.9&lt;/D&gt;&lt;D xsi:type="xsd:double"&gt;35.72&lt;/D&gt;&lt;D xsi:type="xsd:double"&gt;35.74&lt;/D&gt;&lt;D xsi:type="xsd:double"&gt;36.41&lt;/D&gt;&lt;D xsi:type="xsd:double"&gt;36.45&lt;/D&gt;&lt;D xsi:type="xsd:double"&gt;35.93&lt;/D&gt;&lt;D xsi:type="xsd:double"&gt;36.23&lt;/D&gt;&lt;D xsi:type="xsd:double"&gt;35.42&lt;/D&gt;&lt;D xsi:type="xsd:double"&gt;33.36&lt;/D&gt;&lt;D xsi:type="xsd:double"&gt;33.47&lt;/D&gt;&lt;D xsi:type="xsd:double"&gt;33.21&lt;/D&gt;&lt;D xsi:type="xsd:double"&gt;33.83&lt;/D&gt;&lt;D xsi:type="xsd:double"&gt;34.12&lt;/D&gt;&lt;D xsi:type="xsd:double"&gt;34.37&lt;/D&gt;&lt;D xsi:type="xsd:double"&gt;34.81&lt;/D&gt;&lt;D xsi:type="xsd:double"&gt;33.67&lt;/D&gt;&lt;D xsi:type="xsd:double"&gt;31.8&lt;/D&gt;&lt;D xsi:type="xsd:double"&gt;31.85&lt;/D&gt;&lt;D xsi:type="xsd:double"&gt;31.52&lt;/D&gt;&lt;D xsi:type="xsd:double"&gt;30.98&lt;/D&gt;&lt;D xsi:type="xsd:double"&gt;31.92&lt;/D&gt;&lt;D xsi:type="xsd:double"&gt;31.09&lt;/D&gt;&lt;D xsi:type="xsd:double"&gt;31.13&lt;/D&gt;&lt;D xsi:type="xsd:double"&gt;31.03&lt;/D&gt;&lt;D xsi:type="xsd:double"&gt;31.2&lt;/D&gt;&lt;D xsi:type="xsd:double"&gt;32.68&lt;/D&gt;&lt;D xsi:type="xsd:double"&gt;33.03&lt;/D&gt;&lt;D xsi:type="xsd:double"&gt;34.07&lt;/D&gt;&lt;D xsi:type="xsd:double"&gt;33.21&lt;/D&gt;&lt;D xsi:type="xsd:double"&gt;32.5&lt;/D&gt;&lt;/FQL&gt;&lt;FQL&gt;&lt;Q&gt;COPX^FG_TOTAL_RETURNC(-1AM,-2AM)&lt;/Q&gt;&lt;R&gt;1&lt;/R&gt;&lt;C&gt;1&lt;/C&gt;&lt;D xsi:type="xsd:double"&gt;-5.311865&lt;/D&gt;&lt;/FQL&gt;&lt;FQL&gt;&lt;Q&gt;IYG^FG_TOTAL_RETURNC(-1AM,-4AM)&lt;/Q&gt;&lt;R&gt;1&lt;/R&gt;&lt;C&gt;1&lt;/C&gt;&lt;D xsi:type="xsd:double"&gt;-0.41380525&lt;/D&gt;&lt;/FQL&gt;&lt;FQL&gt;&lt;Q&gt;RWR^P_PRICE(0)/P_PRICE_LOW_PR(0,,,,,,"PRICE","CLOSE","52W")&lt;/Q&gt;&lt;R&gt;1&lt;/R&gt;&lt;C&gt;1&lt;/C&gt;&lt;D xsi:type="xsd:double"&gt;1.2865075&lt;/D&gt;&lt;/FQL&gt;&lt;FQL&gt;&lt;Q&gt;PTF^PERCENT_CHANGE(FMA_EPS(+1,0,,,,"PORTAGG","MEAN"),FMA_EPS(+1,-3AM,,,,"PORTAGG","MEAN"))&lt;/Q&gt;&lt;R&gt;1&lt;/R&gt;&lt;C&gt;1&lt;/C&gt;&lt;D xsi:type="xsd:double"&gt;5.41667860651962&lt;/D&gt;&lt;/FQL&gt;&lt;FQL&gt;&lt;Q&gt;XLB^FG_COMPANY_NAME&lt;/Q&gt;&lt;R&gt;1&lt;/R&gt;&lt;C&gt;1&lt;/C&gt;&lt;D xsi:type="xsd:string"&gt;Materials Select Sector SPDR Fund&lt;/D&gt;&lt;/FQL&gt;&lt;FQL&gt;&lt;Q&gt;XLB^COUNT(OS_TOP_HLDG_NAME(ALL,0D,,MTD,,ALL,EQ))&lt;/Q&gt;&lt;R&gt;1&lt;/R&gt;&lt;C&gt;1&lt;/C&gt;&lt;D xsi:type="xsd:long"&gt;30&lt;/D&gt;&lt;/FQL&gt;&lt;FQL&gt;&lt;Q&gt;KIE^P_PRICE(-1AM)/P_PRICE_HIGH_PR(-1AM,,,,,,"PRICE","CLOSE","52W")&lt;/Q&gt;&lt;R&gt;1&lt;/R&gt;&lt;C&gt;1&lt;/C&gt;&lt;D xsi:type="xsd:double"&gt;0.95794123&lt;/D&gt;&lt;/FQL&gt;&lt;FQL&gt;&lt;Q&gt;PTF^PERCENT_CHANGE(FMA_EPS(+1,0,,,,"PORTAGG","MEAN"),FMA_EPS(+1,-1AM,,,,"PORTAGG","MEAN"))&lt;/Q&gt;&lt;R&gt;1&lt;/R&gt;&lt;C&gt;1&lt;/C&gt;&lt;D xsi:type="xsd:double"&gt;0.587676551260301&lt;/D&gt;&lt;/FQL&gt;&lt;FQL&gt;&lt;Q&gt;XLB^FMA_COS_DOWN("EPS","1M",+1,0,,,"PORTAGG","MEANR")&lt;/Q&gt;&lt;R&gt;1&lt;/R&gt;&lt;C&gt;1&lt;/C&gt;&lt;D xsi:type="xsd:double"&gt;19&lt;/D&gt;&lt;/FQL&gt;&lt;FQL&gt;&lt;Q&gt;XLB^FG_TOTAL_RETURNC(-1AM,-2AM)&lt;/Q&gt;&lt;R&gt;1&lt;/R&gt;&lt;C&gt;1&lt;/C&gt;&lt;D xsi:type="xsd:double"&gt;-4.5536637&lt;/D&gt;&lt;/FQL&gt;&lt;FQL&gt;&lt;Q&gt;XLF^FG_TOTAL_RETURNC(-1AM,-7AM)&lt;/Q&gt;&lt;R&gt;1&lt;/R&gt;&lt;C&gt;1&lt;/C&gt;&lt;D xsi:type="xsd:double"&gt;10.413909&lt;/D&gt;&lt;/FQL&gt;&lt;FQL&gt;&lt;Q&gt;PICK^FG_TOTAL_RETURNC(0,-3AM)&lt;/Q&gt;&lt;R&gt;1&lt;/R&gt;&lt;C&gt;1&lt;/C&gt;&lt;D xsi:type="xsd:double"&gt;-7.360774&lt;/D&gt;&lt;/FQL&gt;&lt;FQL&gt;&lt;Q&gt;VNQ^P_PRICE(0)/P_PRICE_LOW_PR(0,,,,,,"PRICE","CLOSE","52W")&lt;/Q&gt;&lt;R&gt;1&lt;/R&gt;&lt;C&gt;1&lt;/C&gt;&lt;D xsi:type="xsd:double"&gt;1.285292&lt;/D&gt;&lt;/FQL&gt;&lt;FQL&gt;&lt;Q&gt;XLP^COUNT(OS_TOP_HLDG_NAME(ALL,0D,,MTD,,ALL,EQ))&lt;/Q&gt;&lt;R&gt;1&lt;/R&gt;&lt;C&gt;1&lt;/C&gt;&lt;D xsi:type="xsd:long"&gt;39&lt;/D&gt;&lt;/FQL&gt;&lt;FQL&gt;&lt;Q&gt;IGV^FMA_PCT_ABOVE_MAVG(200,0,,,,"PORTAGG")&lt;/Q&gt;&lt;R&gt;1&lt;/R&gt;&lt;C&gt;1&lt;/C&gt;&lt;D xsi:type="xsd:double"&gt;58.2608695652174&lt;/D&gt;&lt;/FQL&gt;&lt;FQL&gt;&lt;Q&gt;XRT^FG_TOTAL_RETURNC(-1AM,-7AM)&lt;/Q&gt;&lt;R&gt;1&lt;/R&gt;&lt;C&gt;1&lt;/C&gt;&lt;D xsi:type="xsd:double"&gt;2.4740458&lt;/D&gt;&lt;/FQL&gt;&lt;FQL&gt;&lt;Q&gt;PICK^FG_TOTAL_RETURNC(0,-1AM)&lt;/Q&gt;&lt;R&gt;1&lt;/R&gt;&lt;C&gt;1&lt;/C&gt;&lt;D xsi:type="xsd:double"&gt;-5.247748&lt;/D&gt;&lt;/FQL&gt;&lt;FQL&gt;&lt;Q&gt;XLP^FMA_COS_DOWN("EPS","1M",+1,0,,,"PORTAGG","MEANR")&lt;/Q&gt;&lt;R&gt;1&lt;/R&gt;&lt;C&gt;1&lt;/C&gt;&lt;D xsi:type="xsd:double"&gt;17&lt;/D&gt;&lt;/FQL&gt;&lt;FQL&gt;&lt;Q&gt;COPX^FG_TOTAL_RETURNC(0,-6AM)&lt;/Q&gt;&lt;R&gt;1&lt;/R&gt;&lt;C&gt;1&lt;/C&gt;&lt;D xsi:type="xsd:double"&gt;13.993263&lt;/D&gt;&lt;/FQL&gt;&lt;FQL&gt;&lt;Q&gt;IYT^PERCENT_CHANGE(FMA_EPS(+1,0,,,,"PORTAGG","MEAN"),FMA_EPS(+1,-3AM,,,,"PORTAGG","MEAN"))&lt;/Q&gt;&lt;R&gt;1&lt;/R&gt;&lt;C&gt;1&lt;/C&gt;&lt;D xsi:type="xsd:double"&gt;-13.1903926013299&lt;/D&gt;&lt;/FQL&gt;&lt;FQL&gt;&lt;Q&gt;SMH^P_PRICE(-1AM)/P_PRICE_HIGH_PR(-1AM,,,,,,"PRICE","CLOSE","52W")&lt;/Q&gt;&lt;R&gt;1&lt;/R&gt;&lt;C&gt;1&lt;/C&gt;&lt;D xsi:type="xsd:double"&gt;0.9430915&lt;/D&gt;&lt;/FQL&gt;&lt;FQL&gt;&lt;Q&gt;KIE^P_PRICE(0)/P_PRICE_LOW_PR(0,,,,,,"PRICE","CLOSE","52W")&lt;/Q&gt;&lt;R&gt;1&lt;/R&gt;&lt;C&gt;1&lt;/C&gt;&lt;D xsi:type="xsd:double"&gt;1.2990587&lt;/D&gt;&lt;/FQL&gt;&lt;FQL&gt;&lt;Q&gt;XRT^COUNT(OS_TOP_HLDG_NAME(ALL,0D,,MTD,,ALL,EQ))&lt;/Q&gt;&lt;R&gt;1&lt;/R&gt;&lt;C&gt;1&lt;/C&gt;&lt;D xsi:type="xsd:long"&gt;79&lt;/D&gt;&lt;/FQL&gt;&lt;FQL&gt;&lt;Q&gt;COPX^FG_TOTAL_RETURNC(0,-3AM)&lt;/Q&gt;&lt;R&gt;1&lt;/R&gt;&lt;C&gt;1&lt;/C&gt;&lt;D xsi:type="xsd:double"&gt;-8.170009&lt;/D&gt;&lt;/FQL&gt;&lt;FQL&gt;&lt;Q&gt;IYT^PERCENT_CHANGE(FMA_EPS(+1,0,,,,"PORTAGG","MEAN"),FMA_EPS(+1,-1AM,,,,"PORTAGG","MEAN"))&lt;/Q&gt;&lt;R&gt;1&lt;/R&gt;&lt;C&gt;1&lt;/C&gt;&lt;D xsi:type="xsd:double"&gt;-8.69832654632396&lt;/D&gt;&lt;/FQL&gt;&lt;FQL&gt;&lt;Q&gt;XLV^FMA_COS_UP("EPS","1M",+1,0,,,"PORTAGG","MEANR")&lt;/Q&gt;&lt;R&gt;1&lt;/R&gt;&lt;C&gt;1&lt;/C&gt;&lt;D xsi:type="xsd:double"&gt;22&lt;/D&gt;&lt;/FQL&gt;&lt;FQL&gt;&lt;Q&gt;VNQ^FG_TOTAL_RETURNC(-1AM,-2AM)&lt;/Q&gt;&lt;R&gt;1&lt;/R&gt;&lt;C&gt;1&lt;/C&gt;&lt;D xsi:type="xsd:double"&gt;0.9046912&lt;/D&gt;&lt;/FQL&gt;&lt;FQL&gt;&lt;Q&gt;SMH^FG_TOTAL_RETURNC(-1AM,-7AM)&lt;/Q&gt;&lt;R&gt;1&lt;/R&gt;&lt;C&gt;1&lt;/C&gt;&lt;D xsi:type="xsd:double"&gt;49.25946&lt;/D&gt;&lt;/FQL&gt;&lt;FQL&gt;&lt;Q&gt;KIE^FG_TOTAL_RETURNC(0,-3AM)&lt;/Q&gt;&lt;R&gt;1&lt;/R&gt;&lt;C&gt;1&lt;/C&gt;&lt;D xsi:type="xsd:double"&gt;9.886646&lt;/D&gt;&lt;/FQL&gt;&lt;FQL&gt;&lt;Q&gt;IYT^COUNT(OS_TOP_HLDG_NAME(ALL,0D,,MTD,,ALL,EQ))&lt;/Q&gt;&lt;R&gt;1&lt;/R&gt;&lt;C&gt;1&lt;/C&gt;&lt;D xsi:type="xsd:long"&gt;46&lt;/D&gt;&lt;/FQL&gt;&lt;FQL&gt;&lt;Q&gt;XTL^FG_TOTAL_RETURNC(-1AM,-4AM)&lt;/Q&gt;&lt;R&gt;1&lt;/R&gt;&lt;C&gt;1&lt;/C&gt;&lt;D xsi:type="xsd:double"&gt;5.996883&lt;/D&gt;&lt;/FQL&gt;&lt;FQL&gt;&lt;Q&gt;PTF^FG_TOTAL_RETURNC(-1AM,-7AM)&lt;/Q&gt;&lt;R&gt;1&lt;/R&gt;&lt;C&gt;1&lt;/C&gt;&lt;D xsi:type="xsd:double"&gt;23.203325&lt;/D&gt;&lt;/FQL&gt;&lt;FQL&gt;&lt;Q&gt;GDX^FG_TOTAL_RETURNC(0,-1AM)&lt;/Q&gt;&lt;R&gt;1&lt;/R&gt;&lt;C&gt;1&lt;/C&gt;&lt;D xsi:type="xsd:double"&gt;9.973442&lt;/D&gt;&lt;/FQL&gt;&lt;FQL&gt;&lt;Q&gt;COPX^P_PRICE(0)/P_PRICE_LOW_PR(0,,,,,,"PRICE","CLOSE","52W")&lt;/Q&gt;&lt;R&gt;1&lt;/R&gt;&lt;C&gt;1&lt;/C&gt;&lt;D xsi:type="xsd:double"&gt;1.305573&lt;/D&gt;&lt;/FQL&gt;&lt;FQL&gt;&lt;Q&gt;KIE^FMA_PCT_ABOVE_MAVG(200,0,,,,"PORTAGG")&lt;/Q&gt;&lt;R&gt;1&lt;/R&gt;&lt;C&gt;1&lt;/C&gt;&lt;D xsi:type="xsd:double"&gt;94&lt;/D&gt;&lt;/FQL&gt;&lt;FQL&gt;&lt;Q&gt;IYG^FG_TOTAL_RETURNC(0,-1AM)&lt;/Q&gt;&lt;R&gt;1&lt;/R&gt;&lt;C&gt;1&lt;/C&gt;&lt;D xsi:type="xsd:double"&gt;4.252994&lt;/D&gt;&lt;/FQL&gt;&lt;FQL&gt;&lt;Q&gt;ITA^COUNT(OS_TOP_HLDG_NAME(ALL,0D,,MTD,,ALL,EQ))&lt;/Q&gt;&lt;R&gt;1&lt;/R&gt;&lt;C&gt;1&lt;/C&gt;&lt;D xsi:type="xsd:long"&gt;37&lt;/D&gt;&lt;/FQL&gt;&lt;FQL&gt;&lt;Q&gt;PTF^FG_TOTAL_RETURNC(-1AM,-4AM)&lt;/Q&gt;&lt;R&gt;1&lt;/R&gt;&lt;C&gt;1&lt;/C&gt;&lt;D xsi:type="xsd:double"&gt;8.358002&lt;/D&gt;&lt;/FQL&gt;&lt;FQL&gt;&lt;Q&gt;RSPT^FMA_COS_UP("EPS","1M",+1,0,,,"PORTAGG","MEANR")&lt;/Q&gt;&lt;R&gt;1&lt;/R&gt;&lt;C&gt;1&lt;/C&gt;&lt;D xsi:type="xsd:double"&gt;34&lt;/D&gt;&lt;/FQL&gt;&lt;FQL&gt;&lt;Q&gt;XLB^P_PRICE(0)/P_PRICE_LOW_PR(0,,,,,,"PRICE","CLOSE","52W")&lt;/Q&gt;&lt;R&gt;1&lt;/R&gt;&lt;C&gt;1&lt;/C&gt;&lt;D xsi:type="xsd:double"&gt;1.2324737&lt;/D&gt;&lt;/FQL&gt;&lt;FQL&gt;&lt;Q&gt;XLE^FMA_PCT_ABOVE_MAVG(200,0,,,,"PORTAGG")&lt;/Q&gt;&lt;R&gt;1&lt;/R&gt;&lt;C&gt;1&lt;/C&gt;&lt;D xsi:type="xsd:double"&gt;58.3333333333333&lt;/D&gt;&lt;/FQL&gt;&lt;FQL&gt;&lt;Q&gt;XLK^FG_TOTAL_RETURNC(-1AM,-7AM)&lt;/Q&gt;&lt;R&gt;1&lt;/R&gt;&lt;C&gt;1&lt;/C&gt;&lt;D xsi:type="xsd:double"&gt;18.83074&lt;/D&gt;&lt;/FQL&gt;&lt;FQL&gt;&lt;Q&gt;PRN^FMA_COS_UP("EPS","1M",+1,0,,,"PORTAGG","MEANR")&lt;/Q&gt;&lt;R&gt;1&lt;/R&gt;&lt;C&gt;1&lt;/C&gt;&lt;D xsi:type="xsd:double"&gt;19&lt;/D&gt;&lt;/FQL&gt;&lt;FQL&gt;&lt;Q&gt;ICLN^FG_TOTAL_RETURNC(-1AM,-7AM)&lt;/Q&gt;&lt;R&gt;1&lt;/R&gt;&lt;C&gt;1&lt;/C&gt;&lt;D xsi:type="xsd:double"&gt;-13.958663&lt;/D&gt;&lt;/FQL&gt;&lt;FQL&gt;&lt;Q&gt;SMH^P_PRICE(0)/P_PRICE_HIGH_PR(0,,,,,,"PRICE","CLOSE","52W")&lt;/Q&gt;&lt;R&gt;1&lt;/R&gt;&lt;C&gt;1&lt;/C&gt;&lt;D xsi:type="xsd:double"&gt;0.8213105&lt;/D&gt;&lt;/FQL&gt;&lt;FQL&gt;&lt;Q&gt;PICK^PERCENT_CHANGE(FMA_EPS(+1,0,,,,"PORTAGG","MEAN"),FMA_EPS(+1,-1AM,,,,"PORTAGG","MEAN"))&lt;/Q&gt;&lt;R&gt;1&lt;/R&gt;&lt;C&gt;1&lt;/C&gt;&lt;D xsi:type="xsd:double"&gt;-1.83748996079149&lt;/D&gt;&lt;/FQL&gt;&lt;FQL&gt;&lt;Q&gt;XTL^FMA_COS_UP("EPS","1M",+1,0,,,"PORTAGG","MEANR")&lt;/Q&gt;&lt;R&gt;1&lt;/R&gt;&lt;C&gt;1&lt;/C&gt;&lt;D xsi:type="xsd:double"&gt;9&lt;/D&gt;&lt;/FQL&gt;&lt;FQL&gt;&lt;Q&gt;XTL^FG_TOTAL_RETURNC(0,-1AM)&lt;/Q&gt;&lt;R&gt;1&lt;/R&gt;&lt;C&gt;1&lt;/C&gt;&lt;D xsi:type="xsd:double"&gt;12.138355&lt;/D&gt;&lt;/FQL&gt;&lt;FQL&gt;&lt;Q&gt;PSCI^FG_TOTAL_RETURNC(-1AM,-2AM)&lt;/Q&gt;&lt;R&gt;1&lt;/R&gt;&lt;C&gt;1&lt;/C&gt;&lt;D xsi:type="xsd:double"&gt;-5.2395105&lt;/D&gt;&lt;/FQL&gt;&lt;FQL&gt;&lt;Q&gt;XOP^FG_TOTAL_RETURNC(-1AM,-2AM)&lt;/Q&gt;&lt;R&gt;1&lt;/R&gt;&lt;C&gt;1&lt;/C&gt;&lt;D xsi:type="xsd:double"&gt;-3.5247564&lt;/D&gt;&lt;/FQL&gt;&lt;FQL&gt;&lt;Q&gt;PSCI^FMA_COS_UP("EPS","1M",+1,0,,,"PORTAGG","MEANR")&lt;/Q&gt;&lt;R&gt;1&lt;/R&gt;&lt;C&gt;1&lt;/C&gt;&lt;D xsi:type="xsd:double"&gt;21&lt;/D&gt;&lt;/FQL&gt;&lt;FQL&gt;&lt;Q&gt;XLI^P_PRICE(-1AM)/P_PRICE_HIGH_PR(-1AM,,,,,,"PRICE","CLOSE","52W")&lt;/Q&gt;&lt;R&gt;1&lt;/R&gt;&lt;C&gt;1&lt;/C&gt;&lt;D xsi:type="xsd:double"&gt;0.95712924&lt;/D&gt;&lt;/FQL&gt;&lt;FQL&gt;&lt;Q&gt;XTL^FMA_COS_DOWN("EPS","1M",+1,0,,,"PORTAGG","MEANR")&lt;/Q&gt;&lt;R&gt;1&lt;/R&gt;&lt;C&gt;1&lt;/C&gt;&lt;D xsi:type="xsd:double"&gt;11&lt;/D&gt;&lt;/FQL&gt;&lt;FQL&gt;&lt;Q&gt;KIE^COUNT(OS_TOP_HLDG_NAME(ALL,0D,,MTD,,ALL,EQ))&lt;/Q&gt;&lt;R&gt;1&lt;/R&gt;&lt;C&gt;1&lt;/C&gt;&lt;D xsi:type="xsd:long"&gt;50&lt;/D&gt;&lt;/FQL&gt;&lt;FQL&gt;&lt;Q&gt;PICK^FG_TOTAL_RETURNC(-1AM,-4AM)&lt;/Q&gt;&lt;R&gt;1&lt;/R&gt;&lt;C&gt;1&lt;/C&gt;&lt;D xsi:type="xsd:double"&gt;-0.9457588&lt;/D&gt;&lt;/FQL&gt;&lt;FQL&gt;&lt;Q&gt;PICK^P_PRICE(0)/P_PRICE_LOW_PR(0,,,,,,"PRICE","CLOSE","52W")&lt;/Q&gt;&lt;R&gt;1&lt;/R&gt;&lt;C&gt;1&lt;/C&gt;&lt;D xsi:type="xsd:double"&gt;1.0629792&lt;/D&gt;&lt;/FQL&gt;&lt;FQL&gt;&lt;Q&gt;XTL^FG_TOTAL_RETURNC(-1AM,-2AM)&lt;/Q&gt;&lt;R&gt;1&lt;/R&gt;&lt;C&gt;1&lt;/C&gt;&lt;D xsi:type="xsd:double"&gt;1.9953132&lt;/D&gt;&lt;/FQL&gt;&lt;FQL&gt;&lt;Q&gt;XLF^PERCENT_CHANGE(FMA_EPS(+1,0,,,,"PORTAGG","MEAN"),FMA_EPS(+1,-3AM,,,,"PORTAGG","MEAN"))&lt;/Q&gt;&lt;R&gt;1&lt;/R&gt;&lt;C&gt;1&lt;/C&gt;&lt;D xsi:type="xsd:double"&gt;1.65807816131746&lt;/D&gt;&lt;/FQL&gt;&lt;FQL&gt;&lt;Q&gt;PTF^P_PRICE(0)/P_PRICE_HIGH_PR(0,,,,,,"PRICE","CLOSE","52W")&lt;/Q&gt;&lt;R&gt;1&lt;/R&gt;&lt;C&gt;1&lt;/C&gt;&lt;D xsi:type="xsd:double"&gt;0.874981&lt;/D&gt;&lt;/FQL&gt;&lt;FQL&gt;&lt;Q&gt;XLU^FG_TOTAL_RETURNC(-1AM,-4AM)&lt;/Q&gt;&lt;R&gt;1&lt;/R&gt;&lt;C&gt;1&lt;/C&gt;&lt;D xsi:type="xsd:double"&gt;4.5342445&lt;/D&gt;&lt;/FQL&gt;&lt;FQL&gt;&lt;Q&gt;XLU^FG_TOTAL_RETURNC(-1AM,-2AM)&lt;/Q&gt;&lt;R&gt;1&lt;/R&gt;&lt;C&gt;1&lt;/C&gt;&lt;D xsi:type="xsd:double"&gt;-6.2038&lt;/D&gt;&lt;/FQL&gt;&lt;FQL&gt;&lt;Q&gt;MOO^PERCENT_CHANGE(FMA_EPS(+1,0,,,,"PORTAGG","MEAN"),FMA_EPS(+1,-3AM,,,,"PORTAGG","MEAN"))&lt;/Q&gt;&lt;R&gt;1&lt;/R&gt;&lt;C&gt;1&lt;/C&gt;&lt;D xsi:type="xsd:double"&gt;-6.38291612428751&lt;/D&gt;&lt;/FQL&gt;&lt;FQL&gt;&lt;Q&gt;XLK^FG_TOTAL_RETURNC(-1AM,-4AM)&lt;/Q&gt;&lt;R&gt;1&lt;/R&gt;&lt;C&gt;1&lt;/C&gt;&lt;D xsi:type="xsd:double"&gt;9.336805&lt;/D&gt;&lt;/FQL&gt;&lt;FQL&gt;&lt;Q&gt;ITB^FG_TOTAL_RETURNC(-1AM,-4AM)&lt;/Q&gt;&lt;R&gt;1&lt;/R&gt;&lt;C&gt;1&lt;/C&gt;&lt;D xsi:type="xsd:double"&gt;-13.442522&lt;/D&gt;&lt;/FQL&gt;&lt;FQL&gt;&lt;Q&gt;XTL^COUNT(OS_TOP_HLDG_NAME(ALL,0D,,MTD,,ALL,EQ))&lt;/Q&gt;&lt;R&gt;1&lt;/R&gt;&lt;C&gt;1&lt;/C&gt;&lt;D xsi:type="xsd:long"&gt;40&lt;/D&gt;&lt;/FQL&gt;&lt;FQL&gt;&lt;Q&gt;SMH^FG_TOTAL_RETURNC(0,-1AM)&lt;/Q&gt;&lt;R&gt;1&lt;/R&gt;&lt;C&gt;1&lt;/C&gt;&lt;D xsi:type="xsd:double"&gt;-11.49382&lt;/D&gt;&lt;/FQL&gt;&lt;FQL&gt;&lt;Q&gt;XTL^PERCENT_CHANGE(FMA_EPS(+1,0,,,,"PORTAGG","MEAN"),FMA_EPS(+1,-1AM,,,,"PORTAGG","MEAN"))&lt;/Q&gt;&lt;R&gt;1&lt;/R&gt;&lt;C&gt;1&lt;/C&gt;&lt;D xsi:type="xsd:double"&gt;-5.10809205864465&lt;/D&gt;&lt;/FQL&gt;&lt;FQL&gt;&lt;Q&gt;PRN^COUNT(OS_TOP_HLDG_NAME(ALL,0D,,MTD,,ALL,EQ))&lt;/Q&gt;&lt;R&gt;1&lt;/R&gt;&lt;C&gt;1&lt;/C&gt;&lt;D xsi:type="xsd:long"&gt;42&lt;/D&gt;&lt;/FQL&gt;&lt;FQL&gt;&lt;Q&gt;PRN^FMA_COS_DOWN("EPS","1M",+1,0,,,"PORTAGG","MEANR")&lt;/Q&gt;&lt;R&gt;1&lt;/R&gt;&lt;C&gt;1&lt;/C&gt;&lt;D xsi:type="xsd:double"&gt;8&lt;/D&gt;&lt;/FQL&gt;&lt;FQL&gt;&lt;Q&gt;VNQ^FMA_COS_UP("EPS","1M",+1,0,,,"PORTAGG","MEANR")&lt;/Q&gt;&lt;R&gt;1&lt;/R&gt;&lt;C&gt;1&lt;/C&gt;&lt;D xsi:type="xsd:double"&gt;52&lt;/D&gt;&lt;/FQL&gt;&lt;FQL&gt;&lt;Q&gt;LIT^PERCENT_CHANGE(FMA_EPS(+1,0,,,,"PORTAGG","MEAN"),FMA_EPS(+1,-3AM,,,,"PORTAGG","MEAN"))&lt;/Q&gt;&lt;R&gt;1&lt;/R&gt;&lt;C&gt;1&lt;/C&gt;&lt;D xsi:type="xsd:double"&gt;-32.0209173871625&lt;/D&gt;&lt;/FQL&gt;&lt;FQL&gt;&lt;Q&gt;XOP^FG_TOTAL_RETURNC(-1AM,-7AM)&lt;/Q&gt;&lt;R&gt;1&lt;/R&gt;&lt;C&gt;1&lt;/C&gt;&lt;D xsi:type="xsd:double"&gt;7.6595545&lt;/D&gt;&lt;/FQL&gt;&lt;/Schema&gt;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<sst xmlns="http://schemas.openxmlformats.org/spreadsheetml/2006/main" count="309" uniqueCount="80">
  <si>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</si>
  <si>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</si>
  <si>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</si>
  <si>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</si>
  <si>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</si>
  <si>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</si>
  <si>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</si>
  <si>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</si>
  <si>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</si>
  <si>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</si>
  <si>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</si>
  <si>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</si>
  <si>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</si>
  <si>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</si>
  <si>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</si>
  <si>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</si>
  <si>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</si>
  <si>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</si>
  <si>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</si>
  <si>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</si>
  <si>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</si>
  <si>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</si>
  <si>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</si>
  <si>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</si>
  <si>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</si>
  <si>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</si>
  <si>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</si>
  <si>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</si>
  <si>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</si>
  <si>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</si>
  <si>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</si>
  <si>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</si>
  <si>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</si>
  <si>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</si>
  <si>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</si>
  <si>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</si>
  <si>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</si>
  <si>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</si>
  <si>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</si>
  <si>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</si>
  <si>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</si>
  <si>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</si>
  <si>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</si>
  <si>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</si>
  <si>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</si>
  <si>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</si>
  <si>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</si>
  <si>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</si>
  <si>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</si>
  <si>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</si>
  <si>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</si>
  <si>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</si>
  <si>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</si>
  <si>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</si>
  <si>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</si>
  <si>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</si>
  <si>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</si>
  <si>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</si>
  <si>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</si>
  <si>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</si>
  <si>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</si>
  <si>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</si>
  <si>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</si>
  <si>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</si>
  <si>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</si>
  <si>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</si>
  <si>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</si>
  <si>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</si>
  <si>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</si>
  <si>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</si>
  <si>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</si>
  <si>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</si>
  <si>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</si>
  <si>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</si>
  <si>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</si>
  <si>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</si>
  <si>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</si>
  <si>
    <t>Prev Month Rank</t>
  </si>
  <si>
    <t>Current Rank</t>
  </si>
  <si>
    <t>RSPT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</si>
</sst>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7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1" fillId="0" borderId="4" xfId="0" applyFont="1" applyBorder="1"/>
    <xf numFmtId="0" fontId="1" fillId="0" borderId="5" xfId="0" applyFont="1" applyBorder="1"/>
    <xf numFmtId="0" fontId="1" fillId="0" borderId="13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5" xfId="0" applyBorder="1"/>
    <xf numFmtId="0" fontId="0" fillId="0" borderId="13" xfId="0" applyBorder="1"/>
    <xf numFmtId="0" fontId="23" fillId="2" borderId="23" xfId="0" applyFont="1" applyFill="1" applyBorder="1"/>
    <xf numFmtId="0" fontId="23" fillId="2" borderId="23" xfId="0" applyFont="1" applyFill="1" applyBorder="1" applyAlignment="1">
      <alignment wrapText="1"/>
    </xf>
    <xf numFmtId="0" fontId="23" fillId="2" borderId="15" xfId="0" applyFont="1" applyFill="1" applyBorder="1"/>
    <xf numFmtId="0" fontId="23" fillId="2" borderId="18" xfId="0" applyFont="1" applyFill="1" applyBorder="1"/>
    <xf numFmtId="165" fontId="0" fillId="0" borderId="19" xfId="0" applyNumberFormat="1" applyBorder="1"/>
    <xf numFmtId="165" fontId="0" fillId="0" borderId="20" xfId="0" applyNumberFormat="1" applyBorder="1"/>
    <xf numFmtId="0" fontId="22" fillId="0" borderId="15" xfId="0" applyFont="1" applyBorder="1"/>
    <xf numFmtId="0" fontId="0" fillId="0" borderId="24" xfId="0" applyBorder="1"/>
    <xf numFmtId="165" fontId="0" fillId="0" borderId="25" xfId="0" applyNumberFormat="1" applyBorder="1"/>
    <xf numFmtId="0" fontId="0" fillId="0" borderId="26" xfId="0" applyBorder="1"/>
    <xf numFmtId="165" fontId="0" fillId="0" borderId="26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4" xfId="0" applyBorder="1"/>
    <xf numFmtId="0" fontId="0" fillId="0" borderId="35" xfId="0" applyBorder="1"/>
    <xf numFmtId="165" fontId="0" fillId="0" borderId="22" xfId="0" applyNumberFormat="1" applyBorder="1"/>
    <xf numFmtId="165" fontId="0" fillId="0" borderId="21" xfId="0" applyNumberFormat="1" applyBorder="1"/>
    <xf numFmtId="0" fontId="0" fillId="0" borderId="36" xfId="0" applyBorder="1"/>
    <xf numFmtId="165" fontId="0" fillId="0" borderId="37" xfId="0" applyNumberFormat="1" applyBorder="1"/>
    <xf numFmtId="9" fontId="0" fillId="0" borderId="38" xfId="0" applyNumberFormat="1" applyBorder="1"/>
    <xf numFmtId="165" fontId="0" fillId="0" borderId="38" xfId="0" applyNumberFormat="1" applyBorder="1"/>
    <xf numFmtId="164" fontId="0" fillId="0" borderId="38" xfId="0" applyNumberFormat="1" applyBorder="1"/>
    <xf numFmtId="0" fontId="0" fillId="0" borderId="38" xfId="0" applyBorder="1"/>
    <xf numFmtId="0" fontId="0" fillId="0" borderId="36" xfId="0" applyBorder="1" applyAlignment="1">
      <alignment horizontal="center"/>
    </xf>
    <xf numFmtId="9" fontId="0" fillId="0" borderId="39" xfId="0" applyNumberFormat="1" applyBorder="1"/>
    <xf numFmtId="165" fontId="0" fillId="0" borderId="39" xfId="0" applyNumberFormat="1" applyBorder="1"/>
    <xf numFmtId="164" fontId="0" fillId="0" borderId="39" xfId="0" applyNumberFormat="1" applyBorder="1"/>
    <xf numFmtId="0" fontId="0" fillId="0" borderId="39" xfId="0" applyBorder="1"/>
    <xf numFmtId="0" fontId="0" fillId="0" borderId="21" xfId="0" applyBorder="1" applyAlignment="1">
      <alignment horizontal="center"/>
    </xf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5"/>
  <sheetViews>
    <sheetView tabSelected="1" zoomScale="93" zoomScaleNormal="93" workbookViewId="0">
      <selection activeCell="E4" sqref="E4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8.81640625" bestFit="1" customWidth="1"/>
    <col min="7" max="7" width="16.6328125" bestFit="1" customWidth="1"/>
    <col min="8" max="9" width="19.26953125" bestFit="1" customWidth="1"/>
    <col min="10" max="10" width="13.81640625" customWidth="1"/>
    <col min="11" max="11" width="14.26953125" customWidth="1"/>
    <col min="12" max="12" width="16.54296875" bestFit="1" customWidth="1"/>
    <col min="13" max="13" width="25.26953125" customWidth="1"/>
    <col min="14" max="14" width="18.7265625" customWidth="1"/>
    <col min="15" max="15" width="19.26953125" bestFit="1" customWidth="1"/>
    <col min="16" max="16" width="16.7265625" bestFit="1" customWidth="1"/>
    <col min="17" max="17" width="15.453125" customWidth="1"/>
    <col min="18" max="18" width="12.81640625" customWidth="1"/>
  </cols>
  <sheetData>
    <row r="3" spans="4:11" x14ac:dyDescent="0.35">
      <c r="E3" s="22" t="s">
        <v>41</v>
      </c>
      <c r="F3" s="22"/>
    </row>
    <row r="4" spans="4:11" x14ac:dyDescent="0.35">
      <c r="F4" t="s">
        <v>26</v>
      </c>
      <c r="H4" t="s">
        <v>1</v>
      </c>
      <c r="I4" t="s">
        <v>11</v>
      </c>
    </row>
    <row r="5" spans="4:11" x14ac:dyDescent="0.35">
      <c r="F5" s="26">
        <v>0.33</v>
      </c>
      <c r="G5" s="26"/>
      <c r="H5" s="26">
        <v>0.33</v>
      </c>
      <c r="I5" s="26">
        <v>0.33</v>
      </c>
    </row>
    <row r="6" spans="4:11" ht="15" thickBot="1" x14ac:dyDescent="0.4">
      <c r="F6" t="s">
        <v>77</v>
      </c>
      <c r="G6" t="s">
        <v>78</v>
      </c>
      <c r="I6" s="1" t="s">
        <v>28</v>
      </c>
      <c r="J6" s="1" t="s">
        <v>30</v>
      </c>
      <c r="K6" s="1" t="s">
        <v>29</v>
      </c>
    </row>
    <row r="7" spans="4:11" ht="15" thickBot="1" x14ac:dyDescent="0.4">
      <c r="D7" s="27" t="s">
        <v>76</v>
      </c>
      <c r="E7" s="28" t="str">
        <f>'Asset class'!B3</f>
        <v>Financial Select Sector SPDR Fund</v>
      </c>
      <c r="F7" s="51">
        <f>'Asset class prev month'!S3</f>
        <v>11</v>
      </c>
      <c r="G7" s="31">
        <f>'Asset class'!S3</f>
        <v>15</v>
      </c>
      <c r="H7" s="56">
        <f t="shared" ref="H7:H39" si="0">G7</f>
        <v>15</v>
      </c>
      <c r="I7" s="58" t="str">
        <f>IF(HLOOKUP($D7,'Factset Price Data'!$C$208:$AZ$215,6,FALSE)&gt;=1,"INVESTED","CASH")</f>
        <v>INVESTED</v>
      </c>
      <c r="J7" s="7" t="str">
        <f>IF(HLOOKUP($D7,'Factset Price Data'!$C$208:$AZ$215,7,FALSE)&gt;=1,"INVESTED","CASH")</f>
        <v>INVESTED</v>
      </c>
      <c r="K7" s="8" t="str">
        <f>IF(HLOOKUP($D7,'Factset Price Data'!$C$208:$AZ$215,8,FALSE)&gt;=1,"INVESTED","CASH")</f>
        <v>INVESTED</v>
      </c>
    </row>
    <row r="8" spans="4:11" ht="15" thickBot="1" x14ac:dyDescent="0.4">
      <c r="D8" s="17" t="s">
        <v>44</v>
      </c>
      <c r="E8" s="28" t="str">
        <f>'Asset class'!B4</f>
        <v>SPDR S&amp;P Insurance ETF</v>
      </c>
      <c r="F8" s="51">
        <f>'Asset class prev month'!S4</f>
        <v>12</v>
      </c>
      <c r="G8" s="31">
        <f>'Asset class'!S4</f>
        <v>3</v>
      </c>
      <c r="H8" s="56">
        <f t="shared" si="0"/>
        <v>3</v>
      </c>
      <c r="I8" s="58" t="str">
        <f>IF(HLOOKUP($D8,'Factset Price Data'!$C$208:$AZ$215,6,FALSE)&gt;=1,"INVESTED","CASH")</f>
        <v>INVESTED</v>
      </c>
      <c r="J8" s="7" t="str">
        <f>IF(HLOOKUP($D8,'Factset Price Data'!$C$208:$AZ$215,7,FALSE)&gt;=1,"INVESTED","CASH")</f>
        <v>INVESTED</v>
      </c>
      <c r="K8" s="8" t="str">
        <f>IF(HLOOKUP($D8,'Factset Price Data'!$C$208:$AZ$215,8,FALSE)&gt;=1,"INVESTED","CASH")</f>
        <v>INVESTED</v>
      </c>
    </row>
    <row r="9" spans="4:11" ht="15" thickBot="1" x14ac:dyDescent="0.4">
      <c r="D9" s="17" t="s">
        <v>45</v>
      </c>
      <c r="E9" s="28" t="str">
        <f>'Asset class'!B5</f>
        <v>iShares U.S. Regional Banks ETF</v>
      </c>
      <c r="F9" s="51">
        <f>'Asset class prev month'!S5</f>
        <v>22</v>
      </c>
      <c r="G9" s="31">
        <f>'Asset class'!S5</f>
        <v>9</v>
      </c>
      <c r="H9" s="56">
        <f t="shared" si="0"/>
        <v>9</v>
      </c>
      <c r="I9" s="58" t="str">
        <f>IF(HLOOKUP($D9,'Factset Price Data'!$C$208:$AZ$215,6,FALSE)&gt;=1,"INVESTED","CASH")</f>
        <v>INVESTED</v>
      </c>
      <c r="J9" s="7" t="str">
        <f>IF(HLOOKUP($D9,'Factset Price Data'!$C$208:$AZ$215,7,FALSE)&gt;=1,"INVESTED","CASH")</f>
        <v>INVESTED</v>
      </c>
      <c r="K9" s="8" t="str">
        <f>IF(HLOOKUP($D9,'Factset Price Data'!$C$208:$AZ$215,8,FALSE)&gt;=1,"INVESTED","CASH")</f>
        <v>INVESTED</v>
      </c>
    </row>
    <row r="10" spans="4:11" ht="15" thickBot="1" x14ac:dyDescent="0.4">
      <c r="D10" s="17" t="s">
        <v>46</v>
      </c>
      <c r="E10" s="28" t="str">
        <f>'Asset class'!B6</f>
        <v>iShares US Financial Services ETF</v>
      </c>
      <c r="F10" s="51">
        <f>'Asset class prev month'!S6</f>
        <v>6</v>
      </c>
      <c r="G10" s="31">
        <f>'Asset class'!S6</f>
        <v>14</v>
      </c>
      <c r="H10" s="56">
        <f t="shared" si="0"/>
        <v>14</v>
      </c>
      <c r="I10" s="58" t="str">
        <f>IF(HLOOKUP($D10,'Factset Price Data'!$C$208:$AZ$215,6,FALSE)&gt;=1,"INVESTED","CASH")</f>
        <v>INVESTED</v>
      </c>
      <c r="J10" s="7" t="str">
        <f>IF(HLOOKUP($D10,'Factset Price Data'!$C$208:$AZ$215,7,FALSE)&gt;=1,"INVESTED","CASH")</f>
        <v>INVESTED</v>
      </c>
      <c r="K10" s="8" t="str">
        <f>IF(HLOOKUP($D10,'Factset Price Data'!$C$208:$AZ$215,8,FALSE)&gt;=1,"INVESTED","CASH")</f>
        <v>INVESTED</v>
      </c>
    </row>
    <row r="11" spans="4:11" ht="15" thickBot="1" x14ac:dyDescent="0.4">
      <c r="D11" s="17" t="s">
        <v>47</v>
      </c>
      <c r="E11" s="28" t="str">
        <f>'Asset class'!B7</f>
        <v>Industrial Select Sector SPDR Fund</v>
      </c>
      <c r="F11" s="51">
        <f>'Asset class prev month'!S7</f>
        <v>21</v>
      </c>
      <c r="G11" s="31">
        <f>'Asset class'!S7</f>
        <v>20</v>
      </c>
      <c r="H11" s="56">
        <f t="shared" si="0"/>
        <v>20</v>
      </c>
      <c r="I11" s="58" t="str">
        <f>IF(HLOOKUP($D11,'Factset Price Data'!$C$208:$AZ$215,6,FALSE)&gt;=1,"INVESTED","CASH")</f>
        <v>INVESTED</v>
      </c>
      <c r="J11" s="7" t="str">
        <f>IF(HLOOKUP($D11,'Factset Price Data'!$C$208:$AZ$215,7,FALSE)&gt;=1,"INVESTED","CASH")</f>
        <v>INVESTED</v>
      </c>
      <c r="K11" s="8" t="str">
        <f>IF(HLOOKUP($D11,'Factset Price Data'!$C$208:$AZ$215,8,FALSE)&gt;=1,"INVESTED","CASH")</f>
        <v>INVESTED</v>
      </c>
    </row>
    <row r="12" spans="4:11" ht="15" thickBot="1" x14ac:dyDescent="0.4">
      <c r="D12" s="17" t="s">
        <v>48</v>
      </c>
      <c r="E12" s="28" t="str">
        <f>'Asset class'!B8</f>
        <v>Invesco S&amp;P SmallCap Industrials ETF</v>
      </c>
      <c r="F12" s="51">
        <f>'Asset class prev month'!S8</f>
        <v>24</v>
      </c>
      <c r="G12" s="31">
        <f>'Asset class'!S8</f>
        <v>11</v>
      </c>
      <c r="H12" s="56">
        <f t="shared" si="0"/>
        <v>11</v>
      </c>
      <c r="I12" s="58" t="str">
        <f>IF(HLOOKUP($D12,'Factset Price Data'!$C$208:$AZ$215,6,FALSE)&gt;=1,"INVESTED","CASH")</f>
        <v>INVESTED</v>
      </c>
      <c r="J12" s="7" t="str">
        <f>IF(HLOOKUP($D12,'Factset Price Data'!$C$208:$AZ$215,7,FALSE)&gt;=1,"INVESTED","CASH")</f>
        <v>INVESTED</v>
      </c>
      <c r="K12" s="8" t="str">
        <f>IF(HLOOKUP($D12,'Factset Price Data'!$C$208:$AZ$215,8,FALSE)&gt;=1,"INVESTED","CASH")</f>
        <v>INVESTED</v>
      </c>
    </row>
    <row r="13" spans="4:11" ht="15" thickBot="1" x14ac:dyDescent="0.4">
      <c r="D13" s="17" t="s">
        <v>49</v>
      </c>
      <c r="E13" s="28" t="str">
        <f>'Asset class'!B9</f>
        <v>Invesco Dorsey Wright Industrials Momentum ETF</v>
      </c>
      <c r="F13" s="51">
        <f>'Asset class prev month'!S9</f>
        <v>18</v>
      </c>
      <c r="G13" s="31">
        <f>'Asset class'!S9</f>
        <v>16</v>
      </c>
      <c r="H13" s="56">
        <f t="shared" si="0"/>
        <v>16</v>
      </c>
      <c r="I13" s="58" t="str">
        <f>IF(HLOOKUP($D13,'Factset Price Data'!$C$208:$AZ$215,6,FALSE)&gt;=1,"INVESTED","CASH")</f>
        <v>INVESTED</v>
      </c>
      <c r="J13" s="7" t="str">
        <f>IF(HLOOKUP($D13,'Factset Price Data'!$C$208:$AZ$215,7,FALSE)&gt;=1,"INVESTED","CASH")</f>
        <v>INVESTED</v>
      </c>
      <c r="K13" s="8" t="str">
        <f>IF(HLOOKUP($D13,'Factset Price Data'!$C$208:$AZ$215,8,FALSE)&gt;=1,"INVESTED","CASH")</f>
        <v>INVESTED</v>
      </c>
    </row>
    <row r="14" spans="4:11" ht="15" thickBot="1" x14ac:dyDescent="0.4">
      <c r="D14" s="17" t="s">
        <v>50</v>
      </c>
      <c r="E14" s="28" t="str">
        <f>'Asset class'!B10</f>
        <v>iShares U.S. Aerospace &amp; Defense ETF</v>
      </c>
      <c r="F14" s="51">
        <f>'Asset class prev month'!S10</f>
        <v>14</v>
      </c>
      <c r="G14" s="31">
        <f>'Asset class'!S10</f>
        <v>9</v>
      </c>
      <c r="H14" s="56">
        <f t="shared" si="0"/>
        <v>9</v>
      </c>
      <c r="I14" s="58" t="str">
        <f>IF(HLOOKUP($D14,'Factset Price Data'!$C$208:$AZ$215,6,FALSE)&gt;=1,"INVESTED","CASH")</f>
        <v>INVESTED</v>
      </c>
      <c r="J14" s="7" t="str">
        <f>IF(HLOOKUP($D14,'Factset Price Data'!$C$208:$AZ$215,7,FALSE)&gt;=1,"INVESTED","CASH")</f>
        <v>INVESTED</v>
      </c>
      <c r="K14" s="8" t="str">
        <f>IF(HLOOKUP($D14,'Factset Price Data'!$C$208:$AZ$215,8,FALSE)&gt;=1,"INVESTED","CASH")</f>
        <v>INVESTED</v>
      </c>
    </row>
    <row r="15" spans="4:11" ht="15" thickBot="1" x14ac:dyDescent="0.4">
      <c r="D15" s="17" t="s">
        <v>51</v>
      </c>
      <c r="E15" s="28" t="str">
        <f>'Asset class'!B11</f>
        <v>iShares US Transportation ETF</v>
      </c>
      <c r="F15" s="51">
        <f>'Asset class prev month'!S11</f>
        <v>29</v>
      </c>
      <c r="G15" s="31">
        <f>'Asset class'!S11</f>
        <v>29</v>
      </c>
      <c r="H15" s="56">
        <f t="shared" si="0"/>
        <v>29</v>
      </c>
      <c r="I15" s="58" t="str">
        <f>IF(HLOOKUP($D15,'Factset Price Data'!$C$208:$AZ$215,6,FALSE)&gt;=1,"INVESTED","CASH")</f>
        <v>CASH</v>
      </c>
      <c r="J15" s="7" t="str">
        <f>IF(HLOOKUP($D15,'Factset Price Data'!$C$208:$AZ$215,7,FALSE)&gt;=1,"INVESTED","CASH")</f>
        <v>CASH</v>
      </c>
      <c r="K15" s="8" t="str">
        <f>IF(HLOOKUP($D15,'Factset Price Data'!$C$208:$AZ$215,8,FALSE)&gt;=1,"INVESTED","CASH")</f>
        <v>CASH</v>
      </c>
    </row>
    <row r="16" spans="4:11" ht="15" thickBot="1" x14ac:dyDescent="0.4">
      <c r="D16" s="17" t="s">
        <v>52</v>
      </c>
      <c r="E16" s="28" t="str">
        <f>'Asset class'!B12</f>
        <v>iShares U.S. Home Construction ETF</v>
      </c>
      <c r="F16" s="51">
        <f>'Asset class prev month'!S12</f>
        <v>31</v>
      </c>
      <c r="G16" s="31">
        <f>'Asset class'!S12</f>
        <v>5</v>
      </c>
      <c r="H16" s="56">
        <f t="shared" si="0"/>
        <v>5</v>
      </c>
      <c r="I16" s="58" t="str">
        <f>IF(HLOOKUP($D16,'Factset Price Data'!$C$208:$AZ$215,6,FALSE)&gt;=1,"INVESTED","CASH")</f>
        <v>INVESTED</v>
      </c>
      <c r="J16" s="7" t="str">
        <f>IF(HLOOKUP($D16,'Factset Price Data'!$C$208:$AZ$215,7,FALSE)&gt;=1,"INVESTED","CASH")</f>
        <v>INVESTED</v>
      </c>
      <c r="K16" s="8" t="str">
        <f>IF(HLOOKUP($D16,'Factset Price Data'!$C$208:$AZ$215,8,FALSE)&gt;=1,"INVESTED","CASH")</f>
        <v>INVESTED</v>
      </c>
    </row>
    <row r="17" spans="4:11" ht="15" thickBot="1" x14ac:dyDescent="0.4">
      <c r="D17" s="17" t="s">
        <v>53</v>
      </c>
      <c r="E17" s="28" t="str">
        <f>'Asset class'!B13</f>
        <v>Technology Select Sector SPDR Fund</v>
      </c>
      <c r="F17" s="51">
        <f>'Asset class prev month'!S13</f>
        <v>2</v>
      </c>
      <c r="G17" s="31">
        <f>'Asset class'!S13</f>
        <v>23</v>
      </c>
      <c r="H17" s="56">
        <f t="shared" si="0"/>
        <v>23</v>
      </c>
      <c r="I17" s="58" t="str">
        <f>IF(HLOOKUP($D17,'Factset Price Data'!$C$208:$AZ$215,6,FALSE)&gt;=1,"INVESTED","CASH")</f>
        <v>CASH</v>
      </c>
      <c r="J17" s="7" t="str">
        <f>IF(HLOOKUP($D17,'Factset Price Data'!$C$208:$AZ$215,7,FALSE)&gt;=1,"INVESTED","CASH")</f>
        <v>CASH</v>
      </c>
      <c r="K17" s="8" t="str">
        <f>IF(HLOOKUP($D17,'Factset Price Data'!$C$208:$AZ$215,8,FALSE)&gt;=1,"INVESTED","CASH")</f>
        <v>INVESTED</v>
      </c>
    </row>
    <row r="18" spans="4:11" ht="15" thickBot="1" x14ac:dyDescent="0.4">
      <c r="D18" s="17" t="s">
        <v>54</v>
      </c>
      <c r="E18" s="28" t="str">
        <f>'Asset class'!B14</f>
        <v>iShares Expanded Tech-Software Sector ETF</v>
      </c>
      <c r="F18" s="51">
        <f>'Asset class prev month'!S14</f>
        <v>5</v>
      </c>
      <c r="G18" s="31">
        <f>'Asset class'!S14</f>
        <v>27</v>
      </c>
      <c r="H18" s="56">
        <f t="shared" si="0"/>
        <v>27</v>
      </c>
      <c r="I18" s="58" t="str">
        <f>IF(HLOOKUP($D18,'Factset Price Data'!$C$208:$AZ$215,6,FALSE)&gt;=1,"INVESTED","CASH")</f>
        <v>CASH</v>
      </c>
      <c r="J18" s="7" t="str">
        <f>IF(HLOOKUP($D18,'Factset Price Data'!$C$208:$AZ$215,7,FALSE)&gt;=1,"INVESTED","CASH")</f>
        <v>CASH</v>
      </c>
      <c r="K18" s="8" t="str">
        <f>IF(HLOOKUP($D18,'Factset Price Data'!$C$208:$AZ$215,8,FALSE)&gt;=1,"INVESTED","CASH")</f>
        <v>INVESTED</v>
      </c>
    </row>
    <row r="19" spans="4:11" ht="15" thickBot="1" x14ac:dyDescent="0.4">
      <c r="D19" s="17" t="s">
        <v>55</v>
      </c>
      <c r="E19" s="28" t="str">
        <f>'Asset class'!B15</f>
        <v>Invesco Dorsey Wright Technology Momentum ETF</v>
      </c>
      <c r="F19" s="51">
        <f>'Asset class prev month'!S15</f>
        <v>1</v>
      </c>
      <c r="G19" s="31">
        <f>'Asset class'!S15</f>
        <v>21</v>
      </c>
      <c r="H19" s="56">
        <f t="shared" si="0"/>
        <v>21</v>
      </c>
      <c r="I19" s="58" t="str">
        <f>IF(HLOOKUP($D19,'Factset Price Data'!$C$208:$AZ$215,6,FALSE)&gt;=1,"INVESTED","CASH")</f>
        <v>CASH</v>
      </c>
      <c r="J19" s="7" t="str">
        <f>IF(HLOOKUP($D19,'Factset Price Data'!$C$208:$AZ$215,7,FALSE)&gt;=1,"INVESTED","CASH")</f>
        <v>CASH</v>
      </c>
      <c r="K19" s="8" t="str">
        <f>IF(HLOOKUP($D19,'Factset Price Data'!$C$208:$AZ$215,8,FALSE)&gt;=1,"INVESTED","CASH")</f>
        <v>INVESTED</v>
      </c>
    </row>
    <row r="20" spans="4:11" ht="15" thickBot="1" x14ac:dyDescent="0.4">
      <c r="D20" s="18" t="s">
        <v>56</v>
      </c>
      <c r="E20" s="28" t="str">
        <f>'Asset class'!B16</f>
        <v>VanEck Semiconductor ETF</v>
      </c>
      <c r="F20" s="51">
        <f>'Asset class prev month'!S16</f>
        <v>4</v>
      </c>
      <c r="G20" s="31">
        <f>'Asset class'!S16</f>
        <v>12</v>
      </c>
      <c r="H20" s="56">
        <f t="shared" si="0"/>
        <v>12</v>
      </c>
      <c r="I20" s="58" t="str">
        <f>IF(HLOOKUP($D20,'Factset Price Data'!$C$208:$AZ$215,6,FALSE)&gt;=1,"INVESTED","CASH")</f>
        <v>CASH</v>
      </c>
      <c r="J20" s="7" t="str">
        <f>IF(HLOOKUP($D20,'Factset Price Data'!$C$208:$AZ$215,7,FALSE)&gt;=1,"INVESTED","CASH")</f>
        <v>CASH</v>
      </c>
      <c r="K20" s="8" t="str">
        <f>IF(HLOOKUP($D20,'Factset Price Data'!$C$208:$AZ$215,8,FALSE)&gt;=1,"INVESTED","CASH")</f>
        <v>INVESTED</v>
      </c>
    </row>
    <row r="21" spans="4:11" ht="15" thickBot="1" x14ac:dyDescent="0.4">
      <c r="D21" s="17" t="s">
        <v>57</v>
      </c>
      <c r="E21" s="28" t="str">
        <f>'Asset class'!B17</f>
        <v>Health Care Select Sector SPDR Fund</v>
      </c>
      <c r="F21" s="51">
        <f>'Asset class prev month'!S17</f>
        <v>10</v>
      </c>
      <c r="G21" s="31">
        <f>'Asset class'!S17</f>
        <v>14</v>
      </c>
      <c r="H21" s="56">
        <f t="shared" si="0"/>
        <v>14</v>
      </c>
      <c r="I21" s="58" t="str">
        <f>IF(HLOOKUP($D21,'Factset Price Data'!$C$208:$AZ$215,6,FALSE)&gt;=1,"INVESTED","CASH")</f>
        <v>INVESTED</v>
      </c>
      <c r="J21" s="7" t="str">
        <f>IF(HLOOKUP($D21,'Factset Price Data'!$C$208:$AZ$215,7,FALSE)&gt;=1,"INVESTED","CASH")</f>
        <v>INVESTED</v>
      </c>
      <c r="K21" s="8" t="str">
        <f>IF(HLOOKUP($D21,'Factset Price Data'!$C$208:$AZ$215,8,FALSE)&gt;=1,"INVESTED","CASH")</f>
        <v>INVESTED</v>
      </c>
    </row>
    <row r="22" spans="4:11" ht="15" thickBot="1" x14ac:dyDescent="0.4">
      <c r="D22" s="17" t="s">
        <v>58</v>
      </c>
      <c r="E22" s="28" t="str">
        <f>'Asset class'!B18</f>
        <v>iShares Biotechnology ETF</v>
      </c>
      <c r="F22" s="51">
        <f>'Asset class prev month'!S18</f>
        <v>17</v>
      </c>
      <c r="G22" s="31">
        <f>'Asset class'!S18</f>
        <v>10</v>
      </c>
      <c r="H22" s="56">
        <f t="shared" si="0"/>
        <v>10</v>
      </c>
      <c r="I22" s="58" t="str">
        <f>IF(HLOOKUP($D22,'Factset Price Data'!$C$208:$AZ$215,6,FALSE)&gt;=1,"INVESTED","CASH")</f>
        <v>INVESTED</v>
      </c>
      <c r="J22" s="7" t="str">
        <f>IF(HLOOKUP($D22,'Factset Price Data'!$C$208:$AZ$215,7,FALSE)&gt;=1,"INVESTED","CASH")</f>
        <v>INVESTED</v>
      </c>
      <c r="K22" s="8" t="str">
        <f>IF(HLOOKUP($D22,'Factset Price Data'!$C$208:$AZ$215,8,FALSE)&gt;=1,"INVESTED","CASH")</f>
        <v>INVESTED</v>
      </c>
    </row>
    <row r="23" spans="4:11" ht="15" thickBot="1" x14ac:dyDescent="0.4">
      <c r="D23" s="17" t="s">
        <v>59</v>
      </c>
      <c r="E23" s="28" t="str">
        <f>'Asset class'!B19</f>
        <v>Consumer Discretionary Select Sector SPDR Fund</v>
      </c>
      <c r="F23" s="51">
        <f>'Asset class prev month'!S19</f>
        <v>8</v>
      </c>
      <c r="G23" s="31">
        <f>'Asset class'!S19</f>
        <v>25</v>
      </c>
      <c r="H23" s="56">
        <f t="shared" si="0"/>
        <v>25</v>
      </c>
      <c r="I23" s="58" t="str">
        <f>IF(HLOOKUP($D23,'Factset Price Data'!$C$208:$AZ$215,6,FALSE)&gt;=1,"INVESTED","CASH")</f>
        <v>CASH</v>
      </c>
      <c r="J23" s="7" t="str">
        <f>IF(HLOOKUP($D23,'Factset Price Data'!$C$208:$AZ$215,7,FALSE)&gt;=1,"INVESTED","CASH")</f>
        <v>INVESTED</v>
      </c>
      <c r="K23" s="8" t="str">
        <f>IF(HLOOKUP($D23,'Factset Price Data'!$C$208:$AZ$215,8,FALSE)&gt;=1,"INVESTED","CASH")</f>
        <v>INVESTED</v>
      </c>
    </row>
    <row r="24" spans="4:11" ht="15" thickBot="1" x14ac:dyDescent="0.4">
      <c r="D24" s="17" t="s">
        <v>60</v>
      </c>
      <c r="E24" s="28" t="str">
        <f>'Asset class'!B20</f>
        <v>SPDR S&amp;P Retail ETF</v>
      </c>
      <c r="F24" s="51">
        <f>'Asset class prev month'!S20</f>
        <v>26</v>
      </c>
      <c r="G24" s="31">
        <f>'Asset class'!S20</f>
        <v>17</v>
      </c>
      <c r="H24" s="56">
        <f t="shared" si="0"/>
        <v>17</v>
      </c>
      <c r="I24" s="58" t="str">
        <f>IF(HLOOKUP($D24,'Factset Price Data'!$C$208:$AZ$215,6,FALSE)&gt;=1,"INVESTED","CASH")</f>
        <v>INVESTED</v>
      </c>
      <c r="J24" s="7" t="str">
        <f>IF(HLOOKUP($D24,'Factset Price Data'!$C$208:$AZ$215,7,FALSE)&gt;=1,"INVESTED","CASH")</f>
        <v>INVESTED</v>
      </c>
      <c r="K24" s="8" t="str">
        <f>IF(HLOOKUP($D24,'Factset Price Data'!$C$208:$AZ$215,8,FALSE)&gt;=1,"INVESTED","CASH")</f>
        <v>INVESTED</v>
      </c>
    </row>
    <row r="25" spans="4:11" ht="15" thickBot="1" x14ac:dyDescent="0.4">
      <c r="D25" s="17" t="s">
        <v>61</v>
      </c>
      <c r="E25" s="28" t="str">
        <f>'Asset class'!B21</f>
        <v>Consumer Staples Select Sector SPDR Fund</v>
      </c>
      <c r="F25" s="51">
        <f>'Asset class prev month'!S21</f>
        <v>8</v>
      </c>
      <c r="G25" s="31">
        <f>'Asset class'!S21</f>
        <v>19</v>
      </c>
      <c r="H25" s="56">
        <f t="shared" si="0"/>
        <v>19</v>
      </c>
      <c r="I25" s="58" t="str">
        <f>IF(HLOOKUP($D25,'Factset Price Data'!$C$208:$AZ$215,6,FALSE)&gt;=1,"INVESTED","CASH")</f>
        <v>INVESTED</v>
      </c>
      <c r="J25" s="7" t="str">
        <f>IF(HLOOKUP($D25,'Factset Price Data'!$C$208:$AZ$215,7,FALSE)&gt;=1,"INVESTED","CASH")</f>
        <v>INVESTED</v>
      </c>
      <c r="K25" s="8" t="str">
        <f>IF(HLOOKUP($D25,'Factset Price Data'!$C$208:$AZ$215,8,FALSE)&gt;=1,"INVESTED","CASH")</f>
        <v>INVESTED</v>
      </c>
    </row>
    <row r="26" spans="4:11" ht="15" thickBot="1" x14ac:dyDescent="0.4">
      <c r="D26" s="17" t="s">
        <v>62</v>
      </c>
      <c r="E26" s="28" t="str">
        <f>'Asset class'!B22</f>
        <v>Materials Select Sector SPDR Fund</v>
      </c>
      <c r="F26" s="51">
        <f>'Asset class prev month'!S22</f>
        <v>23</v>
      </c>
      <c r="G26" s="31">
        <f>'Asset class'!S22</f>
        <v>18</v>
      </c>
      <c r="H26" s="56">
        <f t="shared" si="0"/>
        <v>18</v>
      </c>
      <c r="I26" s="58" t="str">
        <f>IF(HLOOKUP($D26,'Factset Price Data'!$C$208:$AZ$215,6,FALSE)&gt;=1,"INVESTED","CASH")</f>
        <v>INVESTED</v>
      </c>
      <c r="J26" s="7" t="str">
        <f>IF(HLOOKUP($D26,'Factset Price Data'!$C$208:$AZ$215,7,FALSE)&gt;=1,"INVESTED","CASH")</f>
        <v>INVESTED</v>
      </c>
      <c r="K26" s="8" t="str">
        <f>IF(HLOOKUP($D26,'Factset Price Data'!$C$208:$AZ$215,8,FALSE)&gt;=1,"INVESTED","CASH")</f>
        <v>INVESTED</v>
      </c>
    </row>
    <row r="27" spans="4:11" ht="15" thickBot="1" x14ac:dyDescent="0.4">
      <c r="D27" s="17" t="s">
        <v>63</v>
      </c>
      <c r="E27" s="28" t="str">
        <f>'Asset class'!B23</f>
        <v>VanEck Gold Miners ETF</v>
      </c>
      <c r="F27" s="51">
        <f>'Asset class prev month'!S23</f>
        <v>16</v>
      </c>
      <c r="G27" s="31">
        <f>'Asset class'!S23</f>
        <v>7</v>
      </c>
      <c r="H27" s="56">
        <f t="shared" si="0"/>
        <v>7</v>
      </c>
      <c r="I27" s="58" t="str">
        <f>IF(HLOOKUP($D27,'Factset Price Data'!$C$208:$AZ$215,6,FALSE)&gt;=1,"INVESTED","CASH")</f>
        <v>INVESTED</v>
      </c>
      <c r="J27" s="7" t="str">
        <f>IF(HLOOKUP($D27,'Factset Price Data'!$C$208:$AZ$215,7,FALSE)&gt;=1,"INVESTED","CASH")</f>
        <v>INVESTED</v>
      </c>
      <c r="K27" s="8" t="str">
        <f>IF(HLOOKUP($D27,'Factset Price Data'!$C$208:$AZ$215,8,FALSE)&gt;=1,"INVESTED","CASH")</f>
        <v>INVESTED</v>
      </c>
    </row>
    <row r="28" spans="4:11" ht="15" thickBot="1" x14ac:dyDescent="0.4">
      <c r="D28" s="17" t="s">
        <v>64</v>
      </c>
      <c r="E28" s="28" t="str">
        <f>'Asset class'!B24</f>
        <v>Global X Copper Miners ETF</v>
      </c>
      <c r="F28" s="51">
        <f>'Asset class prev month'!S24</f>
        <v>9</v>
      </c>
      <c r="G28" s="31">
        <f>'Asset class'!S24</f>
        <v>26</v>
      </c>
      <c r="H28" s="56">
        <f t="shared" si="0"/>
        <v>26</v>
      </c>
      <c r="I28" s="58" t="str">
        <f>IF(HLOOKUP($D28,'Factset Price Data'!$C$208:$AZ$215,6,FALSE)&gt;=1,"INVESTED","CASH")</f>
        <v>CASH</v>
      </c>
      <c r="J28" s="7" t="str">
        <f>IF(HLOOKUP($D28,'Factset Price Data'!$C$208:$AZ$215,7,FALSE)&gt;=1,"INVESTED","CASH")</f>
        <v>CASH</v>
      </c>
      <c r="K28" s="8" t="str">
        <f>IF(HLOOKUP($D28,'Factset Price Data'!$C$208:$AZ$215,8,FALSE)&gt;=1,"INVESTED","CASH")</f>
        <v>INVESTED</v>
      </c>
    </row>
    <row r="29" spans="4:11" ht="15" thickBot="1" x14ac:dyDescent="0.4">
      <c r="D29" s="17" t="s">
        <v>65</v>
      </c>
      <c r="E29" s="28" t="str">
        <f>'Asset class'!B25</f>
        <v>iShares MSCI Global Metals &amp; Mining Producers ETF</v>
      </c>
      <c r="F29" s="51">
        <f>'Asset class prev month'!S25</f>
        <v>28</v>
      </c>
      <c r="G29" s="31">
        <f>'Asset class'!S25</f>
        <v>32</v>
      </c>
      <c r="H29" s="56">
        <f t="shared" si="0"/>
        <v>32</v>
      </c>
      <c r="I29" s="58" t="str">
        <f>IF(HLOOKUP($D29,'Factset Price Data'!$C$208:$AZ$215,6,FALSE)&gt;=1,"INVESTED","CASH")</f>
        <v>CASH</v>
      </c>
      <c r="J29" s="7" t="str">
        <f>IF(HLOOKUP($D29,'Factset Price Data'!$C$208:$AZ$215,7,FALSE)&gt;=1,"INVESTED","CASH")</f>
        <v>CASH</v>
      </c>
      <c r="K29" s="8" t="str">
        <f>IF(HLOOKUP($D29,'Factset Price Data'!$C$208:$AZ$215,8,FALSE)&gt;=1,"INVESTED","CASH")</f>
        <v>CASH</v>
      </c>
    </row>
    <row r="30" spans="4:11" ht="15" thickBot="1" x14ac:dyDescent="0.4">
      <c r="D30" s="17" t="s">
        <v>66</v>
      </c>
      <c r="E30" s="28" t="str">
        <f>'Asset class'!B26</f>
        <v>Global X Lithium &amp; Battery Tech ETF</v>
      </c>
      <c r="F30" s="51">
        <f>'Asset class prev month'!S26</f>
        <v>34</v>
      </c>
      <c r="G30" s="31">
        <f>'Asset class'!S26</f>
        <v>34</v>
      </c>
      <c r="H30" s="56">
        <f t="shared" si="0"/>
        <v>34</v>
      </c>
      <c r="I30" s="58" t="str">
        <f>IF(HLOOKUP($D30,'Factset Price Data'!$C$208:$AZ$215,6,FALSE)&gt;=1,"INVESTED","CASH")</f>
        <v>CASH</v>
      </c>
      <c r="J30" s="7" t="str">
        <f>IF(HLOOKUP($D30,'Factset Price Data'!$C$208:$AZ$215,7,FALSE)&gt;=1,"INVESTED","CASH")</f>
        <v>CASH</v>
      </c>
      <c r="K30" s="8" t="str">
        <f>IF(HLOOKUP($D30,'Factset Price Data'!$C$208:$AZ$215,8,FALSE)&gt;=1,"INVESTED","CASH")</f>
        <v>CASH</v>
      </c>
    </row>
    <row r="31" spans="4:11" ht="15" thickBot="1" x14ac:dyDescent="0.4">
      <c r="D31" s="17" t="s">
        <v>67</v>
      </c>
      <c r="E31" s="28" t="str">
        <f>'Asset class'!B27</f>
        <v>VanEck Agribusiness ETF</v>
      </c>
      <c r="F31" s="51">
        <f>'Asset class prev month'!S27</f>
        <v>32</v>
      </c>
      <c r="G31" s="31">
        <f>'Asset class'!S27</f>
        <v>31</v>
      </c>
      <c r="H31" s="56">
        <f t="shared" si="0"/>
        <v>31</v>
      </c>
      <c r="I31" s="58" t="str">
        <f>IF(HLOOKUP($D31,'Factset Price Data'!$C$208:$AZ$215,6,FALSE)&gt;=1,"INVESTED","CASH")</f>
        <v>CASH</v>
      </c>
      <c r="J31" s="7" t="str">
        <f>IF(HLOOKUP($D31,'Factset Price Data'!$C$208:$AZ$215,7,FALSE)&gt;=1,"INVESTED","CASH")</f>
        <v>CASH</v>
      </c>
      <c r="K31" s="8" t="str">
        <f>IF(HLOOKUP($D31,'Factset Price Data'!$C$208:$AZ$215,8,FALSE)&gt;=1,"INVESTED","CASH")</f>
        <v>CASH</v>
      </c>
    </row>
    <row r="32" spans="4:11" ht="15" thickBot="1" x14ac:dyDescent="0.4">
      <c r="D32" s="17" t="s">
        <v>68</v>
      </c>
      <c r="E32" s="28" t="str">
        <f>'Asset class'!B28</f>
        <v>Energy Select Sector SPDR Fund</v>
      </c>
      <c r="F32" s="51">
        <f>'Asset class prev month'!S28</f>
        <v>21</v>
      </c>
      <c r="G32" s="31">
        <f>'Asset class'!S28</f>
        <v>24</v>
      </c>
      <c r="H32" s="56">
        <f t="shared" si="0"/>
        <v>24</v>
      </c>
      <c r="I32" s="58" t="str">
        <f>IF(HLOOKUP($D32,'Factset Price Data'!$C$208:$AZ$215,6,FALSE)&gt;=1,"INVESTED","CASH")</f>
        <v>CASH</v>
      </c>
      <c r="J32" s="7" t="str">
        <f>IF(HLOOKUP($D32,'Factset Price Data'!$C$208:$AZ$215,7,FALSE)&gt;=1,"INVESTED","CASH")</f>
        <v>CASH</v>
      </c>
      <c r="K32" s="8" t="str">
        <f>IF(HLOOKUP($D32,'Factset Price Data'!$C$208:$AZ$215,8,FALSE)&gt;=1,"INVESTED","CASH")</f>
        <v>INVESTED</v>
      </c>
    </row>
    <row r="33" spans="4:16" ht="15" thickBot="1" x14ac:dyDescent="0.4">
      <c r="D33" s="17" t="s">
        <v>69</v>
      </c>
      <c r="E33" s="28" t="str">
        <f>'Asset class'!B29</f>
        <v>SPDR S&amp;P Oil &amp; Gas Exploration &amp; Production ETF</v>
      </c>
      <c r="F33" s="51">
        <f>'Asset class prev month'!S29</f>
        <v>25</v>
      </c>
      <c r="G33" s="31">
        <f>'Asset class'!S29</f>
        <v>28</v>
      </c>
      <c r="H33" s="56">
        <f t="shared" si="0"/>
        <v>28</v>
      </c>
      <c r="I33" s="58" t="str">
        <f>IF(HLOOKUP($D33,'Factset Price Data'!$C$208:$AZ$215,6,FALSE)&gt;=1,"INVESTED","CASH")</f>
        <v>CASH</v>
      </c>
      <c r="J33" s="7" t="str">
        <f>IF(HLOOKUP($D33,'Factset Price Data'!$C$208:$AZ$215,7,FALSE)&gt;=1,"INVESTED","CASH")</f>
        <v>CASH</v>
      </c>
      <c r="K33" s="8" t="str">
        <f>IF(HLOOKUP($D33,'Factset Price Data'!$C$208:$AZ$215,8,FALSE)&gt;=1,"INVESTED","CASH")</f>
        <v>CASH</v>
      </c>
    </row>
    <row r="34" spans="4:16" ht="15" thickBot="1" x14ac:dyDescent="0.4">
      <c r="D34" s="17" t="s">
        <v>70</v>
      </c>
      <c r="E34" s="28" t="str">
        <f>'Asset class'!B30</f>
        <v>iShares Global Clean Energy ETF</v>
      </c>
      <c r="F34" s="51">
        <f>'Asset class prev month'!S30</f>
        <v>30</v>
      </c>
      <c r="G34" s="31">
        <f>'Asset class'!S30</f>
        <v>30</v>
      </c>
      <c r="H34" s="56">
        <f t="shared" si="0"/>
        <v>30</v>
      </c>
      <c r="I34" s="58" t="str">
        <f>IF(HLOOKUP($D34,'Factset Price Data'!$C$208:$AZ$215,6,FALSE)&gt;=1,"INVESTED","CASH")</f>
        <v>INVESTED</v>
      </c>
      <c r="J34" s="7" t="str">
        <f>IF(HLOOKUP($D34,'Factset Price Data'!$C$208:$AZ$215,7,FALSE)&gt;=1,"INVESTED","CASH")</f>
        <v>CASH</v>
      </c>
      <c r="K34" s="8" t="str">
        <f>IF(HLOOKUP($D34,'Factset Price Data'!$C$208:$AZ$215,8,FALSE)&gt;=1,"INVESTED","CASH")</f>
        <v>CASH</v>
      </c>
    </row>
    <row r="35" spans="4:16" ht="15" thickBot="1" x14ac:dyDescent="0.4">
      <c r="D35" s="17" t="s">
        <v>71</v>
      </c>
      <c r="E35" s="28" t="str">
        <f>'Asset class'!B31</f>
        <v>Invesco Solar ETF</v>
      </c>
      <c r="F35" s="51">
        <f>'Asset class prev month'!S31</f>
        <v>34</v>
      </c>
      <c r="G35" s="31">
        <f>'Asset class'!S31</f>
        <v>33</v>
      </c>
      <c r="H35" s="56">
        <f t="shared" si="0"/>
        <v>33</v>
      </c>
      <c r="I35" s="58" t="str">
        <f>IF(HLOOKUP($D35,'Factset Price Data'!$C$208:$AZ$215,6,FALSE)&gt;=1,"INVESTED","CASH")</f>
        <v>CASH</v>
      </c>
      <c r="J35" s="7" t="str">
        <f>IF(HLOOKUP($D35,'Factset Price Data'!$C$208:$AZ$215,7,FALSE)&gt;=1,"INVESTED","CASH")</f>
        <v>CASH</v>
      </c>
      <c r="K35" s="8" t="str">
        <f>IF(HLOOKUP($D35,'Factset Price Data'!$C$208:$AZ$215,8,FALSE)&gt;=1,"INVESTED","CASH")</f>
        <v>CASH</v>
      </c>
    </row>
    <row r="36" spans="4:16" ht="15" thickBot="1" x14ac:dyDescent="0.4">
      <c r="D36" s="17" t="s">
        <v>72</v>
      </c>
      <c r="E36" s="28" t="str">
        <f>'Asset class'!B32</f>
        <v>Utilities Select Sector SPDR Fund</v>
      </c>
      <c r="F36" s="51">
        <f>'Asset class prev month'!S32</f>
        <v>14</v>
      </c>
      <c r="G36" s="31">
        <f>'Asset class'!S32</f>
        <v>1</v>
      </c>
      <c r="H36" s="56">
        <f t="shared" si="0"/>
        <v>1</v>
      </c>
      <c r="I36" s="58" t="str">
        <f>IF(HLOOKUP($D36,'Factset Price Data'!$C$208:$AZ$215,6,FALSE)&gt;=1,"INVESTED","CASH")</f>
        <v>INVESTED</v>
      </c>
      <c r="J36" s="7" t="str">
        <f>IF(HLOOKUP($D36,'Factset Price Data'!$C$208:$AZ$215,7,FALSE)&gt;=1,"INVESTED","CASH")</f>
        <v>INVESTED</v>
      </c>
      <c r="K36" s="8" t="str">
        <f>IF(HLOOKUP($D36,'Factset Price Data'!$C$208:$AZ$215,8,FALSE)&gt;=1,"INVESTED","CASH")</f>
        <v>INVESTED</v>
      </c>
    </row>
    <row r="37" spans="4:16" ht="15" thickBot="1" x14ac:dyDescent="0.4">
      <c r="D37" s="17" t="s">
        <v>73</v>
      </c>
      <c r="E37" s="28" t="str">
        <f>'Asset class'!B33</f>
        <v>SPDR S&amp;P Telecom ETF</v>
      </c>
      <c r="F37" s="51">
        <f>'Asset class prev month'!S33</f>
        <v>16</v>
      </c>
      <c r="G37" s="31">
        <f>'Asset class'!S33</f>
        <v>7</v>
      </c>
      <c r="H37" s="56">
        <f t="shared" si="0"/>
        <v>7</v>
      </c>
      <c r="I37" s="58" t="str">
        <f>IF(HLOOKUP($D37,'Factset Price Data'!$C$208:$AZ$215,6,FALSE)&gt;=1,"INVESTED","CASH")</f>
        <v>INVESTED</v>
      </c>
      <c r="J37" s="7" t="str">
        <f>IF(HLOOKUP($D37,'Factset Price Data'!$C$208:$AZ$215,7,FALSE)&gt;=1,"INVESTED","CASH")</f>
        <v>INVESTED</v>
      </c>
      <c r="K37" s="8" t="str">
        <f>IF(HLOOKUP($D37,'Factset Price Data'!$C$208:$AZ$215,8,FALSE)&gt;=1,"INVESTED","CASH")</f>
        <v>INVESTED</v>
      </c>
    </row>
    <row r="38" spans="4:16" ht="15" thickBot="1" x14ac:dyDescent="0.4">
      <c r="D38" s="17" t="s">
        <v>74</v>
      </c>
      <c r="E38" s="28" t="str">
        <f>'Asset class'!B34</f>
        <v>Vanguard Real Estate ETF</v>
      </c>
      <c r="F38" s="51">
        <f>'Asset class prev month'!S34</f>
        <v>27</v>
      </c>
      <c r="G38" s="31">
        <f>'Asset class'!S34</f>
        <v>3</v>
      </c>
      <c r="H38" s="56">
        <f t="shared" si="0"/>
        <v>3</v>
      </c>
      <c r="I38" s="58" t="str">
        <f>IF(HLOOKUP($D38,'Factset Price Data'!$C$208:$AZ$215,6,FALSE)&gt;=1,"INVESTED","CASH")</f>
        <v>INVESTED</v>
      </c>
      <c r="J38" s="7" t="str">
        <f>IF(HLOOKUP($D38,'Factset Price Data'!$C$208:$AZ$215,7,FALSE)&gt;=1,"INVESTED","CASH")</f>
        <v>INVESTED</v>
      </c>
      <c r="K38" s="8" t="str">
        <f>IF(HLOOKUP($D38,'Factset Price Data'!$C$208:$AZ$215,8,FALSE)&gt;=1,"INVESTED","CASH")</f>
        <v>INVESTED</v>
      </c>
    </row>
    <row r="39" spans="4:16" ht="15" thickBot="1" x14ac:dyDescent="0.4">
      <c r="D39" s="52" t="s">
        <v>75</v>
      </c>
      <c r="E39" s="53" t="str">
        <f>'Asset class'!B35</f>
        <v>SPDR Dow Jones REIT ETF</v>
      </c>
      <c r="F39" s="7">
        <f>'Asset class prev month'!S35</f>
        <v>21</v>
      </c>
      <c r="G39" s="54">
        <f>'Asset class'!S35</f>
        <v>4</v>
      </c>
      <c r="H39" s="57">
        <f t="shared" si="0"/>
        <v>4</v>
      </c>
      <c r="I39" s="58" t="str">
        <f>IF(HLOOKUP($D39,'Factset Price Data'!$C$208:$AZ$215,6,FALSE)&gt;=1,"INVESTED","CASH")</f>
        <v>INVESTED</v>
      </c>
      <c r="J39" s="7" t="str">
        <f>IF(HLOOKUP($D39,'Factset Price Data'!$C$208:$AZ$215,7,FALSE)&gt;=1,"INVESTED","CASH")</f>
        <v>INVESTED</v>
      </c>
      <c r="K39" s="8" t="str">
        <f>IF(HLOOKUP($D39,'Factset Price Data'!$C$208:$AZ$215,8,FALSE)&gt;=1,"INVESTED","CASH")</f>
        <v>INVESTED</v>
      </c>
    </row>
    <row r="40" spans="4:16" ht="15" thickBot="1" x14ac:dyDescent="0.4">
      <c r="D40" s="55" t="s">
        <v>79</v>
      </c>
      <c r="E40" s="34" t="str">
        <f>'Asset class'!B36</f>
        <v>Invesco S&amp;P 500 Equal Weight Technology ETF</v>
      </c>
      <c r="F40" s="36">
        <f>'Asset class prev month'!S36</f>
        <v>3</v>
      </c>
      <c r="G40" s="35">
        <f>'Asset class'!S36</f>
        <v>22</v>
      </c>
      <c r="H40" s="60">
        <f t="shared" ref="H40" si="1">G40</f>
        <v>22</v>
      </c>
      <c r="I40" s="59" t="str">
        <f>IF(HLOOKUP($D40,'Factset Price Data'!$C$208:$AZ$215,6,FALSE)&gt;=1,"INVESTED","CASH")</f>
        <v>CASH</v>
      </c>
      <c r="J40" s="36" t="str">
        <f>IF(HLOOKUP($D40,'Factset Price Data'!$C$208:$AZ$215,7,FALSE)&gt;=1,"INVESTED","CASH")</f>
        <v>CASH</v>
      </c>
      <c r="K40" s="37" t="str">
        <f>IF(HLOOKUP($D40,'Factset Price Data'!$C$208:$AZ$215,8,FALSE)&gt;=1,"INVESTED","CASH")</f>
        <v>INVESTED</v>
      </c>
    </row>
    <row r="42" spans="4:16" ht="15" thickBot="1" x14ac:dyDescent="0.4">
      <c r="E42" s="22" t="s">
        <v>40</v>
      </c>
      <c r="F42" s="22"/>
    </row>
    <row r="43" spans="4:16" x14ac:dyDescent="0.35">
      <c r="D43" s="27"/>
      <c r="E43" s="44"/>
      <c r="F43" s="41" t="s">
        <v>12</v>
      </c>
      <c r="G43" s="38" t="s">
        <v>10</v>
      </c>
      <c r="H43" s="39" t="s">
        <v>26</v>
      </c>
      <c r="I43" s="38" t="s">
        <v>1</v>
      </c>
      <c r="J43" s="38"/>
      <c r="K43" s="38" t="s">
        <v>12</v>
      </c>
      <c r="L43" s="38" t="s">
        <v>10</v>
      </c>
      <c r="M43" s="39" t="s">
        <v>24</v>
      </c>
      <c r="N43" s="38" t="s">
        <v>1</v>
      </c>
      <c r="O43" s="38" t="s">
        <v>17</v>
      </c>
      <c r="P43" s="40" t="s">
        <v>39</v>
      </c>
    </row>
    <row r="44" spans="4:16" x14ac:dyDescent="0.35">
      <c r="D44" s="17" t="s">
        <v>76</v>
      </c>
      <c r="E44" s="29" t="str">
        <f>'Asset class'!B3</f>
        <v>Financial Select Sector SPDR Fund</v>
      </c>
      <c r="F44" s="42">
        <f>IFERROR('Momnetum ranking'!J5,0)</f>
        <v>0.17808219178082191</v>
      </c>
      <c r="G44" s="24">
        <f>IFERROR('Momnetum ranking'!K5,0)</f>
        <v>0.84931506849315097</v>
      </c>
      <c r="H44" s="23">
        <f>'Momnetum ranking'!Q5</f>
        <v>0.98335236000000004</v>
      </c>
      <c r="I44" s="25">
        <f>'Momnetum ranking'!O5</f>
        <v>7.2566629999999996</v>
      </c>
      <c r="J44" s="16"/>
      <c r="K44" s="16">
        <f>_xlfn.RANK.EQ(F44,$F$44:$F$77)</f>
        <v>7</v>
      </c>
      <c r="L44" s="16">
        <f>_xlfn.RANK.EQ(G44,$G$44:$G$77)</f>
        <v>9</v>
      </c>
      <c r="M44" s="16">
        <f>_xlfn.RANK.EQ(H44,$H$44:$H$77)</f>
        <v>10</v>
      </c>
      <c r="N44" s="16">
        <f>_xlfn.RANK.EQ(I44,$I$44:$I$77)</f>
        <v>19</v>
      </c>
      <c r="O44" s="16">
        <f>MEDIAN(K44:N44)</f>
        <v>9.5</v>
      </c>
      <c r="P44" s="33">
        <f>O44</f>
        <v>9.5</v>
      </c>
    </row>
    <row r="45" spans="4:16" x14ac:dyDescent="0.35">
      <c r="D45" s="17" t="s">
        <v>44</v>
      </c>
      <c r="E45" s="29" t="str">
        <f>'Asset class'!B4</f>
        <v>SPDR S&amp;P Insurance ETF</v>
      </c>
      <c r="F45" s="42">
        <f>IFERROR('Momnetum ranking'!J6,0)</f>
        <v>1.9999999999999962E-2</v>
      </c>
      <c r="G45" s="24">
        <f>IFERROR('Momnetum ranking'!K6,0)</f>
        <v>0.94</v>
      </c>
      <c r="H45" s="23">
        <f>'Momnetum ranking'!Q6</f>
        <v>0.99061286000000004</v>
      </c>
      <c r="I45" s="25">
        <f>'Momnetum ranking'!O6</f>
        <v>9.8866460000000007</v>
      </c>
      <c r="J45" s="16"/>
      <c r="K45" s="16">
        <f t="shared" ref="K45:K77" si="2">_xlfn.RANK.EQ(F45,$F$44:$F$77)</f>
        <v>19</v>
      </c>
      <c r="L45" s="16">
        <f t="shared" ref="L45:L77" si="3">_xlfn.RANK.EQ(G45,$G$44:$G$77)</f>
        <v>3</v>
      </c>
      <c r="M45" s="16">
        <f t="shared" ref="M45:M77" si="4">_xlfn.RANK.EQ(H45,$H$44:$H$77)</f>
        <v>7</v>
      </c>
      <c r="N45" s="16">
        <f t="shared" ref="N45:N77" si="5">_xlfn.RANK.EQ(I45,$I$44:$I$77)</f>
        <v>10</v>
      </c>
      <c r="O45" s="16">
        <f t="shared" ref="O45:O77" si="6">MEDIAN(K45:N45)</f>
        <v>8.5</v>
      </c>
      <c r="P45" s="33">
        <f t="shared" ref="P45:P77" si="7">O45</f>
        <v>8.5</v>
      </c>
    </row>
    <row r="46" spans="4:16" x14ac:dyDescent="0.35">
      <c r="D46" s="17" t="s">
        <v>45</v>
      </c>
      <c r="E46" s="29" t="str">
        <f>'Asset class'!B5</f>
        <v>iShares U.S. Regional Banks ETF</v>
      </c>
      <c r="F46" s="42">
        <f>IFERROR('Momnetum ranking'!J7,0)</f>
        <v>0.18918918918918914</v>
      </c>
      <c r="G46" s="24">
        <f>IFERROR('Momnetum ranking'!K7,0)</f>
        <v>0.94444444444444398</v>
      </c>
      <c r="H46" s="23">
        <f>'Momnetum ranking'!Q7</f>
        <v>0.95750820000000003</v>
      </c>
      <c r="I46" s="25">
        <f>'Momnetum ranking'!O7</f>
        <v>12.82531</v>
      </c>
      <c r="J46" s="16"/>
      <c r="K46" s="16">
        <f t="shared" si="2"/>
        <v>6</v>
      </c>
      <c r="L46" s="16">
        <f t="shared" si="3"/>
        <v>2</v>
      </c>
      <c r="M46" s="16">
        <f t="shared" si="4"/>
        <v>18</v>
      </c>
      <c r="N46" s="16">
        <f t="shared" si="5"/>
        <v>6</v>
      </c>
      <c r="O46" s="16">
        <f t="shared" si="6"/>
        <v>6</v>
      </c>
      <c r="P46" s="33">
        <f t="shared" si="7"/>
        <v>6</v>
      </c>
    </row>
    <row r="47" spans="4:16" x14ac:dyDescent="0.35">
      <c r="D47" s="17" t="s">
        <v>46</v>
      </c>
      <c r="E47" s="29" t="str">
        <f>'Asset class'!B6</f>
        <v>iShares US Financial Services ETF</v>
      </c>
      <c r="F47" s="42">
        <f>IFERROR('Momnetum ranking'!J8,0)</f>
        <v>0.17142857142857143</v>
      </c>
      <c r="G47" s="24">
        <f>IFERROR('Momnetum ranking'!K8,0)</f>
        <v>0.88461538461538491</v>
      </c>
      <c r="H47" s="23">
        <f>'Momnetum ranking'!Q8</f>
        <v>0.97700240000000005</v>
      </c>
      <c r="I47" s="25">
        <f>'Momnetum ranking'!O8</f>
        <v>7.6613784000000003</v>
      </c>
      <c r="J47" s="16"/>
      <c r="K47" s="16">
        <f t="shared" si="2"/>
        <v>9</v>
      </c>
      <c r="L47" s="16">
        <f t="shared" si="3"/>
        <v>7</v>
      </c>
      <c r="M47" s="16">
        <f t="shared" si="4"/>
        <v>12</v>
      </c>
      <c r="N47" s="16">
        <f t="shared" si="5"/>
        <v>18</v>
      </c>
      <c r="O47" s="16">
        <f t="shared" si="6"/>
        <v>10.5</v>
      </c>
      <c r="P47" s="33">
        <f t="shared" si="7"/>
        <v>10.5</v>
      </c>
    </row>
    <row r="48" spans="4:16" x14ac:dyDescent="0.35">
      <c r="D48" s="17" t="s">
        <v>47</v>
      </c>
      <c r="E48" s="29" t="str">
        <f>'Asset class'!B7</f>
        <v>Industrial Select Sector SPDR Fund</v>
      </c>
      <c r="F48" s="42">
        <f>IFERROR('Momnetum ranking'!J9,0)</f>
        <v>8.7499999999999967E-2</v>
      </c>
      <c r="G48" s="24">
        <f>IFERROR('Momnetum ranking'!K9,0)</f>
        <v>0.759493670886076</v>
      </c>
      <c r="H48" s="23">
        <f>'Momnetum ranking'!Q9</f>
        <v>0.97893750000000002</v>
      </c>
      <c r="I48" s="25">
        <f>'Momnetum ranking'!O9</f>
        <v>3.876865</v>
      </c>
      <c r="J48" s="16"/>
      <c r="K48" s="16">
        <f t="shared" si="2"/>
        <v>14</v>
      </c>
      <c r="L48" s="16">
        <f t="shared" si="3"/>
        <v>13</v>
      </c>
      <c r="M48" s="16">
        <f t="shared" si="4"/>
        <v>11</v>
      </c>
      <c r="N48" s="16">
        <f t="shared" si="5"/>
        <v>25</v>
      </c>
      <c r="O48" s="16">
        <f t="shared" si="6"/>
        <v>13.5</v>
      </c>
      <c r="P48" s="33">
        <f t="shared" si="7"/>
        <v>13.5</v>
      </c>
    </row>
    <row r="49" spans="4:16" x14ac:dyDescent="0.35">
      <c r="D49" s="17" t="s">
        <v>48</v>
      </c>
      <c r="E49" s="29" t="str">
        <f>'Asset class'!B8</f>
        <v>Invesco S&amp;P SmallCap Industrials ETF</v>
      </c>
      <c r="F49" s="42">
        <f>IFERROR('Momnetum ranking'!J10,0)</f>
        <v>-0.12765957446808512</v>
      </c>
      <c r="G49" s="24">
        <f>IFERROR('Momnetum ranking'!K10,0)</f>
        <v>0.73958333333333304</v>
      </c>
      <c r="H49" s="23">
        <f>'Momnetum ranking'!Q10</f>
        <v>0.96944964</v>
      </c>
      <c r="I49" s="25">
        <f>'Momnetum ranking'!O10</f>
        <v>9.1102600000000002</v>
      </c>
      <c r="J49" s="16"/>
      <c r="K49" s="16">
        <f t="shared" si="2"/>
        <v>24</v>
      </c>
      <c r="L49" s="16">
        <f t="shared" si="3"/>
        <v>16</v>
      </c>
      <c r="M49" s="16">
        <f t="shared" si="4"/>
        <v>15</v>
      </c>
      <c r="N49" s="16">
        <f t="shared" si="5"/>
        <v>12</v>
      </c>
      <c r="O49" s="16">
        <f t="shared" si="6"/>
        <v>15.5</v>
      </c>
      <c r="P49" s="33">
        <f t="shared" si="7"/>
        <v>15.5</v>
      </c>
    </row>
    <row r="50" spans="4:16" x14ac:dyDescent="0.35">
      <c r="D50" s="17" t="s">
        <v>49</v>
      </c>
      <c r="E50" s="29" t="str">
        <f>'Asset class'!B9</f>
        <v>Invesco Dorsey Wright Industrials Momentum ETF</v>
      </c>
      <c r="F50" s="42">
        <f>IFERROR('Momnetum ranking'!J11,0)</f>
        <v>0.26190476190476192</v>
      </c>
      <c r="G50" s="24">
        <f>IFERROR('Momnetum ranking'!K11,0)</f>
        <v>0.95454545454545492</v>
      </c>
      <c r="H50" s="23">
        <f>'Momnetum ranking'!Q11</f>
        <v>0.95926343999999997</v>
      </c>
      <c r="I50" s="25">
        <f>'Momnetum ranking'!O11</f>
        <v>6.1158656999999996</v>
      </c>
      <c r="J50" s="16"/>
      <c r="K50" s="16">
        <f t="shared" si="2"/>
        <v>2</v>
      </c>
      <c r="L50" s="16">
        <f t="shared" si="3"/>
        <v>1</v>
      </c>
      <c r="M50" s="16">
        <f t="shared" si="4"/>
        <v>17</v>
      </c>
      <c r="N50" s="16">
        <f t="shared" si="5"/>
        <v>21</v>
      </c>
      <c r="O50" s="16">
        <f t="shared" si="6"/>
        <v>9.5</v>
      </c>
      <c r="P50" s="33">
        <f t="shared" si="7"/>
        <v>9.5</v>
      </c>
    </row>
    <row r="51" spans="4:16" x14ac:dyDescent="0.35">
      <c r="D51" s="17" t="s">
        <v>50</v>
      </c>
      <c r="E51" s="29" t="str">
        <f>'Asset class'!B10</f>
        <v>iShares U.S. Aerospace &amp; Defense ETF</v>
      </c>
      <c r="F51" s="42">
        <f>IFERROR('Momnetum ranking'!J12,0)</f>
        <v>0.10810810810810811</v>
      </c>
      <c r="G51" s="24">
        <f>IFERROR('Momnetum ranking'!K12,0)</f>
        <v>0.80555555555555602</v>
      </c>
      <c r="H51" s="23">
        <f>'Momnetum ranking'!Q12</f>
        <v>0.98812690000000003</v>
      </c>
      <c r="I51" s="25">
        <f>'Momnetum ranking'!O12</f>
        <v>8.9800719999999998</v>
      </c>
      <c r="J51" s="16"/>
      <c r="K51" s="16">
        <f t="shared" si="2"/>
        <v>11</v>
      </c>
      <c r="L51" s="16">
        <f t="shared" si="3"/>
        <v>11</v>
      </c>
      <c r="M51" s="16">
        <f t="shared" si="4"/>
        <v>8</v>
      </c>
      <c r="N51" s="16">
        <f t="shared" si="5"/>
        <v>13</v>
      </c>
      <c r="O51" s="16">
        <f t="shared" si="6"/>
        <v>11</v>
      </c>
      <c r="P51" s="33">
        <f t="shared" si="7"/>
        <v>11</v>
      </c>
    </row>
    <row r="52" spans="4:16" x14ac:dyDescent="0.35">
      <c r="D52" s="17" t="s">
        <v>51</v>
      </c>
      <c r="E52" s="29" t="str">
        <f>'Asset class'!B11</f>
        <v>iShares US Transportation ETF</v>
      </c>
      <c r="F52" s="42">
        <f>IFERROR('Momnetum ranking'!J13,0)</f>
        <v>-0.36956521739130443</v>
      </c>
      <c r="G52" s="24">
        <f>IFERROR('Momnetum ranking'!K13,0)</f>
        <v>0.64444444444444404</v>
      </c>
      <c r="H52" s="23">
        <f>'Momnetum ranking'!Q13</f>
        <v>0.91389315999999998</v>
      </c>
      <c r="I52" s="25">
        <f>'Momnetum ranking'!O13</f>
        <v>0.65072775000000005</v>
      </c>
      <c r="J52" s="16"/>
      <c r="K52" s="16">
        <f t="shared" si="2"/>
        <v>31</v>
      </c>
      <c r="L52" s="16">
        <f t="shared" si="3"/>
        <v>20</v>
      </c>
      <c r="M52" s="16">
        <f t="shared" si="4"/>
        <v>24</v>
      </c>
      <c r="N52" s="16">
        <f t="shared" si="5"/>
        <v>28</v>
      </c>
      <c r="O52" s="16">
        <f t="shared" si="6"/>
        <v>26</v>
      </c>
      <c r="P52" s="33">
        <f t="shared" si="7"/>
        <v>26</v>
      </c>
    </row>
    <row r="53" spans="4:16" x14ac:dyDescent="0.35">
      <c r="D53" s="17" t="s">
        <v>52</v>
      </c>
      <c r="E53" s="29" t="str">
        <f>'Asset class'!B12</f>
        <v>iShares U.S. Home Construction ETF</v>
      </c>
      <c r="F53" s="42">
        <f>IFERROR('Momnetum ranking'!J14,0)</f>
        <v>8.6956521739130432E-2</v>
      </c>
      <c r="G53" s="24">
        <f>IFERROR('Momnetum ranking'!K14,0)</f>
        <v>0.91111111111111098</v>
      </c>
      <c r="H53" s="23">
        <f>'Momnetum ranking'!Q14</f>
        <v>0.97399055999999995</v>
      </c>
      <c r="I53" s="25">
        <f>'Momnetum ranking'!O14</f>
        <v>13.451338</v>
      </c>
      <c r="J53" s="16"/>
      <c r="K53" s="16">
        <f t="shared" si="2"/>
        <v>15</v>
      </c>
      <c r="L53" s="16">
        <f t="shared" si="3"/>
        <v>5</v>
      </c>
      <c r="M53" s="16">
        <f t="shared" si="4"/>
        <v>14</v>
      </c>
      <c r="N53" s="16">
        <f t="shared" si="5"/>
        <v>5</v>
      </c>
      <c r="O53" s="16">
        <f t="shared" si="6"/>
        <v>9.5</v>
      </c>
      <c r="P53" s="33">
        <f t="shared" si="7"/>
        <v>9.5</v>
      </c>
    </row>
    <row r="54" spans="4:16" x14ac:dyDescent="0.35">
      <c r="D54" s="17" t="s">
        <v>53</v>
      </c>
      <c r="E54" s="29" t="str">
        <f>'Asset class'!B13</f>
        <v>Technology Select Sector SPDR Fund</v>
      </c>
      <c r="F54" s="42">
        <f>IFERROR('Momnetum ranking'!J15,0)</f>
        <v>0.26086956521739135</v>
      </c>
      <c r="G54" s="24">
        <f>IFERROR('Momnetum ranking'!K15,0)</f>
        <v>0.66666666666666696</v>
      </c>
      <c r="H54" s="23">
        <f>'Momnetum ranking'!Q15</f>
        <v>0.88623359999999995</v>
      </c>
      <c r="I54" s="25">
        <f>'Momnetum ranking'!O15</f>
        <v>8.6270089999999993</v>
      </c>
      <c r="J54" s="16"/>
      <c r="K54" s="16">
        <f t="shared" si="2"/>
        <v>3</v>
      </c>
      <c r="L54" s="16">
        <f t="shared" si="3"/>
        <v>18</v>
      </c>
      <c r="M54" s="16">
        <f t="shared" si="4"/>
        <v>25</v>
      </c>
      <c r="N54" s="16">
        <f t="shared" si="5"/>
        <v>14</v>
      </c>
      <c r="O54" s="16">
        <f t="shared" si="6"/>
        <v>16</v>
      </c>
      <c r="P54" s="33">
        <f t="shared" si="7"/>
        <v>16</v>
      </c>
    </row>
    <row r="55" spans="4:16" x14ac:dyDescent="0.35">
      <c r="D55" s="17" t="s">
        <v>54</v>
      </c>
      <c r="E55" s="29" t="str">
        <f>'Asset class'!B14</f>
        <v>iShares Expanded Tech-Software Sector ETF</v>
      </c>
      <c r="F55" s="42">
        <f>IFERROR('Momnetum ranking'!J16,0)</f>
        <v>9.4827586206896519E-2</v>
      </c>
      <c r="G55" s="24">
        <f>IFERROR('Momnetum ranking'!K16,0)</f>
        <v>0.58260869565217399</v>
      </c>
      <c r="H55" s="23">
        <f>'Momnetum ranking'!Q16</f>
        <v>0.93309350000000002</v>
      </c>
      <c r="I55" s="25">
        <f>'Momnetum ranking'!O16</f>
        <v>4.9449920000000001</v>
      </c>
      <c r="J55" s="16"/>
      <c r="K55" s="16">
        <f t="shared" si="2"/>
        <v>13</v>
      </c>
      <c r="L55" s="16">
        <f t="shared" si="3"/>
        <v>26</v>
      </c>
      <c r="M55" s="16">
        <f t="shared" si="4"/>
        <v>21</v>
      </c>
      <c r="N55" s="16">
        <f t="shared" si="5"/>
        <v>24</v>
      </c>
      <c r="O55" s="16">
        <f t="shared" si="6"/>
        <v>22.5</v>
      </c>
      <c r="P55" s="33">
        <f t="shared" si="7"/>
        <v>22.5</v>
      </c>
    </row>
    <row r="56" spans="4:16" x14ac:dyDescent="0.35">
      <c r="D56" s="17" t="s">
        <v>55</v>
      </c>
      <c r="E56" s="29" t="str">
        <f>'Asset class'!B15</f>
        <v>Invesco Dorsey Wright Technology Momentum ETF</v>
      </c>
      <c r="F56" s="42">
        <f>IFERROR('Momnetum ranking'!J17,0)</f>
        <v>0.23076923076923078</v>
      </c>
      <c r="G56" s="24">
        <f>IFERROR('Momnetum ranking'!K17,0)</f>
        <v>0.85714285714285698</v>
      </c>
      <c r="H56" s="23">
        <f>'Momnetum ranking'!Q17</f>
        <v>0.87498100000000001</v>
      </c>
      <c r="I56" s="25">
        <f>'Momnetum ranking'!O17</f>
        <v>7.8655840000000001</v>
      </c>
      <c r="J56" s="16"/>
      <c r="K56" s="16">
        <f t="shared" si="2"/>
        <v>4</v>
      </c>
      <c r="L56" s="16">
        <f t="shared" si="3"/>
        <v>8</v>
      </c>
      <c r="M56" s="16">
        <f t="shared" si="4"/>
        <v>27</v>
      </c>
      <c r="N56" s="16">
        <f t="shared" si="5"/>
        <v>17</v>
      </c>
      <c r="O56" s="16">
        <f t="shared" si="6"/>
        <v>12.5</v>
      </c>
      <c r="P56" s="33">
        <f t="shared" si="7"/>
        <v>12.5</v>
      </c>
    </row>
    <row r="57" spans="4:16" x14ac:dyDescent="0.35">
      <c r="D57" s="17" t="s">
        <v>56</v>
      </c>
      <c r="E57" s="29" t="str">
        <f>'Asset class'!B16</f>
        <v>VanEck Semiconductor ETF</v>
      </c>
      <c r="F57" s="42">
        <f>IFERROR('Momnetum ranking'!J18,0)</f>
        <v>0.23076923076923073</v>
      </c>
      <c r="G57" s="24">
        <f>IFERROR('Momnetum ranking'!K18,0)</f>
        <v>0.61538461538461497</v>
      </c>
      <c r="H57" s="23">
        <f>'Momnetum ranking'!Q18</f>
        <v>0.82131050000000005</v>
      </c>
      <c r="I57" s="25">
        <f>'Momnetum ranking'!O18</f>
        <v>11.142647</v>
      </c>
      <c r="J57" s="16"/>
      <c r="K57" s="16">
        <f t="shared" si="2"/>
        <v>5</v>
      </c>
      <c r="L57" s="16">
        <f t="shared" si="3"/>
        <v>21</v>
      </c>
      <c r="M57" s="16">
        <f t="shared" si="4"/>
        <v>29</v>
      </c>
      <c r="N57" s="16">
        <f t="shared" si="5"/>
        <v>8</v>
      </c>
      <c r="O57" s="16">
        <f t="shared" si="6"/>
        <v>14.5</v>
      </c>
      <c r="P57" s="33">
        <f t="shared" si="7"/>
        <v>14.5</v>
      </c>
    </row>
    <row r="58" spans="4:16" x14ac:dyDescent="0.35">
      <c r="D58" s="17" t="s">
        <v>57</v>
      </c>
      <c r="E58" s="29" t="str">
        <f>'Asset class'!B17</f>
        <v>Health Care Select Sector SPDR Fund</v>
      </c>
      <c r="F58" s="42">
        <f>IFERROR('Momnetum ranking'!J19,0)</f>
        <v>-0.109375</v>
      </c>
      <c r="G58" s="24">
        <f>IFERROR('Momnetum ranking'!K19,0)</f>
        <v>0.74603174603174593</v>
      </c>
      <c r="H58" s="23">
        <f>'Momnetum ranking'!Q19</f>
        <v>1</v>
      </c>
      <c r="I58" s="25">
        <f>'Momnetum ranking'!O19</f>
        <v>7.9445003999999999</v>
      </c>
      <c r="J58" s="16"/>
      <c r="K58" s="16">
        <f t="shared" si="2"/>
        <v>23</v>
      </c>
      <c r="L58" s="16">
        <f t="shared" si="3"/>
        <v>15</v>
      </c>
      <c r="M58" s="16">
        <f t="shared" si="4"/>
        <v>1</v>
      </c>
      <c r="N58" s="16">
        <f t="shared" si="5"/>
        <v>16</v>
      </c>
      <c r="O58" s="16">
        <f t="shared" si="6"/>
        <v>15.5</v>
      </c>
      <c r="P58" s="33">
        <f t="shared" si="7"/>
        <v>15.5</v>
      </c>
    </row>
    <row r="59" spans="4:16" x14ac:dyDescent="0.35">
      <c r="D59" s="17" t="s">
        <v>58</v>
      </c>
      <c r="E59" s="29" t="str">
        <f>'Asset class'!B18</f>
        <v>iShares Biotechnology ETF</v>
      </c>
      <c r="F59" s="42">
        <f>IFERROR('Momnetum ranking'!J20,0)</f>
        <v>8.5308056872037935E-2</v>
      </c>
      <c r="G59" s="24">
        <f>IFERROR('Momnetum ranking'!K20,0)</f>
        <v>0.607655502392344</v>
      </c>
      <c r="H59" s="23">
        <f>'Momnetum ranking'!Q20</f>
        <v>0.99217599999999995</v>
      </c>
      <c r="I59" s="25">
        <f>'Momnetum ranking'!O20</f>
        <v>13.599503</v>
      </c>
      <c r="J59" s="16"/>
      <c r="K59" s="16">
        <f t="shared" si="2"/>
        <v>16</v>
      </c>
      <c r="L59" s="16">
        <f t="shared" si="3"/>
        <v>23</v>
      </c>
      <c r="M59" s="16">
        <f t="shared" si="4"/>
        <v>6</v>
      </c>
      <c r="N59" s="16">
        <f t="shared" si="5"/>
        <v>4</v>
      </c>
      <c r="O59" s="16">
        <f t="shared" si="6"/>
        <v>11</v>
      </c>
      <c r="P59" s="33">
        <f t="shared" si="7"/>
        <v>11</v>
      </c>
    </row>
    <row r="60" spans="4:16" x14ac:dyDescent="0.35">
      <c r="D60" s="17" t="s">
        <v>59</v>
      </c>
      <c r="E60" s="29" t="str">
        <f>'Asset class'!B19</f>
        <v>Consumer Discretionary Select Sector SPDR Fund</v>
      </c>
      <c r="F60" s="42">
        <f>IFERROR('Momnetum ranking'!J21,0)</f>
        <v>-0.169811320754717</v>
      </c>
      <c r="G60" s="24">
        <f>IFERROR('Momnetum ranking'!K21,0)</f>
        <v>0.60377358490566002</v>
      </c>
      <c r="H60" s="23">
        <f>'Momnetum ranking'!Q21</f>
        <v>0.93934260000000003</v>
      </c>
      <c r="I60" s="25">
        <f>'Momnetum ranking'!O21</f>
        <v>5.0223110000000002</v>
      </c>
      <c r="J60" s="16"/>
      <c r="K60" s="16">
        <f t="shared" si="2"/>
        <v>25</v>
      </c>
      <c r="L60" s="16">
        <f t="shared" si="3"/>
        <v>24</v>
      </c>
      <c r="M60" s="16">
        <f t="shared" si="4"/>
        <v>20</v>
      </c>
      <c r="N60" s="16">
        <f t="shared" si="5"/>
        <v>23</v>
      </c>
      <c r="O60" s="16">
        <f t="shared" si="6"/>
        <v>23.5</v>
      </c>
      <c r="P60" s="33">
        <f t="shared" si="7"/>
        <v>23.5</v>
      </c>
    </row>
    <row r="61" spans="4:16" x14ac:dyDescent="0.35">
      <c r="D61" s="17" t="s">
        <v>60</v>
      </c>
      <c r="E61" s="29" t="str">
        <f>'Asset class'!B20</f>
        <v>SPDR S&amp;P Retail ETF</v>
      </c>
      <c r="F61" s="42">
        <f>IFERROR('Momnetum ranking'!J22,0)</f>
        <v>-0.20253164556962025</v>
      </c>
      <c r="G61" s="24">
        <f>IFERROR('Momnetum ranking'!K22,0)</f>
        <v>0.65384615384615397</v>
      </c>
      <c r="H61" s="23">
        <f>'Momnetum ranking'!Q22</f>
        <v>0.96777460000000004</v>
      </c>
      <c r="I61" s="25">
        <f>'Momnetum ranking'!O22</f>
        <v>7.9643607000000003</v>
      </c>
      <c r="J61" s="16"/>
      <c r="K61" s="16">
        <f t="shared" si="2"/>
        <v>27</v>
      </c>
      <c r="L61" s="16">
        <f t="shared" si="3"/>
        <v>19</v>
      </c>
      <c r="M61" s="16">
        <f t="shared" si="4"/>
        <v>16</v>
      </c>
      <c r="N61" s="16">
        <f t="shared" si="5"/>
        <v>15</v>
      </c>
      <c r="O61" s="16">
        <f t="shared" si="6"/>
        <v>17.5</v>
      </c>
      <c r="P61" s="33">
        <f t="shared" si="7"/>
        <v>17.5</v>
      </c>
    </row>
    <row r="62" spans="4:16" x14ac:dyDescent="0.35">
      <c r="D62" s="17" t="s">
        <v>61</v>
      </c>
      <c r="E62" s="29" t="str">
        <f>'Asset class'!B21</f>
        <v>Consumer Staples Select Sector SPDR Fund</v>
      </c>
      <c r="F62" s="42">
        <f>IFERROR('Momnetum ranking'!J23,0)</f>
        <v>-0.17948717948717952</v>
      </c>
      <c r="G62" s="24">
        <f>IFERROR('Momnetum ranking'!K23,0)</f>
        <v>0.56410256410256399</v>
      </c>
      <c r="H62" s="23">
        <f>'Momnetum ranking'!Q23</f>
        <v>0.99784099999999998</v>
      </c>
      <c r="I62" s="25">
        <f>'Momnetum ranking'!O23</f>
        <v>5.5143475999999998</v>
      </c>
      <c r="J62" s="16"/>
      <c r="K62" s="16">
        <f t="shared" si="2"/>
        <v>26</v>
      </c>
      <c r="L62" s="16">
        <f t="shared" si="3"/>
        <v>27</v>
      </c>
      <c r="M62" s="16">
        <f t="shared" si="4"/>
        <v>5</v>
      </c>
      <c r="N62" s="16">
        <f t="shared" si="5"/>
        <v>22</v>
      </c>
      <c r="O62" s="16">
        <f t="shared" si="6"/>
        <v>24</v>
      </c>
      <c r="P62" s="33">
        <f t="shared" si="7"/>
        <v>24</v>
      </c>
    </row>
    <row r="63" spans="4:16" x14ac:dyDescent="0.35">
      <c r="D63" s="17" t="s">
        <v>62</v>
      </c>
      <c r="E63" s="29" t="str">
        <f>'Asset class'!B22</f>
        <v>Materials Select Sector SPDR Fund</v>
      </c>
      <c r="F63" s="42">
        <f>IFERROR('Momnetum ranking'!J24,0)</f>
        <v>-0.39999999999999997</v>
      </c>
      <c r="G63" s="24">
        <f>IFERROR('Momnetum ranking'!K24,0)</f>
        <v>0.68965517241379304</v>
      </c>
      <c r="H63" s="23">
        <f>'Momnetum ranking'!Q24</f>
        <v>0.98613799999999996</v>
      </c>
      <c r="I63" s="25">
        <f>'Momnetum ranking'!O24</f>
        <v>3.4963250000000001</v>
      </c>
      <c r="J63" s="16"/>
      <c r="K63" s="16">
        <f t="shared" si="2"/>
        <v>33</v>
      </c>
      <c r="L63" s="16">
        <f t="shared" si="3"/>
        <v>17</v>
      </c>
      <c r="M63" s="16">
        <f t="shared" si="4"/>
        <v>9</v>
      </c>
      <c r="N63" s="16">
        <f t="shared" si="5"/>
        <v>26</v>
      </c>
      <c r="O63" s="16">
        <f t="shared" si="6"/>
        <v>21.5</v>
      </c>
      <c r="P63" s="33">
        <f t="shared" si="7"/>
        <v>21.5</v>
      </c>
    </row>
    <row r="64" spans="4:16" x14ac:dyDescent="0.35">
      <c r="D64" s="17" t="s">
        <v>63</v>
      </c>
      <c r="E64" s="29" t="str">
        <f>'Asset class'!B23</f>
        <v>VanEck Gold Miners ETF</v>
      </c>
      <c r="F64" s="42">
        <f>IFERROR('Momnetum ranking'!J25,0)</f>
        <v>0.4363636363636364</v>
      </c>
      <c r="G64" s="24">
        <f>IFERROR('Momnetum ranking'!K25,0)</f>
        <v>0.92727272727272703</v>
      </c>
      <c r="H64" s="23">
        <f>'Momnetum ranking'!Q25</f>
        <v>0.94882893999999995</v>
      </c>
      <c r="I64" s="25">
        <f>'Momnetum ranking'!O25</f>
        <v>11.854744</v>
      </c>
      <c r="J64" s="16"/>
      <c r="K64" s="16">
        <f t="shared" si="2"/>
        <v>1</v>
      </c>
      <c r="L64" s="16">
        <f t="shared" si="3"/>
        <v>4</v>
      </c>
      <c r="M64" s="16">
        <f t="shared" si="4"/>
        <v>19</v>
      </c>
      <c r="N64" s="16">
        <f t="shared" si="5"/>
        <v>7</v>
      </c>
      <c r="O64" s="16">
        <f t="shared" si="6"/>
        <v>5.5</v>
      </c>
      <c r="P64" s="33">
        <f t="shared" si="7"/>
        <v>5.5</v>
      </c>
    </row>
    <row r="65" spans="4:16" x14ac:dyDescent="0.35">
      <c r="D65" s="17" t="s">
        <v>64</v>
      </c>
      <c r="E65" s="29" t="str">
        <f>'Asset class'!B24</f>
        <v>Global X Copper Miners ETF</v>
      </c>
      <c r="F65" s="42">
        <f>IFERROR('Momnetum ranking'!J26,0)</f>
        <v>0.17073170731707316</v>
      </c>
      <c r="G65" s="24">
        <f>IFERROR('Momnetum ranking'!K26,0)</f>
        <v>0.60975609756097593</v>
      </c>
      <c r="H65" s="23">
        <f>'Momnetum ranking'!Q26</f>
        <v>0.79097116000000001</v>
      </c>
      <c r="I65" s="25">
        <f>'Momnetum ranking'!O26</f>
        <v>-8.1700090000000003</v>
      </c>
      <c r="J65" s="16"/>
      <c r="K65" s="16">
        <f t="shared" si="2"/>
        <v>10</v>
      </c>
      <c r="L65" s="16">
        <f t="shared" si="3"/>
        <v>22</v>
      </c>
      <c r="M65" s="16">
        <f t="shared" si="4"/>
        <v>32</v>
      </c>
      <c r="N65" s="16">
        <f t="shared" si="5"/>
        <v>33</v>
      </c>
      <c r="O65" s="16">
        <f t="shared" si="6"/>
        <v>27</v>
      </c>
      <c r="P65" s="33">
        <f t="shared" si="7"/>
        <v>27</v>
      </c>
    </row>
    <row r="66" spans="4:16" x14ac:dyDescent="0.35">
      <c r="D66" s="17" t="s">
        <v>65</v>
      </c>
      <c r="E66" s="29" t="str">
        <f>'Asset class'!B25</f>
        <v>iShares MSCI Global Metals &amp; Mining Producers ETF</v>
      </c>
      <c r="F66" s="42">
        <f>IFERROR('Momnetum ranking'!J27,0)</f>
        <v>-8.076923076923076E-2</v>
      </c>
      <c r="G66" s="24">
        <f>IFERROR('Momnetum ranking'!K27,0)</f>
        <v>0.464566929133858</v>
      </c>
      <c r="H66" s="23">
        <f>'Momnetum ranking'!Q27</f>
        <v>0.84171724000000003</v>
      </c>
      <c r="I66" s="25">
        <f>'Momnetum ranking'!O27</f>
        <v>-7.3607740000000002</v>
      </c>
      <c r="J66" s="16"/>
      <c r="K66" s="16">
        <f t="shared" si="2"/>
        <v>22</v>
      </c>
      <c r="L66" s="16">
        <f t="shared" si="3"/>
        <v>30</v>
      </c>
      <c r="M66" s="16">
        <f t="shared" si="4"/>
        <v>28</v>
      </c>
      <c r="N66" s="16">
        <f t="shared" si="5"/>
        <v>32</v>
      </c>
      <c r="O66" s="16">
        <f t="shared" si="6"/>
        <v>29</v>
      </c>
      <c r="P66" s="33">
        <f t="shared" si="7"/>
        <v>29</v>
      </c>
    </row>
    <row r="67" spans="4:16" x14ac:dyDescent="0.35">
      <c r="D67" s="17" t="s">
        <v>66</v>
      </c>
      <c r="E67" s="29" t="str">
        <f>'Asset class'!B26</f>
        <v>Global X Lithium &amp; Battery Tech ETF</v>
      </c>
      <c r="F67" s="42">
        <f>IFERROR('Momnetum ranking'!J28,0)</f>
        <v>-0.41463414634146345</v>
      </c>
      <c r="G67" s="24">
        <f>IFERROR('Momnetum ranking'!K28,0)</f>
        <v>0.20512820512820501</v>
      </c>
      <c r="H67" s="23">
        <f>'Momnetum ranking'!Q28</f>
        <v>0.59315412999999995</v>
      </c>
      <c r="I67" s="25">
        <f>'Momnetum ranking'!O28</f>
        <v>-13.321125</v>
      </c>
      <c r="J67" s="16"/>
      <c r="K67" s="16">
        <f t="shared" si="2"/>
        <v>34</v>
      </c>
      <c r="L67" s="16">
        <f t="shared" si="3"/>
        <v>34</v>
      </c>
      <c r="M67" s="16">
        <f t="shared" si="4"/>
        <v>34</v>
      </c>
      <c r="N67" s="16">
        <f t="shared" si="5"/>
        <v>34</v>
      </c>
      <c r="O67" s="16">
        <f t="shared" si="6"/>
        <v>34</v>
      </c>
      <c r="P67" s="33">
        <f t="shared" si="7"/>
        <v>34</v>
      </c>
    </row>
    <row r="68" spans="4:16" x14ac:dyDescent="0.35">
      <c r="D68" s="17" t="s">
        <v>67</v>
      </c>
      <c r="E68" s="29" t="str">
        <f>'Asset class'!B27</f>
        <v>VanEck Agribusiness ETF</v>
      </c>
      <c r="F68" s="42">
        <f>IFERROR('Momnetum ranking'!J29,0)</f>
        <v>-0.20408163265306123</v>
      </c>
      <c r="G68" s="24">
        <f>IFERROR('Momnetum ranking'!K29,0)</f>
        <v>0.42857142857142899</v>
      </c>
      <c r="H68" s="23">
        <f>'Momnetum ranking'!Q29</f>
        <v>0.8160693</v>
      </c>
      <c r="I68" s="25">
        <f>'Momnetum ranking'!O29</f>
        <v>-0.52142142999999996</v>
      </c>
      <c r="J68" s="16"/>
      <c r="K68" s="16">
        <f t="shared" si="2"/>
        <v>28</v>
      </c>
      <c r="L68" s="16">
        <f t="shared" si="3"/>
        <v>31</v>
      </c>
      <c r="M68" s="16">
        <f t="shared" si="4"/>
        <v>30</v>
      </c>
      <c r="N68" s="16">
        <f t="shared" si="5"/>
        <v>29</v>
      </c>
      <c r="O68" s="16">
        <f t="shared" si="6"/>
        <v>29.5</v>
      </c>
      <c r="P68" s="33">
        <f t="shared" si="7"/>
        <v>29.5</v>
      </c>
    </row>
    <row r="69" spans="4:16" x14ac:dyDescent="0.35">
      <c r="D69" s="17" t="s">
        <v>68</v>
      </c>
      <c r="E69" s="29" t="str">
        <f>'Asset class'!B28</f>
        <v>Energy Select Sector SPDR Fund</v>
      </c>
      <c r="F69" s="42">
        <f>IFERROR('Momnetum ranking'!J30,0)</f>
        <v>-0.33333333333333331</v>
      </c>
      <c r="G69" s="24">
        <f>IFERROR('Momnetum ranking'!K30,0)</f>
        <v>0.58333333333333304</v>
      </c>
      <c r="H69" s="23">
        <f>'Momnetum ranking'!Q30</f>
        <v>0.92516310000000002</v>
      </c>
      <c r="I69" s="25">
        <f>'Momnetum ranking'!O30</f>
        <v>-0.62956809999999996</v>
      </c>
      <c r="J69" s="16"/>
      <c r="K69" s="16">
        <f t="shared" si="2"/>
        <v>30</v>
      </c>
      <c r="L69" s="16">
        <f t="shared" si="3"/>
        <v>25</v>
      </c>
      <c r="M69" s="16">
        <f t="shared" si="4"/>
        <v>22</v>
      </c>
      <c r="N69" s="16">
        <f t="shared" si="5"/>
        <v>30</v>
      </c>
      <c r="O69" s="16">
        <f t="shared" si="6"/>
        <v>27.5</v>
      </c>
      <c r="P69" s="33">
        <f t="shared" si="7"/>
        <v>27.5</v>
      </c>
    </row>
    <row r="70" spans="4:16" x14ac:dyDescent="0.35">
      <c r="D70" s="17" t="s">
        <v>69</v>
      </c>
      <c r="E70" s="29" t="str">
        <f>'Asset class'!B29</f>
        <v>SPDR S&amp;P Oil &amp; Gas Exploration &amp; Production ETF</v>
      </c>
      <c r="F70" s="42">
        <f>IFERROR('Momnetum ranking'!J31,0)</f>
        <v>-0.32727272727272727</v>
      </c>
      <c r="G70" s="24">
        <f>IFERROR('Momnetum ranking'!K31,0)</f>
        <v>0.50909090909090904</v>
      </c>
      <c r="H70" s="23">
        <f>'Momnetum ranking'!Q31</f>
        <v>0.88423940000000001</v>
      </c>
      <c r="I70" s="25">
        <f>'Momnetum ranking'!O31</f>
        <v>-3.5916269999999999</v>
      </c>
      <c r="J70" s="16"/>
      <c r="K70" s="16">
        <f t="shared" si="2"/>
        <v>29</v>
      </c>
      <c r="L70" s="16">
        <f t="shared" si="3"/>
        <v>29</v>
      </c>
      <c r="M70" s="16">
        <f t="shared" si="4"/>
        <v>26</v>
      </c>
      <c r="N70" s="16">
        <f t="shared" si="5"/>
        <v>31</v>
      </c>
      <c r="O70" s="16">
        <f t="shared" si="6"/>
        <v>29</v>
      </c>
      <c r="P70" s="33">
        <f t="shared" si="7"/>
        <v>29</v>
      </c>
    </row>
    <row r="71" spans="4:16" x14ac:dyDescent="0.35">
      <c r="D71" s="17" t="s">
        <v>70</v>
      </c>
      <c r="E71" s="29" t="str">
        <f>'Asset class'!B30</f>
        <v>iShares Global Clean Energy ETF</v>
      </c>
      <c r="F71" s="42">
        <f>IFERROR('Momnetum ranking'!J32,0)</f>
        <v>-6.8627450980392163E-2</v>
      </c>
      <c r="G71" s="24">
        <f>IFERROR('Momnetum ranking'!K32,0)</f>
        <v>0.41</v>
      </c>
      <c r="H71" s="23">
        <f>'Momnetum ranking'!Q32</f>
        <v>0.80902772999999994</v>
      </c>
      <c r="I71" s="25">
        <f>'Momnetum ranking'!O32</f>
        <v>6.1961890000000004</v>
      </c>
      <c r="J71" s="16"/>
      <c r="K71" s="16">
        <f t="shared" si="2"/>
        <v>21</v>
      </c>
      <c r="L71" s="16">
        <f t="shared" si="3"/>
        <v>32</v>
      </c>
      <c r="M71" s="16">
        <f t="shared" si="4"/>
        <v>31</v>
      </c>
      <c r="N71" s="16">
        <f t="shared" si="5"/>
        <v>20</v>
      </c>
      <c r="O71" s="16">
        <f t="shared" si="6"/>
        <v>26</v>
      </c>
      <c r="P71" s="33">
        <f t="shared" si="7"/>
        <v>26</v>
      </c>
    </row>
    <row r="72" spans="4:16" x14ac:dyDescent="0.35">
      <c r="D72" s="17" t="s">
        <v>71</v>
      </c>
      <c r="E72" s="29" t="str">
        <f>'Asset class'!B31</f>
        <v>Invesco Solar ETF</v>
      </c>
      <c r="F72" s="42">
        <f>IFERROR('Momnetum ranking'!J33,0)</f>
        <v>-0.38461538461538464</v>
      </c>
      <c r="G72" s="24">
        <f>IFERROR('Momnetum ranking'!K33,0)</f>
        <v>0.33333333333333298</v>
      </c>
      <c r="H72" s="23">
        <f>'Momnetum ranking'!Q33</f>
        <v>0.65079359999999997</v>
      </c>
      <c r="I72" s="25">
        <f>'Momnetum ranking'!O33</f>
        <v>2.7543426000000002</v>
      </c>
      <c r="J72" s="16"/>
      <c r="K72" s="16">
        <f t="shared" si="2"/>
        <v>32</v>
      </c>
      <c r="L72" s="16">
        <f t="shared" si="3"/>
        <v>33</v>
      </c>
      <c r="M72" s="16">
        <f t="shared" si="4"/>
        <v>33</v>
      </c>
      <c r="N72" s="16">
        <f t="shared" si="5"/>
        <v>27</v>
      </c>
      <c r="O72" s="16">
        <f t="shared" si="6"/>
        <v>32.5</v>
      </c>
      <c r="P72" s="33">
        <f t="shared" si="7"/>
        <v>32.5</v>
      </c>
    </row>
    <row r="73" spans="4:16" x14ac:dyDescent="0.35">
      <c r="D73" s="17" t="s">
        <v>72</v>
      </c>
      <c r="E73" s="29" t="str">
        <f>'Asset class'!B32</f>
        <v>Utilities Select Sector SPDR Fund</v>
      </c>
      <c r="F73" s="42">
        <f>IFERROR('Momnetum ranking'!J34,0)</f>
        <v>3.125E-2</v>
      </c>
      <c r="G73" s="24">
        <f>IFERROR('Momnetum ranking'!K34,0)</f>
        <v>0.90625</v>
      </c>
      <c r="H73" s="23">
        <f>'Momnetum ranking'!Q34</f>
        <v>1</v>
      </c>
      <c r="I73" s="25">
        <f>'Momnetum ranking'!O34</f>
        <v>10.635114</v>
      </c>
      <c r="J73" s="16"/>
      <c r="K73" s="16">
        <f t="shared" si="2"/>
        <v>18</v>
      </c>
      <c r="L73" s="16">
        <f t="shared" si="3"/>
        <v>6</v>
      </c>
      <c r="M73" s="16">
        <f t="shared" si="4"/>
        <v>1</v>
      </c>
      <c r="N73" s="16">
        <f t="shared" si="5"/>
        <v>9</v>
      </c>
      <c r="O73" s="16">
        <f t="shared" si="6"/>
        <v>7.5</v>
      </c>
      <c r="P73" s="33">
        <f t="shared" si="7"/>
        <v>7.5</v>
      </c>
    </row>
    <row r="74" spans="4:16" x14ac:dyDescent="0.35">
      <c r="D74" s="17" t="s">
        <v>73</v>
      </c>
      <c r="E74" s="29" t="str">
        <f>'Asset class'!B33</f>
        <v>SPDR S&amp;P Telecom ETF</v>
      </c>
      <c r="F74" s="42">
        <f>IFERROR('Momnetum ranking'!J35,0)</f>
        <v>-5.0000000000000017E-2</v>
      </c>
      <c r="G74" s="24">
        <f>IFERROR('Momnetum ranking'!K35,0)</f>
        <v>0.77500000000000002</v>
      </c>
      <c r="H74" s="23">
        <f>'Momnetum ranking'!Q35</f>
        <v>0.97681450000000003</v>
      </c>
      <c r="I74" s="25">
        <f>'Momnetum ranking'!O35</f>
        <v>27.117193</v>
      </c>
      <c r="J74" s="16"/>
      <c r="K74" s="16">
        <f t="shared" si="2"/>
        <v>20</v>
      </c>
      <c r="L74" s="16">
        <f t="shared" si="3"/>
        <v>12</v>
      </c>
      <c r="M74" s="16">
        <f t="shared" si="4"/>
        <v>13</v>
      </c>
      <c r="N74" s="16">
        <f t="shared" si="5"/>
        <v>1</v>
      </c>
      <c r="O74" s="16">
        <f t="shared" si="6"/>
        <v>12.5</v>
      </c>
      <c r="P74" s="33">
        <f t="shared" si="7"/>
        <v>12.5</v>
      </c>
    </row>
    <row r="75" spans="4:16" x14ac:dyDescent="0.35">
      <c r="D75" s="17" t="s">
        <v>74</v>
      </c>
      <c r="E75" s="29" t="str">
        <f>'Asset class'!B34</f>
        <v>Vanguard Real Estate ETF</v>
      </c>
      <c r="F75" s="42">
        <f>IFERROR('Momnetum ranking'!J36,0)</f>
        <v>7.7922077922077948E-2</v>
      </c>
      <c r="G75" s="24">
        <f>IFERROR('Momnetum ranking'!K36,0)</f>
        <v>0.53947368421052599</v>
      </c>
      <c r="H75" s="23">
        <f>'Momnetum ranking'!Q36</f>
        <v>1</v>
      </c>
      <c r="I75" s="25">
        <f>'Momnetum ranking'!O36</f>
        <v>16.079879999999999</v>
      </c>
      <c r="J75" s="16"/>
      <c r="K75" s="16">
        <f t="shared" si="2"/>
        <v>17</v>
      </c>
      <c r="L75" s="16">
        <f t="shared" si="3"/>
        <v>28</v>
      </c>
      <c r="M75" s="16">
        <f t="shared" si="4"/>
        <v>1</v>
      </c>
      <c r="N75" s="16">
        <f t="shared" si="5"/>
        <v>2</v>
      </c>
      <c r="O75" s="16">
        <f t="shared" si="6"/>
        <v>9.5</v>
      </c>
      <c r="P75" s="33">
        <f t="shared" si="7"/>
        <v>9.5</v>
      </c>
    </row>
    <row r="76" spans="4:16" ht="15" thickBot="1" x14ac:dyDescent="0.4">
      <c r="D76" s="52" t="s">
        <v>75</v>
      </c>
      <c r="E76" s="63" t="str">
        <f>'Asset class'!B35</f>
        <v>SPDR Dow Jones REIT ETF</v>
      </c>
      <c r="F76" s="64">
        <f>IFERROR('Momnetum ranking'!J37,0)</f>
        <v>0.10576923076923078</v>
      </c>
      <c r="G76" s="65">
        <f>IFERROR('Momnetum ranking'!K37,0)</f>
        <v>0.84466019417475702</v>
      </c>
      <c r="H76" s="66">
        <f>'Momnetum ranking'!Q37</f>
        <v>1</v>
      </c>
      <c r="I76" s="67">
        <f>'Momnetum ranking'!O37</f>
        <v>15.415084999999999</v>
      </c>
      <c r="J76" s="68"/>
      <c r="K76" s="68">
        <f t="shared" si="2"/>
        <v>12</v>
      </c>
      <c r="L76" s="68">
        <f t="shared" si="3"/>
        <v>10</v>
      </c>
      <c r="M76" s="68">
        <f t="shared" si="4"/>
        <v>1</v>
      </c>
      <c r="N76" s="68">
        <f t="shared" si="5"/>
        <v>3</v>
      </c>
      <c r="O76" s="68">
        <f t="shared" si="6"/>
        <v>6.5</v>
      </c>
      <c r="P76" s="69">
        <f t="shared" si="7"/>
        <v>6.5</v>
      </c>
    </row>
    <row r="77" spans="4:16" ht="15" thickBot="1" x14ac:dyDescent="0.4">
      <c r="D77" s="59" t="s">
        <v>79</v>
      </c>
      <c r="E77" s="34" t="str">
        <f>'Asset class'!B36</f>
        <v>Invesco S&amp;P 500 Equal Weight Technology ETF</v>
      </c>
      <c r="F77" s="61">
        <f>IFERROR('Momnetum ranking'!J38,0)</f>
        <v>0.1764705882352941</v>
      </c>
      <c r="G77" s="70">
        <f>IFERROR('Momnetum ranking'!K38,0)</f>
        <v>0.75</v>
      </c>
      <c r="H77" s="71">
        <f>'Momnetum ranking'!Q38</f>
        <v>0.92155843999999998</v>
      </c>
      <c r="I77" s="72">
        <f>'Momnetum ranking'!O38</f>
        <v>9.1279979999999998</v>
      </c>
      <c r="J77" s="73"/>
      <c r="K77" s="73">
        <f t="shared" si="2"/>
        <v>8</v>
      </c>
      <c r="L77" s="73">
        <f t="shared" si="3"/>
        <v>14</v>
      </c>
      <c r="M77" s="73">
        <f t="shared" si="4"/>
        <v>23</v>
      </c>
      <c r="N77" s="73">
        <f t="shared" si="5"/>
        <v>11</v>
      </c>
      <c r="O77" s="73">
        <f t="shared" si="6"/>
        <v>12.5</v>
      </c>
      <c r="P77" s="74">
        <f t="shared" si="7"/>
        <v>12.5</v>
      </c>
    </row>
    <row r="78" spans="4:16" x14ac:dyDescent="0.35">
      <c r="F78" s="6"/>
      <c r="G78" s="5"/>
      <c r="H78" s="6"/>
      <c r="I78" s="3"/>
      <c r="P78" s="32"/>
    </row>
    <row r="80" spans="4:16" ht="15" thickBot="1" x14ac:dyDescent="0.4">
      <c r="E80" s="22" t="s">
        <v>42</v>
      </c>
    </row>
    <row r="81" spans="4:7" ht="15" thickBot="1" x14ac:dyDescent="0.4">
      <c r="D81" s="19" t="s">
        <v>43</v>
      </c>
      <c r="E81" s="21" t="s">
        <v>38</v>
      </c>
      <c r="F81" s="20" t="s">
        <v>22</v>
      </c>
      <c r="G81" s="21" t="s">
        <v>23</v>
      </c>
    </row>
    <row r="82" spans="4:7" x14ac:dyDescent="0.35">
      <c r="D82" s="45" t="s">
        <v>76</v>
      </c>
      <c r="E82" s="47" t="str">
        <f>'Asset class'!B3</f>
        <v>Financial Select Sector SPDR Fund</v>
      </c>
      <c r="F82" s="46">
        <f>'Momnetum ranking'!H5</f>
        <v>0.54794520547945202</v>
      </c>
      <c r="G82" s="48">
        <f>'Momnetum ranking'!I5</f>
        <v>0.36986301369863012</v>
      </c>
    </row>
    <row r="83" spans="4:7" x14ac:dyDescent="0.35">
      <c r="D83" s="17" t="s">
        <v>44</v>
      </c>
      <c r="E83" s="29" t="str">
        <f>'Asset class'!B4</f>
        <v>SPDR S&amp;P Insurance ETF</v>
      </c>
      <c r="F83" s="42">
        <f>'Momnetum ranking'!H6</f>
        <v>0.42</v>
      </c>
      <c r="G83" s="49">
        <f>'Momnetum ranking'!I6</f>
        <v>0.4</v>
      </c>
    </row>
    <row r="84" spans="4:7" x14ac:dyDescent="0.35">
      <c r="D84" s="17" t="s">
        <v>45</v>
      </c>
      <c r="E84" s="29" t="str">
        <f>'Asset class'!B5</f>
        <v>iShares U.S. Regional Banks ETF</v>
      </c>
      <c r="F84" s="42">
        <f>'Momnetum ranking'!H7</f>
        <v>0.56756756756756754</v>
      </c>
      <c r="G84" s="49">
        <f>'Momnetum ranking'!I7</f>
        <v>0.3783783783783784</v>
      </c>
    </row>
    <row r="85" spans="4:7" x14ac:dyDescent="0.35">
      <c r="D85" s="17" t="s">
        <v>46</v>
      </c>
      <c r="E85" s="29" t="str">
        <f>'Asset class'!B6</f>
        <v>iShares US Financial Services ETF</v>
      </c>
      <c r="F85" s="42">
        <f>'Momnetum ranking'!H8</f>
        <v>0.56190476190476191</v>
      </c>
      <c r="G85" s="49">
        <f>'Momnetum ranking'!I8</f>
        <v>0.39047619047619048</v>
      </c>
    </row>
    <row r="86" spans="4:7" x14ac:dyDescent="0.35">
      <c r="D86" s="17" t="s">
        <v>47</v>
      </c>
      <c r="E86" s="29" t="str">
        <f>'Asset class'!B7</f>
        <v>Industrial Select Sector SPDR Fund</v>
      </c>
      <c r="F86" s="42">
        <f>'Momnetum ranking'!H9</f>
        <v>0.48749999999999999</v>
      </c>
      <c r="G86" s="49">
        <f>'Momnetum ranking'!I9</f>
        <v>0.4</v>
      </c>
    </row>
    <row r="87" spans="4:7" x14ac:dyDescent="0.35">
      <c r="D87" s="17" t="s">
        <v>48</v>
      </c>
      <c r="E87" s="29" t="str">
        <f>'Asset class'!B8</f>
        <v>Invesco S&amp;P SmallCap Industrials ETF</v>
      </c>
      <c r="F87" s="42">
        <f>'Momnetum ranking'!H10</f>
        <v>0.22340425531914893</v>
      </c>
      <c r="G87" s="49">
        <f>'Momnetum ranking'!I10</f>
        <v>0.35106382978723405</v>
      </c>
    </row>
    <row r="88" spans="4:7" x14ac:dyDescent="0.35">
      <c r="D88" s="17" t="s">
        <v>49</v>
      </c>
      <c r="E88" s="29" t="str">
        <f>'Asset class'!B9</f>
        <v>Invesco Dorsey Wright Industrials Momentum ETF</v>
      </c>
      <c r="F88" s="42">
        <f>'Momnetum ranking'!H11</f>
        <v>0.45238095238095238</v>
      </c>
      <c r="G88" s="49">
        <f>'Momnetum ranking'!I11</f>
        <v>0.19047619047619047</v>
      </c>
    </row>
    <row r="89" spans="4:7" x14ac:dyDescent="0.35">
      <c r="D89" s="17" t="s">
        <v>50</v>
      </c>
      <c r="E89" s="29" t="str">
        <f>'Asset class'!B10</f>
        <v>iShares U.S. Aerospace &amp; Defense ETF</v>
      </c>
      <c r="F89" s="42">
        <f>'Momnetum ranking'!H12</f>
        <v>0.35135135135135137</v>
      </c>
      <c r="G89" s="49">
        <f>'Momnetum ranking'!I12</f>
        <v>0.24324324324324326</v>
      </c>
    </row>
    <row r="90" spans="4:7" x14ac:dyDescent="0.35">
      <c r="D90" s="17" t="s">
        <v>51</v>
      </c>
      <c r="E90" s="29" t="str">
        <f>'Asset class'!B11</f>
        <v>iShares US Transportation ETF</v>
      </c>
      <c r="F90" s="42">
        <f>'Momnetum ranking'!H13</f>
        <v>0.21739130434782608</v>
      </c>
      <c r="G90" s="49">
        <f>'Momnetum ranking'!I13</f>
        <v>0.58695652173913049</v>
      </c>
    </row>
    <row r="91" spans="4:7" x14ac:dyDescent="0.35">
      <c r="D91" s="17" t="s">
        <v>52</v>
      </c>
      <c r="E91" s="29" t="str">
        <f>'Asset class'!B12</f>
        <v>iShares U.S. Home Construction ETF</v>
      </c>
      <c r="F91" s="42">
        <f>'Momnetum ranking'!H14</f>
        <v>0.39130434782608697</v>
      </c>
      <c r="G91" s="49">
        <f>'Momnetum ranking'!I14</f>
        <v>0.30434782608695654</v>
      </c>
    </row>
    <row r="92" spans="4:7" x14ac:dyDescent="0.35">
      <c r="D92" s="17" t="s">
        <v>53</v>
      </c>
      <c r="E92" s="29" t="str">
        <f>'Asset class'!B13</f>
        <v>Technology Select Sector SPDR Fund</v>
      </c>
      <c r="F92" s="42">
        <f>'Momnetum ranking'!H15</f>
        <v>0.53623188405797106</v>
      </c>
      <c r="G92" s="49">
        <f>'Momnetum ranking'!I15</f>
        <v>0.27536231884057971</v>
      </c>
    </row>
    <row r="93" spans="4:7" x14ac:dyDescent="0.35">
      <c r="D93" s="17" t="s">
        <v>54</v>
      </c>
      <c r="E93" s="29" t="str">
        <f>'Asset class'!B14</f>
        <v>iShares Expanded Tech-Software Sector ETF</v>
      </c>
      <c r="F93" s="42">
        <f>'Momnetum ranking'!H16</f>
        <v>0.26724137931034481</v>
      </c>
      <c r="G93" s="49">
        <f>'Momnetum ranking'!I16</f>
        <v>0.17241379310344829</v>
      </c>
    </row>
    <row r="94" spans="4:7" x14ac:dyDescent="0.35">
      <c r="D94" s="17" t="s">
        <v>55</v>
      </c>
      <c r="E94" s="29" t="str">
        <f>'Asset class'!B15</f>
        <v>Invesco Dorsey Wright Technology Momentum ETF</v>
      </c>
      <c r="F94" s="42">
        <f>'Momnetum ranking'!H17</f>
        <v>0.4358974358974359</v>
      </c>
      <c r="G94" s="49">
        <f>'Momnetum ranking'!I17</f>
        <v>0.20512820512820512</v>
      </c>
    </row>
    <row r="95" spans="4:7" x14ac:dyDescent="0.35">
      <c r="D95" s="17" t="s">
        <v>56</v>
      </c>
      <c r="E95" s="29" t="str">
        <f>'Asset class'!B16</f>
        <v>VanEck Semiconductor ETF</v>
      </c>
      <c r="F95" s="42">
        <f>'Momnetum ranking'!H18</f>
        <v>0.57692307692307687</v>
      </c>
      <c r="G95" s="49">
        <f>'Momnetum ranking'!I18</f>
        <v>0.34615384615384615</v>
      </c>
    </row>
    <row r="96" spans="4:7" x14ac:dyDescent="0.35">
      <c r="D96" s="17" t="s">
        <v>57</v>
      </c>
      <c r="E96" s="29" t="str">
        <f>'Asset class'!B17</f>
        <v>Health Care Select Sector SPDR Fund</v>
      </c>
      <c r="F96" s="42">
        <f>'Momnetum ranking'!H19</f>
        <v>0.34375</v>
      </c>
      <c r="G96" s="49">
        <f>'Momnetum ranking'!I19</f>
        <v>0.453125</v>
      </c>
    </row>
    <row r="97" spans="4:10" x14ac:dyDescent="0.35">
      <c r="D97" s="17" t="s">
        <v>58</v>
      </c>
      <c r="E97" s="29" t="str">
        <f>'Asset class'!B18</f>
        <v>iShares Biotechnology ETF</v>
      </c>
      <c r="F97" s="42">
        <f>'Momnetum ranking'!H20</f>
        <v>0.30805687203791471</v>
      </c>
      <c r="G97" s="49">
        <f>'Momnetum ranking'!I20</f>
        <v>0.22274881516587677</v>
      </c>
      <c r="J97" s="6"/>
    </row>
    <row r="98" spans="4:10" x14ac:dyDescent="0.35">
      <c r="D98" s="17" t="s">
        <v>59</v>
      </c>
      <c r="E98" s="29" t="str">
        <f>'Asset class'!B19</f>
        <v>Consumer Discretionary Select Sector SPDR Fund</v>
      </c>
      <c r="F98" s="42">
        <f>'Momnetum ranking'!H21</f>
        <v>0.28301886792452829</v>
      </c>
      <c r="G98" s="49">
        <f>'Momnetum ranking'!I21</f>
        <v>0.45283018867924529</v>
      </c>
      <c r="J98" s="6"/>
    </row>
    <row r="99" spans="4:10" x14ac:dyDescent="0.35">
      <c r="D99" s="17" t="s">
        <v>60</v>
      </c>
      <c r="E99" s="29" t="str">
        <f>'Asset class'!B20</f>
        <v>SPDR S&amp;P Retail ETF</v>
      </c>
      <c r="F99" s="42">
        <f>'Momnetum ranking'!H22</f>
        <v>0.15189873417721519</v>
      </c>
      <c r="G99" s="49">
        <f>'Momnetum ranking'!I22</f>
        <v>0.35443037974683544</v>
      </c>
      <c r="J99" s="6"/>
    </row>
    <row r="100" spans="4:10" x14ac:dyDescent="0.35">
      <c r="D100" s="17" t="s">
        <v>61</v>
      </c>
      <c r="E100" s="29" t="str">
        <f>'Asset class'!B21</f>
        <v>Consumer Staples Select Sector SPDR Fund</v>
      </c>
      <c r="F100" s="42">
        <f>'Momnetum ranking'!H23</f>
        <v>0.25641025641025639</v>
      </c>
      <c r="G100" s="49">
        <f>'Momnetum ranking'!I23</f>
        <v>0.4358974358974359</v>
      </c>
      <c r="J100" s="6"/>
    </row>
    <row r="101" spans="4:10" x14ac:dyDescent="0.35">
      <c r="D101" s="17" t="s">
        <v>62</v>
      </c>
      <c r="E101" s="29" t="str">
        <f>'Asset class'!B22</f>
        <v>Materials Select Sector SPDR Fund</v>
      </c>
      <c r="F101" s="42">
        <f>'Momnetum ranking'!H24</f>
        <v>0.23333333333333334</v>
      </c>
      <c r="G101" s="49">
        <f>'Momnetum ranking'!I24</f>
        <v>0.6333333333333333</v>
      </c>
      <c r="J101" s="6"/>
    </row>
    <row r="102" spans="4:10" x14ac:dyDescent="0.35">
      <c r="D102" s="17" t="s">
        <v>63</v>
      </c>
      <c r="E102" s="29" t="str">
        <f>'Asset class'!B23</f>
        <v>VanEck Gold Miners ETF</v>
      </c>
      <c r="F102" s="42">
        <f>'Momnetum ranking'!H25</f>
        <v>0.69090909090909092</v>
      </c>
      <c r="G102" s="49">
        <f>'Momnetum ranking'!I25</f>
        <v>0.25454545454545452</v>
      </c>
      <c r="J102" s="6"/>
    </row>
    <row r="103" spans="4:10" x14ac:dyDescent="0.35">
      <c r="D103" s="17" t="s">
        <v>64</v>
      </c>
      <c r="E103" s="29" t="str">
        <f>'Asset class'!B24</f>
        <v>Global X Copper Miners ETF</v>
      </c>
      <c r="F103" s="42">
        <f>'Momnetum ranking'!H26</f>
        <v>0.48780487804878048</v>
      </c>
      <c r="G103" s="49">
        <f>'Momnetum ranking'!I26</f>
        <v>0.31707317073170732</v>
      </c>
    </row>
    <row r="104" spans="4:10" x14ac:dyDescent="0.35">
      <c r="D104" s="17" t="s">
        <v>65</v>
      </c>
      <c r="E104" s="29" t="str">
        <f>'Asset class'!B25</f>
        <v>iShares MSCI Global Metals &amp; Mining Producers ETF</v>
      </c>
      <c r="F104" s="42">
        <f>'Momnetum ranking'!H27</f>
        <v>0.29230769230769232</v>
      </c>
      <c r="G104" s="49">
        <f>'Momnetum ranking'!I27</f>
        <v>0.37307692307692308</v>
      </c>
    </row>
    <row r="105" spans="4:10" x14ac:dyDescent="0.35">
      <c r="D105" s="17" t="s">
        <v>66</v>
      </c>
      <c r="E105" s="29" t="str">
        <f>'Asset class'!B26</f>
        <v>Global X Lithium &amp; Battery Tech ETF</v>
      </c>
      <c r="F105" s="42">
        <f>'Momnetum ranking'!H28</f>
        <v>0.21951219512195122</v>
      </c>
      <c r="G105" s="49">
        <f>'Momnetum ranking'!I28</f>
        <v>0.63414634146341464</v>
      </c>
    </row>
    <row r="106" spans="4:10" x14ac:dyDescent="0.35">
      <c r="D106" s="17" t="s">
        <v>67</v>
      </c>
      <c r="E106" s="29" t="str">
        <f>'Asset class'!B27</f>
        <v>VanEck Agribusiness ETF</v>
      </c>
      <c r="F106" s="42">
        <f>'Momnetum ranking'!H29</f>
        <v>0.26530612244897961</v>
      </c>
      <c r="G106" s="49">
        <f>'Momnetum ranking'!I29</f>
        <v>0.46938775510204084</v>
      </c>
    </row>
    <row r="107" spans="4:10" x14ac:dyDescent="0.35">
      <c r="D107" s="17" t="s">
        <v>68</v>
      </c>
      <c r="E107" s="29" t="str">
        <f>'Asset class'!B28</f>
        <v>Energy Select Sector SPDR Fund</v>
      </c>
      <c r="F107" s="42">
        <f>'Momnetum ranking'!H30</f>
        <v>0.29166666666666669</v>
      </c>
      <c r="G107" s="49">
        <f>'Momnetum ranking'!I30</f>
        <v>0.625</v>
      </c>
    </row>
    <row r="108" spans="4:10" x14ac:dyDescent="0.35">
      <c r="D108" s="17" t="s">
        <v>69</v>
      </c>
      <c r="E108" s="29" t="str">
        <f>'Asset class'!B29</f>
        <v>SPDR S&amp;P Oil &amp; Gas Exploration &amp; Production ETF</v>
      </c>
      <c r="F108" s="42">
        <f>'Momnetum ranking'!H31</f>
        <v>0.29090909090909089</v>
      </c>
      <c r="G108" s="49">
        <f>'Momnetum ranking'!I31</f>
        <v>0.61818181818181817</v>
      </c>
    </row>
    <row r="109" spans="4:10" x14ac:dyDescent="0.35">
      <c r="D109" s="17" t="s">
        <v>70</v>
      </c>
      <c r="E109" s="29" t="str">
        <f>'Asset class'!B30</f>
        <v>iShares Global Clean Energy ETF</v>
      </c>
      <c r="F109" s="42">
        <f>'Momnetum ranking'!H32</f>
        <v>0.22549019607843138</v>
      </c>
      <c r="G109" s="49">
        <f>'Momnetum ranking'!I32</f>
        <v>0.29411764705882354</v>
      </c>
    </row>
    <row r="110" spans="4:10" x14ac:dyDescent="0.35">
      <c r="D110" s="17" t="s">
        <v>71</v>
      </c>
      <c r="E110" s="29" t="str">
        <f>'Asset class'!B31</f>
        <v>Invesco Solar ETF</v>
      </c>
      <c r="F110" s="42">
        <f>'Momnetum ranking'!H33</f>
        <v>7.6923076923076927E-2</v>
      </c>
      <c r="G110" s="49">
        <f>'Momnetum ranking'!I33</f>
        <v>0.46153846153846156</v>
      </c>
    </row>
    <row r="111" spans="4:10" x14ac:dyDescent="0.35">
      <c r="D111" s="17" t="s">
        <v>72</v>
      </c>
      <c r="E111" s="29" t="str">
        <f>'Asset class'!B32</f>
        <v>Utilities Select Sector SPDR Fund</v>
      </c>
      <c r="F111" s="42">
        <f>'Momnetum ranking'!H34</f>
        <v>0.28125</v>
      </c>
      <c r="G111" s="49">
        <f>'Momnetum ranking'!I34</f>
        <v>0.25</v>
      </c>
    </row>
    <row r="112" spans="4:10" x14ac:dyDescent="0.35">
      <c r="D112" s="17" t="s">
        <v>73</v>
      </c>
      <c r="E112" s="29" t="str">
        <f>'Asset class'!B33</f>
        <v>SPDR S&amp;P Telecom ETF</v>
      </c>
      <c r="F112" s="42">
        <f>'Momnetum ranking'!H35</f>
        <v>0.22500000000000001</v>
      </c>
      <c r="G112" s="49">
        <f>'Momnetum ranking'!I35</f>
        <v>0.27500000000000002</v>
      </c>
    </row>
    <row r="113" spans="4:7" x14ac:dyDescent="0.35">
      <c r="D113" s="17" t="s">
        <v>74</v>
      </c>
      <c r="E113" s="29" t="str">
        <f>'Asset class'!B34</f>
        <v>Vanguard Real Estate ETF</v>
      </c>
      <c r="F113" s="42">
        <f>'Momnetum ranking'!H36</f>
        <v>0.33766233766233766</v>
      </c>
      <c r="G113" s="49">
        <f>'Momnetum ranking'!I36</f>
        <v>0.25974025974025972</v>
      </c>
    </row>
    <row r="114" spans="4:7" ht="15" thickBot="1" x14ac:dyDescent="0.4">
      <c r="D114" s="18" t="s">
        <v>75</v>
      </c>
      <c r="E114" s="30" t="str">
        <f>'Asset class'!B35</f>
        <v>SPDR Dow Jones REIT ETF</v>
      </c>
      <c r="F114" s="43">
        <f>'Momnetum ranking'!H37</f>
        <v>0.35576923076923078</v>
      </c>
      <c r="G114" s="50">
        <f>'Momnetum ranking'!I37</f>
        <v>0.25</v>
      </c>
    </row>
    <row r="115" spans="4:7" ht="15" thickBot="1" x14ac:dyDescent="0.4">
      <c r="D115" s="59" t="s">
        <v>79</v>
      </c>
      <c r="E115" s="34" t="str">
        <f>'Asset class'!B36</f>
        <v>Invesco S&amp;P 500 Equal Weight Technology ETF</v>
      </c>
      <c r="F115" s="61">
        <f>'Momnetum ranking'!H38</f>
        <v>0.5</v>
      </c>
      <c r="G115" s="62">
        <f>'Momnetum ranking'!I38</f>
        <v>0.3235294117647059</v>
      </c>
    </row>
  </sheetData>
  <conditionalFormatting sqref="I7:K40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7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H7:H41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topLeftCell="A22" workbookViewId="0">
      <selection activeCell="B36" sqref="B36"/>
    </sheetView>
  </sheetViews>
  <sheetFormatPr defaultRowHeight="14.5" x14ac:dyDescent="0.35"/>
  <cols>
    <col min="1" max="1" width="12" customWidth="1"/>
    <col min="2" max="2" width="44.36328125" bestFit="1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4.6601889999999999</v>
      </c>
      <c r="F3" s="3" cm="1">
        <f t="array" ref="F3">_xll.FDS(C3,"FG_TOTAL_RETURNC(0,-3AM)")</f>
        <v>7.2566629999999996</v>
      </c>
      <c r="G3" s="3" cm="1">
        <f t="array" ref="G3">IFERROR(_xll.FDS(C3,"FG_TOTAL_RETURNC(0,-6AM)"),_xll.FDS(C3,"FG_TOTAL_RETURNC(0,-4AM)"))</f>
        <v>11.927711499999999</v>
      </c>
      <c r="H3" s="12" cm="1">
        <f t="array" ref="H3">_xll.FDS(C3,"P_PRICE(0)/P_PRICE_HIGH_PR(0,,,,,,""PRICE"",""CLOSE"",""52W"")")</f>
        <v>0.98335236000000004</v>
      </c>
      <c r="K3" s="4">
        <f>_xlfn.RANK.EQ(H3,H$3:H$36)</f>
        <v>10</v>
      </c>
      <c r="L3" s="4">
        <f>_xlfn.RANK.EQ(F3,F$3:F$36)</f>
        <v>19</v>
      </c>
      <c r="M3" s="4">
        <f>_xlfn.RANK.EQ(G3,G$3:G$36)</f>
        <v>14</v>
      </c>
      <c r="N3" s="4"/>
      <c r="P3" s="3">
        <f t="shared" ref="P3:P36" si="0">SUMPRODUCT($K$2:$M$2,K3:M3)</f>
        <v>14.190000000000001</v>
      </c>
      <c r="Q3">
        <f t="shared" ref="Q3:Q36" si="1">COUNTIF(K3:N3,"&gt;70")</f>
        <v>0</v>
      </c>
      <c r="S3">
        <f>35-_xlfn.RANK.EQ(P3,$P$3:$P$36)</f>
        <v>15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7.8989506</v>
      </c>
      <c r="F4" s="3" cm="1">
        <f t="array" ref="F4">_xll.FDS(C4,"FG_TOTAL_RETURNC(0,-3AM)")</f>
        <v>9.8866460000000007</v>
      </c>
      <c r="G4" s="3" cm="1">
        <f t="array" ref="G4">IFERROR(_xll.FDS(C4,"FG_TOTAL_RETURNC(0,-6AM)"),_xll.FDS(C4,"FG_TOTAL_RETURNC(0,-4AM)"))</f>
        <v>15.724361</v>
      </c>
      <c r="H4" s="12" cm="1">
        <f t="array" ref="H4">_xll.FDS(C4,"P_PRICE(0)/P_PRICE_HIGH_PR(0,,,,,,""PRICE"",""CLOSE"",""52W"")")</f>
        <v>0.99061286000000004</v>
      </c>
      <c r="K4" s="4">
        <f t="shared" ref="K4:K36" si="3">_xlfn.RANK.EQ(H4,H$3:H$36)</f>
        <v>7</v>
      </c>
      <c r="L4" s="4">
        <f t="shared" ref="L4:M36" si="4">_xlfn.RANK.EQ(F4,F$3:F$36)</f>
        <v>10</v>
      </c>
      <c r="M4" s="4">
        <f t="shared" si="4"/>
        <v>5</v>
      </c>
      <c r="N4" s="4"/>
      <c r="P4" s="3">
        <f t="shared" si="0"/>
        <v>7.2600000000000007</v>
      </c>
      <c r="Q4">
        <f t="shared" si="1"/>
        <v>0</v>
      </c>
      <c r="S4">
        <f t="shared" ref="S4:S36" si="5">35-_xlfn.RANK.EQ(P4,$P$3:$P$36)</f>
        <v>3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12.071465999999999</v>
      </c>
      <c r="F5" s="3" cm="1">
        <f t="array" ref="F5">_xll.FDS(C5,"FG_TOTAL_RETURNC(0,-3AM)")</f>
        <v>12.82531</v>
      </c>
      <c r="G5" s="3" cm="1">
        <f t="array" ref="G5">IFERROR(_xll.FDS(C5,"FG_TOTAL_RETURNC(0,-6AM)"),_xll.FDS(C5,"FG_TOTAL_RETURNC(0,-4AM)"))</f>
        <v>18.247032000000001</v>
      </c>
      <c r="H5" s="12" cm="1">
        <f t="array" ref="H5">_xll.FDS(C5,"P_PRICE(0)/P_PRICE_HIGH_PR(0,,,,,,""PRICE"",""CLOSE"",""52W"")")</f>
        <v>0.95750820000000003</v>
      </c>
      <c r="I5" s="1"/>
      <c r="K5" s="4">
        <f t="shared" si="3"/>
        <v>18</v>
      </c>
      <c r="L5" s="4">
        <f t="shared" si="4"/>
        <v>6</v>
      </c>
      <c r="M5" s="4">
        <f t="shared" si="4"/>
        <v>4</v>
      </c>
      <c r="N5" s="4"/>
      <c r="P5" s="3">
        <f t="shared" si="0"/>
        <v>9.24</v>
      </c>
      <c r="Q5">
        <f t="shared" si="1"/>
        <v>0</v>
      </c>
      <c r="S5">
        <f t="shared" si="5"/>
        <v>9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4.2529940000000002</v>
      </c>
      <c r="F6" s="3" cm="1">
        <f t="array" ref="F6">_xll.FDS(C6,"FG_TOTAL_RETURNC(0,-3AM)")</f>
        <v>7.6613784000000003</v>
      </c>
      <c r="G6" s="3" cm="1">
        <f t="array" ref="G6">IFERROR(_xll.FDS(C6,"FG_TOTAL_RETURNC(0,-6AM)"),_xll.FDS(C6,"FG_TOTAL_RETURNC(0,-4AM)"))</f>
        <v>12.635624</v>
      </c>
      <c r="H6" s="12" cm="1">
        <f t="array" ref="H6">_xll.FDS(C6,"P_PRICE(0)/P_PRICE_HIGH_PR(0,,,,,,""PRICE"",""CLOSE"",""52W"")")</f>
        <v>0.97700240000000005</v>
      </c>
      <c r="I6" s="1"/>
      <c r="K6" s="4">
        <f t="shared" si="3"/>
        <v>12</v>
      </c>
      <c r="L6" s="4">
        <f t="shared" si="4"/>
        <v>18</v>
      </c>
      <c r="M6" s="4">
        <f t="shared" si="4"/>
        <v>12</v>
      </c>
      <c r="N6" s="4"/>
      <c r="P6" s="3">
        <f t="shared" si="0"/>
        <v>13.86</v>
      </c>
      <c r="Q6">
        <f t="shared" si="1"/>
        <v>0</v>
      </c>
      <c r="S6">
        <f t="shared" si="5"/>
        <v>14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4.0892480000000004</v>
      </c>
      <c r="F7" s="3" cm="1">
        <f t="array" ref="F7">_xll.FDS(C7,"FG_TOTAL_RETURNC(0,-3AM)")</f>
        <v>3.876865</v>
      </c>
      <c r="G7" s="3" cm="1">
        <f t="array" ref="G7">IFERROR(_xll.FDS(C7,"FG_TOTAL_RETURNC(0,-6AM)"),_xll.FDS(C7,"FG_TOTAL_RETURNC(0,-4AM)"))</f>
        <v>10.015046999999999</v>
      </c>
      <c r="H7" s="12" cm="1">
        <f t="array" ref="H7">_xll.FDS(C7,"P_PRICE(0)/P_PRICE_HIGH_PR(0,,,,,,""PRICE"",""CLOSE"",""52W"")")</f>
        <v>0.97893750000000002</v>
      </c>
      <c r="I7" s="1"/>
      <c r="K7" s="4">
        <f t="shared" si="3"/>
        <v>11</v>
      </c>
      <c r="L7" s="4">
        <f t="shared" si="4"/>
        <v>25</v>
      </c>
      <c r="M7" s="4">
        <f t="shared" si="4"/>
        <v>17</v>
      </c>
      <c r="N7" s="4"/>
      <c r="P7" s="3">
        <f t="shared" si="0"/>
        <v>17.490000000000002</v>
      </c>
      <c r="Q7">
        <f t="shared" si="1"/>
        <v>0</v>
      </c>
      <c r="S7">
        <f t="shared" si="5"/>
        <v>20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9.3681450000000002</v>
      </c>
      <c r="F8" s="3" cm="1">
        <f t="array" ref="F8">_xll.FDS(C8,"FG_TOTAL_RETURNC(0,-3AM)")</f>
        <v>9.1102600000000002</v>
      </c>
      <c r="G8" s="3" cm="1">
        <f t="array" ref="G8">IFERROR(_xll.FDS(C8,"FG_TOTAL_RETURNC(0,-6AM)"),_xll.FDS(C8,"FG_TOTAL_RETURNC(0,-4AM)"))</f>
        <v>12.649929</v>
      </c>
      <c r="H8" s="12" cm="1">
        <f t="array" ref="H8">_xll.FDS(C8,"P_PRICE(0)/P_PRICE_HIGH_PR(0,,,,,,""PRICE"",""CLOSE"",""52W"")")</f>
        <v>0.96944964</v>
      </c>
      <c r="K8" s="4">
        <f t="shared" si="3"/>
        <v>15</v>
      </c>
      <c r="L8" s="4">
        <f t="shared" si="4"/>
        <v>12</v>
      </c>
      <c r="M8" s="4">
        <f t="shared" si="4"/>
        <v>11</v>
      </c>
      <c r="N8" s="4"/>
      <c r="P8" s="3">
        <f t="shared" si="0"/>
        <v>12.540000000000001</v>
      </c>
      <c r="Q8">
        <f t="shared" si="1"/>
        <v>0</v>
      </c>
      <c r="S8">
        <f t="shared" si="5"/>
        <v>11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5.6899430000000004</v>
      </c>
      <c r="F9" s="3" cm="1">
        <f t="array" ref="F9">_xll.FDS(C9,"FG_TOTAL_RETURNC(0,-3AM)")</f>
        <v>6.1158656999999996</v>
      </c>
      <c r="G9" s="3" cm="1">
        <f t="array" ref="G9">IFERROR(_xll.FDS(C9,"FG_TOTAL_RETURNC(0,-6AM)"),_xll.FDS(C9,"FG_TOTAL_RETURNC(0,-4AM)"))</f>
        <v>13.478243000000001</v>
      </c>
      <c r="H9" s="12" cm="1">
        <f t="array" ref="H9">_xll.FDS(C9,"P_PRICE(0)/P_PRICE_HIGH_PR(0,,,,,,""PRICE"",""CLOSE"",""52W"")")</f>
        <v>0.95926343999999997</v>
      </c>
      <c r="K9" s="4">
        <f t="shared" si="3"/>
        <v>17</v>
      </c>
      <c r="L9" s="4">
        <f t="shared" si="4"/>
        <v>21</v>
      </c>
      <c r="M9" s="4">
        <f t="shared" si="4"/>
        <v>9</v>
      </c>
      <c r="N9" s="4"/>
      <c r="P9" s="3">
        <f t="shared" si="0"/>
        <v>15.510000000000002</v>
      </c>
      <c r="Q9">
        <f t="shared" si="1"/>
        <v>0</v>
      </c>
      <c r="S9">
        <f t="shared" si="5"/>
        <v>16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7.52393</v>
      </c>
      <c r="F10" s="3" cm="1">
        <f t="array" ref="F10">_xll.FDS(C10,"FG_TOTAL_RETURNC(0,-3AM)")</f>
        <v>8.9800719999999998</v>
      </c>
      <c r="G10" s="3" cm="1">
        <f t="array" ref="G10">IFERROR(_xll.FDS(C10,"FG_TOTAL_RETURNC(0,-6AM)"),_xll.FDS(C10,"FG_TOTAL_RETURNC(0,-4AM)"))</f>
        <v>14.862691999999999</v>
      </c>
      <c r="H10" s="12" cm="1">
        <f t="array" ref="H10">_xll.FDS(C10,"P_PRICE(0)/P_PRICE_HIGH_PR(0,,,,,,""PRICE"",""CLOSE"",""52W"")")</f>
        <v>0.98812690000000003</v>
      </c>
      <c r="K10" s="4">
        <f t="shared" si="3"/>
        <v>8</v>
      </c>
      <c r="L10" s="4">
        <f t="shared" si="4"/>
        <v>13</v>
      </c>
      <c r="M10" s="4">
        <f t="shared" si="4"/>
        <v>7</v>
      </c>
      <c r="N10" s="4"/>
      <c r="P10" s="3">
        <f t="shared" si="0"/>
        <v>9.24</v>
      </c>
      <c r="Q10">
        <f t="shared" si="1"/>
        <v>0</v>
      </c>
      <c r="S10">
        <f t="shared" si="5"/>
        <v>9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-0.46275258000000002</v>
      </c>
      <c r="F11" s="3" cm="1">
        <f t="array" ref="F11">_xll.FDS(C11,"FG_TOTAL_RETURNC(0,-3AM)")</f>
        <v>0.65072775000000005</v>
      </c>
      <c r="G11" s="3" cm="1">
        <f t="array" ref="G11">IFERROR(_xll.FDS(C11,"FG_TOTAL_RETURNC(0,-6AM)"),_xll.FDS(C11,"FG_TOTAL_RETURNC(0,-4AM)"))</f>
        <v>-0.89490413999999996</v>
      </c>
      <c r="H11" s="12" cm="1">
        <f t="array" ref="H11">_xll.FDS(C11,"P_PRICE(0)/P_PRICE_HIGH_PR(0,,,,,,""PRICE"",""CLOSE"",""52W"")")</f>
        <v>0.91389315999999998</v>
      </c>
      <c r="K11" s="4">
        <f t="shared" si="3"/>
        <v>24</v>
      </c>
      <c r="L11" s="4">
        <f t="shared" si="4"/>
        <v>28</v>
      </c>
      <c r="M11" s="4">
        <f t="shared" si="4"/>
        <v>28</v>
      </c>
      <c r="N11" s="4"/>
      <c r="P11" s="3">
        <f t="shared" si="0"/>
        <v>26.4</v>
      </c>
      <c r="Q11">
        <f t="shared" si="1"/>
        <v>0</v>
      </c>
      <c r="S11">
        <f t="shared" si="5"/>
        <v>29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19.69558</v>
      </c>
      <c r="F12" s="3" cm="1">
        <f t="array" ref="F12">_xll.FDS(C12,"FG_TOTAL_RETURNC(0,-3AM)")</f>
        <v>13.451338</v>
      </c>
      <c r="G12" s="3" cm="1">
        <f t="array" ref="G12">IFERROR(_xll.FDS(C12,"FG_TOTAL_RETURNC(0,-6AM)"),_xll.FDS(C12,"FG_TOTAL_RETURNC(0,-4AM)"))</f>
        <v>15.615797000000001</v>
      </c>
      <c r="H12" s="12" cm="1">
        <f t="array" ref="H12">_xll.FDS(C12,"P_PRICE(0)/P_PRICE_HIGH_PR(0,,,,,,""PRICE"",""CLOSE"",""52W"")")</f>
        <v>0.97399055999999995</v>
      </c>
      <c r="K12" s="4">
        <f t="shared" si="3"/>
        <v>14</v>
      </c>
      <c r="L12" s="4">
        <f t="shared" si="4"/>
        <v>5</v>
      </c>
      <c r="M12" s="4">
        <f t="shared" si="4"/>
        <v>6</v>
      </c>
      <c r="N12" s="4"/>
      <c r="P12" s="3">
        <f t="shared" si="0"/>
        <v>8.25</v>
      </c>
      <c r="Q12">
        <f t="shared" si="1"/>
        <v>0</v>
      </c>
      <c r="S12">
        <f t="shared" si="5"/>
        <v>5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6">A13</f>
        <v>XLK</v>
      </c>
      <c r="E13" s="3" cm="1">
        <f t="array" ref="E13">_xll.FDS(C13,"FG_TOTAL_RETURNC(0,-1AM)")</f>
        <v>-7.5897160000000001</v>
      </c>
      <c r="F13" s="3" cm="1">
        <f t="array" ref="F13">_xll.FDS(C13,"FG_TOTAL_RETURNC(0,-3AM)")</f>
        <v>8.6270089999999993</v>
      </c>
      <c r="G13" s="3" cm="1">
        <f t="array" ref="G13">IFERROR(_xll.FDS(C13,"FG_TOTAL_RETURNC(0,-6AM)"),_xll.FDS(C13,"FG_TOTAL_RETURNC(0,-4AM)"))</f>
        <v>5.5931329999999999</v>
      </c>
      <c r="H13" s="12" cm="1">
        <f t="array" ref="H13">_xll.FDS(C13,"P_PRICE(0)/P_PRICE_HIGH_PR(0,,,,,,""PRICE"",""CLOSE"",""52W"")")</f>
        <v>0.88623359999999995</v>
      </c>
      <c r="K13" s="4">
        <f t="shared" si="3"/>
        <v>25</v>
      </c>
      <c r="L13" s="4">
        <f t="shared" si="4"/>
        <v>14</v>
      </c>
      <c r="M13" s="4">
        <f t="shared" si="4"/>
        <v>26</v>
      </c>
      <c r="N13" s="4"/>
      <c r="P13" s="3">
        <f t="shared" si="0"/>
        <v>21.450000000000003</v>
      </c>
      <c r="Q13">
        <f t="shared" si="1"/>
        <v>0</v>
      </c>
      <c r="S13">
        <f t="shared" si="5"/>
        <v>23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6"/>
        <v>IGV</v>
      </c>
      <c r="E14" s="3" cm="1">
        <f t="array" ref="E14">_xll.FDS(C14,"FG_TOTAL_RETURNC(0,-1AM)")</f>
        <v>-4.9919786000000004</v>
      </c>
      <c r="F14" s="3" cm="1">
        <f t="array" ref="F14">_xll.FDS(C14,"FG_TOTAL_RETURNC(0,-3AM)")</f>
        <v>4.9449920000000001</v>
      </c>
      <c r="G14" s="3" cm="1">
        <f t="array" ref="G14">IFERROR(_xll.FDS(C14,"FG_TOTAL_RETURNC(0,-6AM)"),_xll.FDS(C14,"FG_TOTAL_RETURNC(0,-4AM)"))</f>
        <v>-2.6604711999999999</v>
      </c>
      <c r="H14" s="12" cm="1">
        <f t="array" ref="H14">_xll.FDS(C14,"P_PRICE(0)/P_PRICE_HIGH_PR(0,,,,,,""PRICE"",""CLOSE"",""52W"")")</f>
        <v>0.93309350000000002</v>
      </c>
      <c r="K14" s="4">
        <f t="shared" si="3"/>
        <v>21</v>
      </c>
      <c r="L14" s="4">
        <f t="shared" si="4"/>
        <v>24</v>
      </c>
      <c r="M14" s="4">
        <f t="shared" si="4"/>
        <v>31</v>
      </c>
      <c r="N14" s="4"/>
      <c r="P14" s="3">
        <f t="shared" si="0"/>
        <v>25.080000000000002</v>
      </c>
      <c r="Q14">
        <f t="shared" si="1"/>
        <v>0</v>
      </c>
      <c r="S14">
        <f t="shared" si="5"/>
        <v>27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6"/>
        <v>PTF</v>
      </c>
      <c r="E15" s="3" cm="1">
        <f t="array" ref="E15">_xll.FDS(C15,"FG_TOTAL_RETURNC(0,-1AM)")</f>
        <v>-7.6651154000000004</v>
      </c>
      <c r="F15" s="3" cm="1">
        <f t="array" ref="F15">_xll.FDS(C15,"FG_TOTAL_RETURNC(0,-3AM)")</f>
        <v>7.8655840000000001</v>
      </c>
      <c r="G15" s="3" cm="1">
        <f t="array" ref="G15">IFERROR(_xll.FDS(C15,"FG_TOTAL_RETURNC(0,-6AM)"),_xll.FDS(C15,"FG_TOTAL_RETURNC(0,-4AM)"))</f>
        <v>13.221669</v>
      </c>
      <c r="H15" s="12" cm="1">
        <f t="array" ref="H15">_xll.FDS(C15,"P_PRICE(0)/P_PRICE_HIGH_PR(0,,,,,,""PRICE"",""CLOSE"",""52W"")")</f>
        <v>0.87498100000000001</v>
      </c>
      <c r="K15" s="4">
        <f t="shared" si="3"/>
        <v>27</v>
      </c>
      <c r="L15" s="4">
        <f t="shared" si="4"/>
        <v>17</v>
      </c>
      <c r="M15" s="4">
        <f t="shared" si="4"/>
        <v>10</v>
      </c>
      <c r="N15" s="4"/>
      <c r="P15" s="3">
        <f t="shared" si="0"/>
        <v>17.82</v>
      </c>
      <c r="Q15">
        <f t="shared" si="1"/>
        <v>0</v>
      </c>
      <c r="S15">
        <f t="shared" si="5"/>
        <v>21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6"/>
        <v>SMH</v>
      </c>
      <c r="E16" s="3" cm="1">
        <f t="array" ref="E16">_xll.FDS(C16,"FG_TOTAL_RETURNC(0,-1AM)")</f>
        <v>-11.493819999999999</v>
      </c>
      <c r="F16" s="3" cm="1">
        <f t="array" ref="F16">_xll.FDS(C16,"FG_TOTAL_RETURNC(0,-3AM)")</f>
        <v>11.142647</v>
      </c>
      <c r="G16" s="3" cm="1">
        <f t="array" ref="G16">IFERROR(_xll.FDS(C16,"FG_TOTAL_RETURNC(0,-6AM)"),_xll.FDS(C16,"FG_TOTAL_RETURNC(0,-4AM)"))</f>
        <v>23.15935</v>
      </c>
      <c r="H16" s="12" cm="1">
        <f t="array" ref="H16">_xll.FDS(C16,"P_PRICE(0)/P_PRICE_HIGH_PR(0,,,,,,""PRICE"",""CLOSE"",""52W"")")</f>
        <v>0.82131050000000005</v>
      </c>
      <c r="K16" s="4">
        <f t="shared" si="3"/>
        <v>29</v>
      </c>
      <c r="L16" s="4">
        <f t="shared" si="4"/>
        <v>8</v>
      </c>
      <c r="M16" s="4">
        <f t="shared" si="4"/>
        <v>2</v>
      </c>
      <c r="N16" s="4"/>
      <c r="P16" s="3">
        <f t="shared" si="0"/>
        <v>12.870000000000001</v>
      </c>
      <c r="Q16">
        <f t="shared" si="1"/>
        <v>0</v>
      </c>
      <c r="S16">
        <f t="shared" si="5"/>
        <v>12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7">A17</f>
        <v>XLV</v>
      </c>
      <c r="E17" s="3" cm="1">
        <f t="array" ref="E17">_xll.FDS(C17,"FG_TOTAL_RETURNC(0,-1AM)")</f>
        <v>4.2986392999999996</v>
      </c>
      <c r="F17" s="3" cm="1">
        <f t="array" ref="F17">_xll.FDS(C17,"FG_TOTAL_RETURNC(0,-3AM)")</f>
        <v>7.9445003999999999</v>
      </c>
      <c r="G17" s="3" cm="1">
        <f t="array" ref="G17">IFERROR(_xll.FDS(C17,"FG_TOTAL_RETURNC(0,-6AM)"),_xll.FDS(C17,"FG_TOTAL_RETURNC(0,-4AM)"))</f>
        <v>7.1001053000000001</v>
      </c>
      <c r="H17" s="12" cm="1">
        <f t="array" ref="H17">_xll.FDS(C17,"P_PRICE(0)/P_PRICE_HIGH_PR(0,,,,,,""PRICE"",""CLOSE"",""52W"")")</f>
        <v>1</v>
      </c>
      <c r="K17" s="4">
        <f t="shared" si="3"/>
        <v>1</v>
      </c>
      <c r="L17" s="4">
        <f t="shared" si="4"/>
        <v>16</v>
      </c>
      <c r="M17" s="4">
        <f t="shared" si="4"/>
        <v>25</v>
      </c>
      <c r="N17" s="4"/>
      <c r="P17" s="3">
        <f t="shared" si="0"/>
        <v>13.86</v>
      </c>
      <c r="Q17">
        <f t="shared" si="1"/>
        <v>0</v>
      </c>
      <c r="S17">
        <f t="shared" si="5"/>
        <v>14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7"/>
        <v>IBB</v>
      </c>
      <c r="E18" s="3" cm="1">
        <f t="array" ref="E18">_xll.FDS(C18,"FG_TOTAL_RETURNC(0,-1AM)")</f>
        <v>7.3957800000000002</v>
      </c>
      <c r="F18" s="3" cm="1">
        <f t="array" ref="F18">_xll.FDS(C18,"FG_TOTAL_RETURNC(0,-3AM)")</f>
        <v>13.599503</v>
      </c>
      <c r="G18" s="3" cm="1">
        <f t="array" ref="G18">IFERROR(_xll.FDS(C18,"FG_TOTAL_RETURNC(0,-6AM)"),_xll.FDS(C18,"FG_TOTAL_RETURNC(0,-4AM)"))</f>
        <v>8.0624339999999997</v>
      </c>
      <c r="H18" s="12" cm="1">
        <f t="array" ref="H18">_xll.FDS(C18,"P_PRICE(0)/P_PRICE_HIGH_PR(0,,,,,,""PRICE"",""CLOSE"",""52W"")")</f>
        <v>0.99217599999999995</v>
      </c>
      <c r="K18" s="4">
        <f t="shared" si="3"/>
        <v>6</v>
      </c>
      <c r="L18" s="4">
        <f t="shared" si="4"/>
        <v>4</v>
      </c>
      <c r="M18" s="4">
        <f t="shared" si="4"/>
        <v>22</v>
      </c>
      <c r="N18" s="4"/>
      <c r="P18" s="3">
        <f t="shared" si="0"/>
        <v>10.56</v>
      </c>
      <c r="Q18">
        <f t="shared" si="1"/>
        <v>0</v>
      </c>
      <c r="S18">
        <f t="shared" si="5"/>
        <v>10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7"/>
        <v>XLY</v>
      </c>
      <c r="E19" s="3" cm="1">
        <f t="array" ref="E19">_xll.FDS(C19,"FG_TOTAL_RETURNC(0,-1AM)")</f>
        <v>-7.1030855000000004E-2</v>
      </c>
      <c r="F19" s="3" cm="1">
        <f t="array" ref="F19">_xll.FDS(C19,"FG_TOTAL_RETURNC(0,-3AM)")</f>
        <v>5.0223110000000002</v>
      </c>
      <c r="G19" s="3" cm="1">
        <f t="array" ref="G19">IFERROR(_xll.FDS(C19,"FG_TOTAL_RETURNC(0,-6AM)"),_xll.FDS(C19,"FG_TOTAL_RETURNC(0,-4AM)"))</f>
        <v>5.4367660000000004</v>
      </c>
      <c r="H19" s="12" cm="1">
        <f t="array" ref="H19">_xll.FDS(C19,"P_PRICE(0)/P_PRICE_HIGH_PR(0,,,,,,""PRICE"",""CLOSE"",""52W"")")</f>
        <v>0.93934260000000003</v>
      </c>
      <c r="K19" s="4">
        <f t="shared" si="3"/>
        <v>20</v>
      </c>
      <c r="L19" s="4">
        <f t="shared" si="4"/>
        <v>23</v>
      </c>
      <c r="M19" s="4">
        <f t="shared" si="4"/>
        <v>27</v>
      </c>
      <c r="N19" s="4"/>
      <c r="P19" s="3">
        <f t="shared" si="0"/>
        <v>23.1</v>
      </c>
      <c r="Q19">
        <f t="shared" si="1"/>
        <v>0</v>
      </c>
      <c r="S19">
        <f t="shared" si="5"/>
        <v>25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7"/>
        <v>XRT</v>
      </c>
      <c r="E20" s="3" cm="1">
        <f t="array" ref="E20">_xll.FDS(C20,"FG_TOTAL_RETURNC(0,-1AM)")</f>
        <v>4.0489196999999999</v>
      </c>
      <c r="F20" s="3" cm="1">
        <f t="array" ref="F20">_xll.FDS(C20,"FG_TOTAL_RETURNC(0,-3AM)")</f>
        <v>7.9643607000000003</v>
      </c>
      <c r="G20" s="3" cm="1">
        <f t="array" ref="G20">IFERROR(_xll.FDS(C20,"FG_TOTAL_RETURNC(0,-6AM)"),_xll.FDS(C20,"FG_TOTAL_RETURNC(0,-4AM)"))</f>
        <v>9.5310450000000007</v>
      </c>
      <c r="H20" s="12" cm="1">
        <f t="array" ref="H20">_xll.FDS(C20,"P_PRICE(0)/P_PRICE_HIGH_PR(0,,,,,,""PRICE"",""CLOSE"",""52W"")")</f>
        <v>0.96777460000000004</v>
      </c>
      <c r="K20" s="4">
        <f t="shared" si="3"/>
        <v>16</v>
      </c>
      <c r="L20" s="4">
        <f t="shared" si="4"/>
        <v>15</v>
      </c>
      <c r="M20" s="4">
        <f t="shared" si="4"/>
        <v>18</v>
      </c>
      <c r="N20" s="4"/>
      <c r="P20" s="3">
        <f t="shared" si="0"/>
        <v>16.170000000000002</v>
      </c>
      <c r="Q20">
        <f t="shared" si="1"/>
        <v>0</v>
      </c>
      <c r="S20">
        <f t="shared" si="5"/>
        <v>17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7"/>
        <v>XLP</v>
      </c>
      <c r="E21" s="3" cm="1">
        <f t="array" ref="E21">_xll.FDS(C21,"FG_TOTAL_RETURNC(0,-1AM)")</f>
        <v>3.3271909000000002</v>
      </c>
      <c r="F21" s="3" cm="1">
        <f t="array" ref="F21">_xll.FDS(C21,"FG_TOTAL_RETURNC(0,-3AM)")</f>
        <v>5.5143475999999998</v>
      </c>
      <c r="G21" s="3" cm="1">
        <f t="array" ref="G21">IFERROR(_xll.FDS(C21,"FG_TOTAL_RETURNC(0,-6AM)"),_xll.FDS(C21,"FG_TOTAL_RETURNC(0,-4AM)"))</f>
        <v>7.1578382999999999</v>
      </c>
      <c r="H21" s="12" cm="1">
        <f t="array" ref="H21">_xll.FDS(C21,"P_PRICE(0)/P_PRICE_HIGH_PR(0,,,,,,""PRICE"",""CLOSE"",""52W"")")</f>
        <v>0.99784099999999998</v>
      </c>
      <c r="K21" s="4">
        <f t="shared" si="3"/>
        <v>5</v>
      </c>
      <c r="L21" s="4">
        <f t="shared" si="4"/>
        <v>22</v>
      </c>
      <c r="M21" s="4">
        <f t="shared" si="4"/>
        <v>24</v>
      </c>
      <c r="N21" s="4"/>
      <c r="P21" s="3">
        <f t="shared" si="0"/>
        <v>16.829999999999998</v>
      </c>
      <c r="Q21">
        <f t="shared" si="1"/>
        <v>0</v>
      </c>
      <c r="S21">
        <f t="shared" si="5"/>
        <v>19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7"/>
        <v>XLB</v>
      </c>
      <c r="E22" s="3" cm="1">
        <f t="array" ref="E22">_xll.FDS(C22,"FG_TOTAL_RETURNC(0,-1AM)")</f>
        <v>5.5434109999999999</v>
      </c>
      <c r="F22" s="3" cm="1">
        <f t="array" ref="F22">_xll.FDS(C22,"FG_TOTAL_RETURNC(0,-3AM)")</f>
        <v>3.4963250000000001</v>
      </c>
      <c r="G22" s="3" cm="1">
        <f t="array" ref="G22">IFERROR(_xll.FDS(C22,"FG_TOTAL_RETURNC(0,-6AM)"),_xll.FDS(C22,"FG_TOTAL_RETURNC(0,-4AM)"))</f>
        <v>10.714758</v>
      </c>
      <c r="H22" s="12" cm="1">
        <f t="array" ref="H22">_xll.FDS(C22,"P_PRICE(0)/P_PRICE_HIGH_PR(0,,,,,,""PRICE"",""CLOSE"",""52W"")")</f>
        <v>0.98613799999999996</v>
      </c>
      <c r="K22" s="4">
        <f t="shared" si="3"/>
        <v>9</v>
      </c>
      <c r="L22" s="4">
        <f t="shared" si="4"/>
        <v>26</v>
      </c>
      <c r="M22" s="4">
        <f t="shared" si="4"/>
        <v>15</v>
      </c>
      <c r="N22" s="4"/>
      <c r="P22" s="3">
        <f t="shared" si="0"/>
        <v>16.5</v>
      </c>
      <c r="Q22">
        <f t="shared" si="1"/>
        <v>0</v>
      </c>
      <c r="S22">
        <f t="shared" si="5"/>
        <v>18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7"/>
        <v>GDX</v>
      </c>
      <c r="E23" s="3" cm="1">
        <f t="array" ref="E23">_xll.FDS(C23,"FG_TOTAL_RETURNC(0,-1AM)")</f>
        <v>9.9734420000000004</v>
      </c>
      <c r="F23" s="3" cm="1">
        <f t="array" ref="F23">_xll.FDS(C23,"FG_TOTAL_RETURNC(0,-3AM)")</f>
        <v>11.854744</v>
      </c>
      <c r="G23" s="3" cm="1">
        <f t="array" ref="G23">IFERROR(_xll.FDS(C23,"FG_TOTAL_RETURNC(0,-6AM)"),_xll.FDS(C23,"FG_TOTAL_RETURNC(0,-4AM)"))</f>
        <v>28.384422000000001</v>
      </c>
      <c r="H23" s="12" cm="1">
        <f t="array" ref="H23">_xll.FDS(C23,"P_PRICE(0)/P_PRICE_HIGH_PR(0,,,,,,""PRICE"",""CLOSE"",""52W"")")</f>
        <v>0.94882893999999995</v>
      </c>
      <c r="K23" s="4">
        <f t="shared" si="3"/>
        <v>19</v>
      </c>
      <c r="L23" s="4">
        <f t="shared" si="4"/>
        <v>7</v>
      </c>
      <c r="M23" s="4">
        <f t="shared" si="4"/>
        <v>1</v>
      </c>
      <c r="N23" s="4"/>
      <c r="P23" s="3">
        <f t="shared" si="0"/>
        <v>8.91</v>
      </c>
      <c r="Q23">
        <f t="shared" si="1"/>
        <v>0</v>
      </c>
      <c r="S23">
        <f t="shared" si="5"/>
        <v>7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7"/>
        <v>COPX</v>
      </c>
      <c r="E24" s="3" cm="1">
        <f t="array" ref="E24">_xll.FDS(C24,"FG_TOTAL_RETURNC(0,-1AM)")</f>
        <v>-8.2911789999999996</v>
      </c>
      <c r="F24" s="3" cm="1">
        <f t="array" ref="F24">_xll.FDS(C24,"FG_TOTAL_RETURNC(0,-3AM)")</f>
        <v>-8.1700090000000003</v>
      </c>
      <c r="G24" s="3" cm="1">
        <f t="array" ref="G24">IFERROR(_xll.FDS(C24,"FG_TOTAL_RETURNC(0,-6AM)"),_xll.FDS(C24,"FG_TOTAL_RETURNC(0,-4AM)"))</f>
        <v>13.993263000000001</v>
      </c>
      <c r="H24" s="12" cm="1">
        <f t="array" ref="H24">_xll.FDS(C24,"P_PRICE(0)/P_PRICE_HIGH_PR(0,,,,,,""PRICE"",""CLOSE"",""52W"")")</f>
        <v>0.79097116000000001</v>
      </c>
      <c r="K24" s="4">
        <f t="shared" si="3"/>
        <v>32</v>
      </c>
      <c r="L24" s="4">
        <f t="shared" si="4"/>
        <v>33</v>
      </c>
      <c r="M24" s="4">
        <f t="shared" si="4"/>
        <v>8</v>
      </c>
      <c r="N24" s="4"/>
      <c r="P24" s="3">
        <f t="shared" si="0"/>
        <v>24.090000000000003</v>
      </c>
      <c r="Q24">
        <f t="shared" si="1"/>
        <v>0</v>
      </c>
      <c r="S24">
        <f t="shared" si="5"/>
        <v>26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7"/>
        <v>PICK</v>
      </c>
      <c r="E25" s="3" cm="1">
        <f t="array" ref="E25">_xll.FDS(C25,"FG_TOTAL_RETURNC(0,-1AM)")</f>
        <v>-5.2477479999999996</v>
      </c>
      <c r="F25" s="3" cm="1">
        <f t="array" ref="F25">_xll.FDS(C25,"FG_TOTAL_RETURNC(0,-3AM)")</f>
        <v>-7.3607740000000002</v>
      </c>
      <c r="G25" s="3" cm="1">
        <f t="array" ref="G25">IFERROR(_xll.FDS(C25,"FG_TOTAL_RETURNC(0,-6AM)"),_xll.FDS(C25,"FG_TOTAL_RETURNC(0,-4AM)"))</f>
        <v>-3.5879254</v>
      </c>
      <c r="H25" s="12" cm="1">
        <f t="array" ref="H25">_xll.FDS(C25,"P_PRICE(0)/P_PRICE_HIGH_PR(0,,,,,,""PRICE"",""CLOSE"",""52W"")")</f>
        <v>0.84171724000000003</v>
      </c>
      <c r="K25" s="4">
        <f t="shared" si="3"/>
        <v>28</v>
      </c>
      <c r="L25" s="4">
        <f t="shared" si="4"/>
        <v>32</v>
      </c>
      <c r="M25" s="4">
        <f t="shared" si="4"/>
        <v>32</v>
      </c>
      <c r="N25" s="4"/>
      <c r="P25" s="3">
        <f t="shared" si="0"/>
        <v>30.36</v>
      </c>
      <c r="Q25">
        <f t="shared" si="1"/>
        <v>0</v>
      </c>
      <c r="S25">
        <f t="shared" si="5"/>
        <v>32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7"/>
        <v>LIT</v>
      </c>
      <c r="E26" s="3" cm="1">
        <f t="array" ref="E26">_xll.FDS(C26,"FG_TOTAL_RETURNC(0,-1AM)")</f>
        <v>-2.6423752</v>
      </c>
      <c r="F26" s="3" cm="1">
        <f t="array" ref="F26">_xll.FDS(C26,"FG_TOTAL_RETURNC(0,-3AM)")</f>
        <v>-13.321125</v>
      </c>
      <c r="G26" s="3" cm="1">
        <f t="array" ref="G26">IFERROR(_xll.FDS(C26,"FG_TOTAL_RETURNC(0,-6AM)"),_xll.FDS(C26,"FG_TOTAL_RETURNC(0,-4AM)"))</f>
        <v>-8.7873990000000006</v>
      </c>
      <c r="H26" s="12" cm="1">
        <f t="array" ref="H26">_xll.FDS(C26,"P_PRICE(0)/P_PRICE_HIGH_PR(0,,,,,,""PRICE"",""CLOSE"",""52W"")")</f>
        <v>0.59315412999999995</v>
      </c>
      <c r="K26" s="4">
        <f t="shared" si="3"/>
        <v>34</v>
      </c>
      <c r="L26" s="4">
        <f t="shared" si="4"/>
        <v>34</v>
      </c>
      <c r="M26" s="4">
        <f t="shared" si="4"/>
        <v>34</v>
      </c>
      <c r="N26" s="4"/>
      <c r="P26" s="3">
        <f t="shared" si="0"/>
        <v>33.660000000000004</v>
      </c>
      <c r="Q26">
        <f t="shared" si="1"/>
        <v>0</v>
      </c>
      <c r="S26">
        <f t="shared" si="5"/>
        <v>34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7"/>
        <v>MOO</v>
      </c>
      <c r="E27" s="3" cm="1">
        <f t="array" ref="E27">_xll.FDS(C27,"FG_TOTAL_RETURNC(0,-1AM)")</f>
        <v>1.7440199999999999</v>
      </c>
      <c r="F27" s="3" cm="1">
        <f t="array" ref="F27">_xll.FDS(C27,"FG_TOTAL_RETURNC(0,-3AM)")</f>
        <v>-0.52142142999999996</v>
      </c>
      <c r="G27" s="3" cm="1">
        <f t="array" ref="G27">IFERROR(_xll.FDS(C27,"FG_TOTAL_RETURNC(0,-6AM)"),_xll.FDS(C27,"FG_TOTAL_RETURNC(0,-4AM)"))</f>
        <v>-2.6344894999999999</v>
      </c>
      <c r="H27" s="12" cm="1">
        <f t="array" ref="H27">_xll.FDS(C27,"P_PRICE(0)/P_PRICE_HIGH_PR(0,,,,,,""PRICE"",""CLOSE"",""52W"")")</f>
        <v>0.8160693</v>
      </c>
      <c r="K27" s="4">
        <f t="shared" si="3"/>
        <v>30</v>
      </c>
      <c r="L27" s="4">
        <f t="shared" si="4"/>
        <v>29</v>
      </c>
      <c r="M27" s="4">
        <f t="shared" si="4"/>
        <v>30</v>
      </c>
      <c r="N27" s="4"/>
      <c r="P27" s="3">
        <f t="shared" si="0"/>
        <v>29.369999999999997</v>
      </c>
      <c r="Q27">
        <f t="shared" si="1"/>
        <v>0</v>
      </c>
      <c r="S27">
        <f t="shared" si="5"/>
        <v>31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7"/>
        <v>XLE</v>
      </c>
      <c r="E28" s="3" cm="1">
        <f t="array" ref="E28">_xll.FDS(C28,"FG_TOTAL_RETURNC(0,-1AM)")</f>
        <v>-0.50438640000000001</v>
      </c>
      <c r="F28" s="3" cm="1">
        <f t="array" ref="F28">_xll.FDS(C28,"FG_TOTAL_RETURNC(0,-3AM)")</f>
        <v>-0.62956809999999996</v>
      </c>
      <c r="G28" s="3" cm="1">
        <f t="array" ref="G28">IFERROR(_xll.FDS(C28,"FG_TOTAL_RETURNC(0,-6AM)"),_xll.FDS(C28,"FG_TOTAL_RETURNC(0,-4AM)"))</f>
        <v>10.536027000000001</v>
      </c>
      <c r="H28" s="12" cm="1">
        <f t="array" ref="H28">_xll.FDS(C28,"P_PRICE(0)/P_PRICE_HIGH_PR(0,,,,,,""PRICE"",""CLOSE"",""52W"")")</f>
        <v>0.92516310000000002</v>
      </c>
      <c r="K28" s="4">
        <f t="shared" si="3"/>
        <v>22</v>
      </c>
      <c r="L28" s="4">
        <f t="shared" si="4"/>
        <v>30</v>
      </c>
      <c r="M28" s="4">
        <f t="shared" si="4"/>
        <v>16</v>
      </c>
      <c r="N28" s="4"/>
      <c r="P28" s="3">
        <f t="shared" si="0"/>
        <v>22.44</v>
      </c>
      <c r="Q28">
        <f t="shared" si="1"/>
        <v>0</v>
      </c>
      <c r="S28">
        <f t="shared" si="5"/>
        <v>24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7"/>
        <v>XOP</v>
      </c>
      <c r="E29" s="3" cm="1">
        <f t="array" ref="E29">_xll.FDS(C29,"FG_TOTAL_RETURNC(0,-1AM)")</f>
        <v>-2.6530445</v>
      </c>
      <c r="F29" s="3" cm="1">
        <f t="array" ref="F29">_xll.FDS(C29,"FG_TOTAL_RETURNC(0,-3AM)")</f>
        <v>-3.5916269999999999</v>
      </c>
      <c r="G29" s="3" cm="1">
        <f t="array" ref="G29">IFERROR(_xll.FDS(C29,"FG_TOTAL_RETURNC(0,-6AM)"),_xll.FDS(C29,"FG_TOTAL_RETURNC(0,-4AM)"))</f>
        <v>8.5454349999999994</v>
      </c>
      <c r="H29" s="12" cm="1">
        <f t="array" ref="H29">_xll.FDS(C29,"P_PRICE(0)/P_PRICE_HIGH_PR(0,,,,,,""PRICE"",""CLOSE"",""52W"")")</f>
        <v>0.88423940000000001</v>
      </c>
      <c r="K29" s="4">
        <f t="shared" si="3"/>
        <v>26</v>
      </c>
      <c r="L29" s="4">
        <f t="shared" si="4"/>
        <v>31</v>
      </c>
      <c r="M29" s="4">
        <f t="shared" si="4"/>
        <v>21</v>
      </c>
      <c r="N29" s="4"/>
      <c r="P29" s="3">
        <f t="shared" si="0"/>
        <v>25.740000000000002</v>
      </c>
      <c r="Q29">
        <f t="shared" si="1"/>
        <v>0</v>
      </c>
      <c r="S29">
        <f t="shared" si="5"/>
        <v>28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7"/>
        <v>ICLN</v>
      </c>
      <c r="E30" s="3" cm="1">
        <f t="array" ref="E30">_xll.FDS(C30,"FG_TOTAL_RETURNC(0,-1AM)")</f>
        <v>5.0338029999999998</v>
      </c>
      <c r="F30" s="3" cm="1">
        <f t="array" ref="F30">_xll.FDS(C30,"FG_TOTAL_RETURNC(0,-3AM)")</f>
        <v>6.1961890000000004</v>
      </c>
      <c r="G30" s="3" cm="1">
        <f t="array" ref="G30">IFERROR(_xll.FDS(C30,"FG_TOTAL_RETURNC(0,-6AM)"),_xll.FDS(C30,"FG_TOTAL_RETURNC(0,-4AM)"))</f>
        <v>-1.2561738</v>
      </c>
      <c r="H30" s="12" cm="1">
        <f t="array" ref="H30">_xll.FDS(C30,"P_PRICE(0)/P_PRICE_HIGH_PR(0,,,,,,""PRICE"",""CLOSE"",""52W"")")</f>
        <v>0.80902772999999994</v>
      </c>
      <c r="K30" s="4">
        <f t="shared" si="3"/>
        <v>31</v>
      </c>
      <c r="L30" s="4">
        <f t="shared" si="4"/>
        <v>20</v>
      </c>
      <c r="M30" s="4">
        <f t="shared" si="4"/>
        <v>29</v>
      </c>
      <c r="N30" s="4"/>
      <c r="P30" s="3">
        <f t="shared" si="0"/>
        <v>26.400000000000002</v>
      </c>
      <c r="Q30">
        <f t="shared" si="1"/>
        <v>0</v>
      </c>
      <c r="S30">
        <f t="shared" si="5"/>
        <v>30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7"/>
        <v>TAN</v>
      </c>
      <c r="E31" s="3" cm="1">
        <f t="array" ref="E31">_xll.FDS(C31,"FG_TOTAL_RETURNC(0,-1AM)")</f>
        <v>5.5300713000000004</v>
      </c>
      <c r="F31" s="3" cm="1">
        <f t="array" ref="F31">_xll.FDS(C31,"FG_TOTAL_RETURNC(0,-3AM)")</f>
        <v>2.7543426000000002</v>
      </c>
      <c r="G31" s="3" cm="1">
        <f t="array" ref="G31">IFERROR(_xll.FDS(C31,"FG_TOTAL_RETURNC(0,-6AM)"),_xll.FDS(C31,"FG_TOTAL_RETURNC(0,-4AM)"))</f>
        <v>-4.6292010000000001</v>
      </c>
      <c r="H31" s="12" cm="1">
        <f t="array" ref="H31">_xll.FDS(C31,"P_PRICE(0)/P_PRICE_HIGH_PR(0,,,,,,""PRICE"",""CLOSE"",""52W"")")</f>
        <v>0.65079359999999997</v>
      </c>
      <c r="K31" s="4">
        <f t="shared" si="3"/>
        <v>33</v>
      </c>
      <c r="L31" s="4">
        <f t="shared" si="4"/>
        <v>27</v>
      </c>
      <c r="M31" s="4">
        <f t="shared" si="4"/>
        <v>33</v>
      </c>
      <c r="N31" s="4"/>
      <c r="P31" s="3">
        <f t="shared" si="0"/>
        <v>30.69</v>
      </c>
      <c r="Q31">
        <f t="shared" si="1"/>
        <v>0</v>
      </c>
      <c r="S31">
        <f t="shared" si="5"/>
        <v>33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7"/>
        <v>XLU</v>
      </c>
      <c r="E32" s="3" cm="1">
        <f t="array" ref="E32">_xll.FDS(C32,"FG_TOTAL_RETURNC(0,-1AM)")</f>
        <v>9.5019930000000006</v>
      </c>
      <c r="F32" s="3" cm="1">
        <f t="array" ref="F32">_xll.FDS(C32,"FG_TOTAL_RETURNC(0,-3AM)")</f>
        <v>10.635114</v>
      </c>
      <c r="G32" s="3" cm="1">
        <f t="array" ref="G32">IFERROR(_xll.FDS(C32,"FG_TOTAL_RETURNC(0,-6AM)"),_xll.FDS(C32,"FG_TOTAL_RETURNC(0,-4AM)"))</f>
        <v>20.254707</v>
      </c>
      <c r="H32" s="12" cm="1">
        <f t="array" ref="H32">_xll.FDS(C32,"P_PRICE(0)/P_PRICE_HIGH_PR(0,,,,,,""PRICE"",""CLOSE"",""52W"")")</f>
        <v>1</v>
      </c>
      <c r="K32" s="4">
        <f t="shared" si="3"/>
        <v>1</v>
      </c>
      <c r="L32" s="4">
        <f t="shared" si="4"/>
        <v>9</v>
      </c>
      <c r="M32" s="4">
        <f t="shared" si="4"/>
        <v>3</v>
      </c>
      <c r="N32" s="4"/>
      <c r="P32" s="3">
        <f t="shared" si="0"/>
        <v>4.29</v>
      </c>
      <c r="Q32">
        <f t="shared" si="1"/>
        <v>0</v>
      </c>
      <c r="S32">
        <f t="shared" si="5"/>
        <v>1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7"/>
        <v>XTL</v>
      </c>
      <c r="E33" s="3" cm="1">
        <f t="array" ref="E33">_xll.FDS(C33,"FG_TOTAL_RETURNC(0,-1AM)")</f>
        <v>12.138355000000001</v>
      </c>
      <c r="F33" s="3" cm="1">
        <f t="array" ref="F33">_xll.FDS(C33,"FG_TOTAL_RETURNC(0,-3AM)")</f>
        <v>27.117193</v>
      </c>
      <c r="G33" s="3" cm="1">
        <f t="array" ref="G33">IFERROR(_xll.FDS(C33,"FG_TOTAL_RETURNC(0,-6AM)"),_xll.FDS(C33,"FG_TOTAL_RETURNC(0,-4AM)"))</f>
        <v>12.344397000000001</v>
      </c>
      <c r="H33" s="12" cm="1">
        <f t="array" ref="H33">_xll.FDS(C33,"P_PRICE(0)/P_PRICE_HIGH_PR(0,,,,,,""PRICE"",""CLOSE"",""52W"")")</f>
        <v>0.97681450000000003</v>
      </c>
      <c r="K33" s="4">
        <f t="shared" si="3"/>
        <v>13</v>
      </c>
      <c r="L33" s="4">
        <f t="shared" si="4"/>
        <v>1</v>
      </c>
      <c r="M33" s="4">
        <f t="shared" si="4"/>
        <v>13</v>
      </c>
      <c r="N33" s="4"/>
      <c r="P33" s="3">
        <f t="shared" si="0"/>
        <v>8.91</v>
      </c>
      <c r="Q33">
        <f t="shared" si="1"/>
        <v>0</v>
      </c>
      <c r="S33">
        <f t="shared" si="5"/>
        <v>7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7"/>
        <v>VNQ</v>
      </c>
      <c r="E34" s="3" cm="1">
        <f t="array" ref="E34">_xll.FDS(C34,"FG_TOTAL_RETURNC(0,-1AM)")</f>
        <v>10.063874999999999</v>
      </c>
      <c r="F34" s="3" cm="1">
        <f t="array" ref="F34">_xll.FDS(C34,"FG_TOTAL_RETURNC(0,-3AM)")</f>
        <v>16.079879999999999</v>
      </c>
      <c r="G34" s="3" cm="1">
        <f t="array" ref="G34">IFERROR(_xll.FDS(C34,"FG_TOTAL_RETURNC(0,-6AM)"),_xll.FDS(C34,"FG_TOTAL_RETURNC(0,-4AM)"))</f>
        <v>9.1753009999999993</v>
      </c>
      <c r="H34" s="12" cm="1">
        <f t="array" ref="H34">_xll.FDS(C34,"P_PRICE(0)/P_PRICE_HIGH_PR(0,,,,,,""PRICE"",""CLOSE"",""52W"")")</f>
        <v>1</v>
      </c>
      <c r="K34" s="4">
        <f t="shared" si="3"/>
        <v>1</v>
      </c>
      <c r="L34" s="4">
        <f t="shared" si="4"/>
        <v>2</v>
      </c>
      <c r="M34" s="4">
        <f t="shared" si="4"/>
        <v>19</v>
      </c>
      <c r="N34" s="4"/>
      <c r="P34" s="3">
        <f t="shared" si="0"/>
        <v>7.2600000000000007</v>
      </c>
      <c r="Q34">
        <f t="shared" si="1"/>
        <v>0</v>
      </c>
      <c r="S34">
        <f t="shared" si="5"/>
        <v>3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7"/>
        <v>RWR</v>
      </c>
      <c r="E35" s="3" cm="1">
        <f t="array" ref="E35">_xll.FDS(C35,"FG_TOTAL_RETURNC(0,-1AM)")</f>
        <v>7.8822017000000004</v>
      </c>
      <c r="F35" s="3" cm="1">
        <f t="array" ref="F35">_xll.FDS(C35,"FG_TOTAL_RETURNC(0,-3AM)")</f>
        <v>15.415084999999999</v>
      </c>
      <c r="G35" s="3" cm="1">
        <f t="array" ref="G35">IFERROR(_xll.FDS(C35,"FG_TOTAL_RETURNC(0,-6AM)"),_xll.FDS(C35,"FG_TOTAL_RETURNC(0,-4AM)"))</f>
        <v>8.9386580000000002</v>
      </c>
      <c r="H35" s="12" cm="1">
        <f t="array" ref="H35">_xll.FDS(C35,"P_PRICE(0)/P_PRICE_HIGH_PR(0,,,,,,""PRICE"",""CLOSE"",""52W"")")</f>
        <v>1</v>
      </c>
      <c r="K35" s="4">
        <f t="shared" si="3"/>
        <v>1</v>
      </c>
      <c r="L35" s="4">
        <f t="shared" si="4"/>
        <v>3</v>
      </c>
      <c r="M35" s="4">
        <f t="shared" si="4"/>
        <v>20</v>
      </c>
      <c r="N35" s="4"/>
      <c r="P35" s="3">
        <f t="shared" si="0"/>
        <v>7.9200000000000008</v>
      </c>
      <c r="Q35">
        <f t="shared" si="1"/>
        <v>0</v>
      </c>
      <c r="S35">
        <f t="shared" si="5"/>
        <v>4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8">A36</f>
        <v>RSPT</v>
      </c>
      <c r="E36" s="3" cm="1">
        <f t="array" ref="E36">_xll.FDS(C36,"FG_TOTAL_RETURNC(0,-1AM)")</f>
        <v>-3.0601083999999998</v>
      </c>
      <c r="F36" s="3" cm="1">
        <f t="array" ref="F36">_xll.FDS(C36,"FG_TOTAL_RETURNC(0,-3AM)")</f>
        <v>9.1279979999999998</v>
      </c>
      <c r="G36" s="3" cm="1">
        <f t="array" ref="G36">IFERROR(_xll.FDS(C36,"FG_TOTAL_RETURNC(0,-6AM)"),_xll.FDS(C36,"FG_TOTAL_RETURNC(0,-4AM)"))</f>
        <v>7.6751113000000002</v>
      </c>
      <c r="H36" s="12" cm="1">
        <f t="array" ref="H36">_xll.FDS(C36,"P_PRICE(0)/P_PRICE_HIGH_PR(0,,,,,,""PRICE"",""CLOSE"",""52W"")")</f>
        <v>0.92155843999999998</v>
      </c>
      <c r="K36" s="4">
        <f t="shared" si="3"/>
        <v>23</v>
      </c>
      <c r="L36" s="4">
        <f t="shared" si="4"/>
        <v>11</v>
      </c>
      <c r="M36" s="4">
        <f t="shared" si="4"/>
        <v>23</v>
      </c>
      <c r="N36" s="4"/>
      <c r="P36" s="3">
        <f t="shared" si="0"/>
        <v>18.810000000000002</v>
      </c>
      <c r="Q36">
        <f t="shared" si="1"/>
        <v>0</v>
      </c>
      <c r="S36">
        <f t="shared" si="5"/>
        <v>22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F74F-F6FB-4BA8-901F-78F575E53B7F}">
  <dimension ref="A1:S57"/>
  <sheetViews>
    <sheetView topLeftCell="A17" workbookViewId="0">
      <selection activeCell="F47" sqref="F4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_xll.FDS(C3,"FG_TOTAL_RETURNC(-1AM,-2AM)")</f>
        <v>-0.66936609999999996</v>
      </c>
      <c r="F3" s="3" cm="1">
        <f t="array" ref="F3">_xll.FDS(C3,"FG_TOTAL_RETURNC(-1AM,-4AM)")</f>
        <v>-1.262176</v>
      </c>
      <c r="G3" s="3" cm="1">
        <f t="array" ref="G3">IFERROR(_xll.FDS(C3,"FG_TOTAL_RETURNC(-1AM,-7AM)"),_xll.FDS(C3,"FG_TOTAL_RETURNC(-1AM,-5AM)"))</f>
        <v>10.413909</v>
      </c>
      <c r="H3" s="12" cm="1">
        <f t="array" ref="H3">_xll.FDS(C3,"P_PRICE(-1AM)/P_PRICE_HIGH_PR(-1AM,,,,,,""PRICE"",""CLOSE"",""52W"")")</f>
        <v>0.9696399</v>
      </c>
      <c r="K3" s="4">
        <f>_xlfn.RANK.EQ(H3,H$3:H$36)</f>
        <v>10</v>
      </c>
      <c r="L3" s="4">
        <f>_xlfn.RANK.EQ(F3,F$3:F$36)</f>
        <v>19</v>
      </c>
      <c r="M3" s="4">
        <f>_xlfn.RANK.EQ(G3,G$3:G$36)</f>
        <v>9</v>
      </c>
      <c r="N3" s="4"/>
      <c r="P3" s="3">
        <f t="shared" ref="P3" si="0">SUMPRODUCT($K$2:$M$2,K3:M3)</f>
        <v>12.540000000000001</v>
      </c>
      <c r="Q3">
        <f t="shared" ref="Q3" si="1">COUNTIF(K3:N3,"&gt;70")</f>
        <v>0</v>
      </c>
      <c r="S3">
        <f>35-_xlfn.RANK.EQ(P3,$P$3:$P$36)</f>
        <v>11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35" si="2">A4</f>
        <v>KIE</v>
      </c>
      <c r="E4" s="3" cm="1">
        <f t="array" ref="E4">_xll.FDS(C4,"FG_TOTAL_RETURNC(-1AM,-2AM)")</f>
        <v>-2.1590471</v>
      </c>
      <c r="F4" s="3" cm="1">
        <f t="array" ref="F4">_xll.FDS(C4,"FG_TOTAL_RETURNC(-1AM,-4AM)")</f>
        <v>-3.0684828999999998</v>
      </c>
      <c r="G4" s="3" cm="1">
        <f t="array" ref="G4">IFERROR(_xll.FDS(C4,"FG_TOTAL_RETURNC(-1AM,-7AM)"),_xll.FDS(C4,"FG_TOTAL_RETURNC(-1AM,-5AM)"))</f>
        <v>11.118544</v>
      </c>
      <c r="H4" s="12" cm="1">
        <f t="array" ref="H4">_xll.FDS(C4,"P_PRICE(-1AM)/P_PRICE_HIGH_PR(-1AM,,,,,,""PRICE"",""CLOSE"",""52W"")")</f>
        <v>0.95794122999999998</v>
      </c>
      <c r="K4" s="4">
        <f t="shared" ref="K4:K36" si="3">_xlfn.RANK.EQ(H4,H$3:H$36)</f>
        <v>12</v>
      </c>
      <c r="L4" s="4">
        <f t="shared" ref="L4:L36" si="4">_xlfn.RANK.EQ(F4,F$3:F$36)</f>
        <v>21</v>
      </c>
      <c r="M4" s="4">
        <f t="shared" ref="M4:M36" si="5">_xlfn.RANK.EQ(G4,G$3:G$36)</f>
        <v>6</v>
      </c>
      <c r="N4" s="4"/>
      <c r="P4" s="3">
        <f t="shared" ref="P4:P36" si="6">SUMPRODUCT($K$2:$M$2,K4:M4)</f>
        <v>12.870000000000001</v>
      </c>
      <c r="Q4">
        <f t="shared" ref="Q4:Q36" si="7">COUNTIF(K4:N4,"&gt;70")</f>
        <v>0</v>
      </c>
      <c r="S4">
        <f t="shared" ref="S4:S36" si="8">35-_xlfn.RANK.EQ(P4,$P$3:$P$36)</f>
        <v>12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_xll.FDS(C5,"FG_TOTAL_RETURNC(-1AM,-2AM)")</f>
        <v>-0.28843284000000002</v>
      </c>
      <c r="F5" s="3" cm="1">
        <f t="array" ref="F5">_xll.FDS(C5,"FG_TOTAL_RETURNC(-1AM,-4AM)")</f>
        <v>-2.0877659999999998</v>
      </c>
      <c r="G5" s="3" cm="1">
        <f t="array" ref="G5">IFERROR(_xll.FDS(C5,"FG_TOTAL_RETURNC(-1AM,-7AM)"),_xll.FDS(C5,"FG_TOTAL_RETURNC(-1AM,-5AM)"))</f>
        <v>0.56774616</v>
      </c>
      <c r="H5" s="12" cm="1">
        <f t="array" ref="H5">_xll.FDS(C5,"P_PRICE(-1AM)/P_PRICE_HIGH_PR(-1AM,,,,,,""PRICE"",""CLOSE"",""52W"")")</f>
        <v>0.94891170000000002</v>
      </c>
      <c r="I5" s="1"/>
      <c r="K5" s="4">
        <f t="shared" si="3"/>
        <v>16</v>
      </c>
      <c r="L5" s="4">
        <f t="shared" si="4"/>
        <v>20</v>
      </c>
      <c r="M5" s="4">
        <f t="shared" si="5"/>
        <v>24</v>
      </c>
      <c r="N5" s="4"/>
      <c r="P5" s="3">
        <f t="shared" si="6"/>
        <v>19.8</v>
      </c>
      <c r="Q5">
        <f t="shared" si="7"/>
        <v>0</v>
      </c>
      <c r="S5">
        <f t="shared" si="8"/>
        <v>22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_xll.FDS(C6,"FG_TOTAL_RETURNC(-1AM,-2AM)")</f>
        <v>-0.18657446</v>
      </c>
      <c r="F6" s="3" cm="1">
        <f t="array" ref="F6">_xll.FDS(C6,"FG_TOTAL_RETURNC(-1AM,-4AM)")</f>
        <v>-0.41380525000000001</v>
      </c>
      <c r="G6" s="3" cm="1">
        <f t="array" ref="G6">IFERROR(_xll.FDS(C6,"FG_TOTAL_RETURNC(-1AM,-7AM)"),_xll.FDS(C6,"FG_TOTAL_RETURNC(-1AM,-5AM)"))</f>
        <v>10.175716</v>
      </c>
      <c r="H6" s="12" cm="1">
        <f t="array" ref="H6">_xll.FDS(C6,"P_PRICE(-1AM)/P_PRICE_HIGH_PR(-1AM,,,,,,""PRICE"",""CLOSE"",""52W"")")</f>
        <v>0.97457004000000003</v>
      </c>
      <c r="I6" s="1"/>
      <c r="K6" s="4">
        <f t="shared" si="3"/>
        <v>7</v>
      </c>
      <c r="L6" s="4">
        <f t="shared" si="4"/>
        <v>15</v>
      </c>
      <c r="M6" s="4">
        <f t="shared" si="5"/>
        <v>10</v>
      </c>
      <c r="N6" s="4"/>
      <c r="P6" s="3">
        <f t="shared" si="6"/>
        <v>10.56</v>
      </c>
      <c r="Q6">
        <f t="shared" si="7"/>
        <v>0</v>
      </c>
      <c r="S6">
        <f t="shared" si="8"/>
        <v>6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_xll.FDS(C7,"FG_TOTAL_RETURNC(-1AM,-2AM)")</f>
        <v>-2.0543635</v>
      </c>
      <c r="F7" s="3" cm="1">
        <f t="array" ref="F7">_xll.FDS(C7,"FG_TOTAL_RETURNC(-1AM,-4AM)")</f>
        <v>-3.2141209000000002</v>
      </c>
      <c r="G7" s="3" cm="1">
        <f t="array" ref="G7">IFERROR(_xll.FDS(C7,"FG_TOTAL_RETURNC(-1AM,-7AM)"),_xll.FDS(C7,"FG_TOTAL_RETURNC(-1AM,-5AM)"))</f>
        <v>6.4533234000000004</v>
      </c>
      <c r="H7" s="12" cm="1">
        <f t="array" ref="H7">_xll.FDS(C7,"P_PRICE(-1AM)/P_PRICE_HIGH_PR(-1AM,,,,,,""PRICE"",""CLOSE"",""52W"")")</f>
        <v>0.95712923999999999</v>
      </c>
      <c r="I7" s="1"/>
      <c r="K7" s="4">
        <f t="shared" si="3"/>
        <v>14</v>
      </c>
      <c r="L7" s="4">
        <f t="shared" si="4"/>
        <v>22</v>
      </c>
      <c r="M7" s="4">
        <f t="shared" si="5"/>
        <v>17</v>
      </c>
      <c r="N7" s="4"/>
      <c r="P7" s="3">
        <f t="shared" si="6"/>
        <v>17.490000000000002</v>
      </c>
      <c r="Q7">
        <f t="shared" si="7"/>
        <v>0</v>
      </c>
      <c r="S7">
        <f t="shared" si="8"/>
        <v>21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_xll.FDS(C8,"FG_TOTAL_RETURNC(-1AM,-2AM)")</f>
        <v>-5.2395104999999997</v>
      </c>
      <c r="F8" s="3" cm="1">
        <f t="array" ref="F8">_xll.FDS(C8,"FG_TOTAL_RETURNC(-1AM,-4AM)")</f>
        <v>-5.2674649999999996</v>
      </c>
      <c r="G8" s="3" cm="1">
        <f t="array" ref="G8">IFERROR(_xll.FDS(C8,"FG_TOTAL_RETURNC(-1AM,-7AM)"),_xll.FDS(C8,"FG_TOTAL_RETURNC(-1AM,-5AM)"))</f>
        <v>2.3633479999999998</v>
      </c>
      <c r="H8" s="12" cm="1">
        <f t="array" ref="H8">_xll.FDS(C8,"P_PRICE(-1AM)/P_PRICE_HIGH_PR(-1AM,,,,,,""PRICE"",""CLOSE"",""52W"")")</f>
        <v>0.9330811</v>
      </c>
      <c r="K8" s="4">
        <f t="shared" si="3"/>
        <v>20</v>
      </c>
      <c r="L8" s="4">
        <f t="shared" si="4"/>
        <v>25</v>
      </c>
      <c r="M8" s="4">
        <f t="shared" si="5"/>
        <v>22</v>
      </c>
      <c r="N8" s="4"/>
      <c r="P8" s="3">
        <f t="shared" si="6"/>
        <v>22.110000000000003</v>
      </c>
      <c r="Q8">
        <f t="shared" si="7"/>
        <v>0</v>
      </c>
      <c r="S8">
        <f t="shared" si="8"/>
        <v>24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_xll.FDS(C9,"FG_TOTAL_RETURNC(-1AM,-2AM)")</f>
        <v>-4.3655815000000002</v>
      </c>
      <c r="F9" s="3" cm="1">
        <f t="array" ref="F9">_xll.FDS(C9,"FG_TOTAL_RETURNC(-1AM,-4AM)")</f>
        <v>-5.2681804000000003</v>
      </c>
      <c r="G9" s="3" cm="1">
        <f t="array" ref="G9">IFERROR(_xll.FDS(C9,"FG_TOTAL_RETURNC(-1AM,-7AM)"),_xll.FDS(C9,"FG_TOTAL_RETURNC(-1AM,-5AM)"))</f>
        <v>11.086071</v>
      </c>
      <c r="H9" s="12" cm="1">
        <f t="array" ref="H9">_xll.FDS(C9,"P_PRICE(-1AM)/P_PRICE_HIGH_PR(-1AM,,,,,,""PRICE"",""CLOSE"",""52W"")")</f>
        <v>0.93759364000000001</v>
      </c>
      <c r="K9" s="4">
        <f t="shared" si="3"/>
        <v>18</v>
      </c>
      <c r="L9" s="4">
        <f t="shared" si="4"/>
        <v>26</v>
      </c>
      <c r="M9" s="4">
        <f t="shared" si="5"/>
        <v>7</v>
      </c>
      <c r="N9" s="4"/>
      <c r="P9" s="3">
        <f t="shared" si="6"/>
        <v>16.829999999999998</v>
      </c>
      <c r="Q9">
        <f t="shared" si="7"/>
        <v>0</v>
      </c>
      <c r="S9">
        <f t="shared" si="8"/>
        <v>18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_xll.FDS(C10,"FG_TOTAL_RETURNC(-1AM,-2AM)")</f>
        <v>-3.0495524000000001</v>
      </c>
      <c r="F10" s="3" cm="1">
        <f t="array" ref="F10">_xll.FDS(C10,"FG_TOTAL_RETURNC(-1AM,-4AM)")</f>
        <v>0.75024365999999998</v>
      </c>
      <c r="G10" s="3" cm="1">
        <f t="array" ref="G10">IFERROR(_xll.FDS(C10,"FG_TOTAL_RETURNC(-1AM,-7AM)"),_xll.FDS(C10,"FG_TOTAL_RETURNC(-1AM,-5AM)"))</f>
        <v>4.3781996000000003</v>
      </c>
      <c r="H10" s="12" cm="1">
        <f t="array" ref="H10">_xll.FDS(C10,"P_PRICE(-1AM)/P_PRICE_HIGH_PR(-1AM,,,,,,""PRICE"",""CLOSE"",""52W"")")</f>
        <v>0.95771163999999998</v>
      </c>
      <c r="K10" s="4">
        <f t="shared" si="3"/>
        <v>13</v>
      </c>
      <c r="L10" s="4">
        <f t="shared" si="4"/>
        <v>11</v>
      </c>
      <c r="M10" s="4">
        <f t="shared" si="5"/>
        <v>18</v>
      </c>
      <c r="N10" s="4"/>
      <c r="P10" s="3">
        <f t="shared" si="6"/>
        <v>13.86</v>
      </c>
      <c r="Q10">
        <f t="shared" si="7"/>
        <v>0</v>
      </c>
      <c r="S10">
        <f t="shared" si="8"/>
        <v>14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_xll.FDS(C11,"FG_TOTAL_RETURNC(-1AM,-2AM)")</f>
        <v>1.2919664</v>
      </c>
      <c r="F11" s="3" cm="1">
        <f t="array" ref="F11">_xll.FDS(C11,"FG_TOTAL_RETURNC(-1AM,-4AM)")</f>
        <v>-6.7701339999999997</v>
      </c>
      <c r="G11" s="3" cm="1">
        <f t="array" ref="G11">IFERROR(_xll.FDS(C11,"FG_TOTAL_RETURNC(-1AM,-7AM)"),_xll.FDS(C11,"FG_TOTAL_RETURNC(-1AM,-5AM)"))</f>
        <v>-0.65041183999999996</v>
      </c>
      <c r="H11" s="12" cm="1">
        <f t="array" ref="H11">_xll.FDS(C11,"P_PRICE(-1AM)/P_PRICE_HIGH_PR(-1AM,,,,,,""PRICE"",""CLOSE"",""52W"")")</f>
        <v>0.91814189999999996</v>
      </c>
      <c r="K11" s="4">
        <f t="shared" si="3"/>
        <v>25</v>
      </c>
      <c r="L11" s="4">
        <f t="shared" si="4"/>
        <v>30</v>
      </c>
      <c r="M11" s="4">
        <f t="shared" si="5"/>
        <v>25</v>
      </c>
      <c r="N11" s="4"/>
      <c r="P11" s="3">
        <f t="shared" si="6"/>
        <v>26.4</v>
      </c>
      <c r="Q11">
        <f t="shared" si="7"/>
        <v>0</v>
      </c>
      <c r="S11">
        <f t="shared" si="8"/>
        <v>29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_xll.FDS(C12,"FG_TOTAL_RETURNC(-1AM,-2AM)")</f>
        <v>-7.0915520000000001</v>
      </c>
      <c r="F12" s="3" cm="1">
        <f t="array" ref="F12">_xll.FDS(C12,"FG_TOTAL_RETURNC(-1AM,-4AM)")</f>
        <v>-13.442522</v>
      </c>
      <c r="G12" s="3" cm="1">
        <f t="array" ref="G12">IFERROR(_xll.FDS(C12,"FG_TOTAL_RETURNC(-1AM,-7AM)"),_xll.FDS(C12,"FG_TOTAL_RETURNC(-1AM,-5AM)"))</f>
        <v>-2.9147327000000001</v>
      </c>
      <c r="H12" s="12" cm="1">
        <f t="array" ref="H12">_xll.FDS(C12,"P_PRICE(-1AM)/P_PRICE_HIGH_PR(-1AM,,,,,,""PRICE"",""CLOSE"",""52W"")")</f>
        <v>0.85125684999999995</v>
      </c>
      <c r="K12" s="4">
        <f t="shared" si="3"/>
        <v>30</v>
      </c>
      <c r="L12" s="4">
        <f t="shared" si="4"/>
        <v>33</v>
      </c>
      <c r="M12" s="4">
        <f t="shared" si="5"/>
        <v>28</v>
      </c>
      <c r="N12" s="4"/>
      <c r="P12" s="3">
        <f t="shared" si="6"/>
        <v>30.03</v>
      </c>
      <c r="Q12">
        <f t="shared" si="7"/>
        <v>0</v>
      </c>
      <c r="S12">
        <f t="shared" si="8"/>
        <v>31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si="2"/>
        <v>XLK</v>
      </c>
      <c r="E13" s="3" cm="1">
        <f t="array" ref="E13">_xll.FDS(C13,"FG_TOTAL_RETURNC(-1AM,-2AM)")</f>
        <v>8.6552729999999993</v>
      </c>
      <c r="F13" s="3" cm="1">
        <f t="array" ref="F13">_xll.FDS(C13,"FG_TOTAL_RETURNC(-1AM,-4AM)")</f>
        <v>9.336805</v>
      </c>
      <c r="G13" s="3" cm="1">
        <f t="array" ref="G13">IFERROR(_xll.FDS(C13,"FG_TOTAL_RETURNC(-1AM,-7AM)"),_xll.FDS(C13,"FG_TOTAL_RETURNC(-1AM,-5AM)"))</f>
        <v>18.830739999999999</v>
      </c>
      <c r="H13" s="12" cm="1">
        <f t="array" ref="H13">_xll.FDS(C13,"P_PRICE(-1AM)/P_PRICE_HIGH_PR(-1AM,,,,,,""PRICE"",""CLOSE"",""52W"")")</f>
        <v>0.98500496000000004</v>
      </c>
      <c r="K13" s="4">
        <f t="shared" si="3"/>
        <v>5</v>
      </c>
      <c r="L13" s="4">
        <f t="shared" si="4"/>
        <v>2</v>
      </c>
      <c r="M13" s="4">
        <f t="shared" si="5"/>
        <v>4</v>
      </c>
      <c r="N13" s="4"/>
      <c r="P13" s="3">
        <f t="shared" si="6"/>
        <v>3.63</v>
      </c>
      <c r="Q13">
        <f t="shared" si="7"/>
        <v>0</v>
      </c>
      <c r="S13">
        <f t="shared" si="8"/>
        <v>2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2"/>
        <v>IGV</v>
      </c>
      <c r="E14" s="3" cm="1">
        <f t="array" ref="E14">_xll.FDS(C14,"FG_TOTAL_RETURNC(-1AM,-2AM)")</f>
        <v>11.845302999999999</v>
      </c>
      <c r="F14" s="3" cm="1">
        <f t="array" ref="F14">_xll.FDS(C14,"FG_TOTAL_RETURNC(-1AM,-4AM)")</f>
        <v>2.7287721999999999</v>
      </c>
      <c r="G14" s="3" cm="1">
        <f t="array" ref="G14">IFERROR(_xll.FDS(C14,"FG_TOTAL_RETURNC(-1AM,-7AM)"),_xll.FDS(C14,"FG_TOTAL_RETURNC(-1AM,-5AM)"))</f>
        <v>7.6570271999999999</v>
      </c>
      <c r="H14" s="12" cm="1">
        <f t="array" ref="H14">_xll.FDS(C14,"P_PRICE(-1AM)/P_PRICE_HIGH_PR(-1AM,,,,,,""PRICE"",""CLOSE"",""52W"")")</f>
        <v>0.98798660000000005</v>
      </c>
      <c r="K14" s="4">
        <f t="shared" si="3"/>
        <v>3</v>
      </c>
      <c r="L14" s="4">
        <f t="shared" si="4"/>
        <v>9</v>
      </c>
      <c r="M14" s="4">
        <f t="shared" si="5"/>
        <v>14</v>
      </c>
      <c r="N14" s="4"/>
      <c r="P14" s="3">
        <f t="shared" si="6"/>
        <v>8.58</v>
      </c>
      <c r="Q14">
        <f t="shared" si="7"/>
        <v>0</v>
      </c>
      <c r="S14">
        <f t="shared" si="8"/>
        <v>5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2"/>
        <v>PTF</v>
      </c>
      <c r="E15" s="3" cm="1">
        <f t="array" ref="E15">_xll.FDS(C15,"FG_TOTAL_RETURNC(-1AM,-2AM)")</f>
        <v>8.0757139999999996</v>
      </c>
      <c r="F15" s="3" cm="1">
        <f t="array" ref="F15">_xll.FDS(C15,"FG_TOTAL_RETURNC(-1AM,-4AM)")</f>
        <v>8.3580020000000008</v>
      </c>
      <c r="G15" s="3" cm="1">
        <f t="array" ref="G15">IFERROR(_xll.FDS(C15,"FG_TOTAL_RETURNC(-1AM,-7AM)"),_xll.FDS(C15,"FG_TOTAL_RETURNC(-1AM,-5AM)"))</f>
        <v>23.203325</v>
      </c>
      <c r="H15" s="12" cm="1">
        <f t="array" ref="H15">_xll.FDS(C15,"P_PRICE(-1AM)/P_PRICE_HIGH_PR(-1AM,,,,,,""PRICE"",""CLOSE"",""52W"")")</f>
        <v>0.99791529999999995</v>
      </c>
      <c r="K15" s="4">
        <f t="shared" si="3"/>
        <v>1</v>
      </c>
      <c r="L15" s="4">
        <f t="shared" si="4"/>
        <v>3</v>
      </c>
      <c r="M15" s="4">
        <f t="shared" si="5"/>
        <v>2</v>
      </c>
      <c r="N15" s="4"/>
      <c r="P15" s="3">
        <f t="shared" si="6"/>
        <v>1.98</v>
      </c>
      <c r="Q15">
        <f t="shared" si="7"/>
        <v>0</v>
      </c>
      <c r="S15">
        <f t="shared" si="8"/>
        <v>1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2"/>
        <v>SMH</v>
      </c>
      <c r="E16" s="3" cm="1">
        <f t="array" ref="E16">_xll.FDS(C16,"FG_TOTAL_RETURNC(-1AM,-2AM)")</f>
        <v>8.5371020000000009</v>
      </c>
      <c r="F16" s="3" cm="1">
        <f t="array" ref="F16">_xll.FDS(C16,"FG_TOTAL_RETURNC(-1AM,-4AM)")</f>
        <v>14.508210999999999</v>
      </c>
      <c r="G16" s="3" cm="1">
        <f t="array" ref="G16">IFERROR(_xll.FDS(C16,"FG_TOTAL_RETURNC(-1AM,-7AM)"),_xll.FDS(C16,"FG_TOTAL_RETURNC(-1AM,-5AM)"))</f>
        <v>49.259459999999997</v>
      </c>
      <c r="H16" s="12" cm="1">
        <f t="array" ref="H16">_xll.FDS(C16,"P_PRICE(-1AM)/P_PRICE_HIGH_PR(-1AM,,,,,,""PRICE"",""CLOSE"",""52W"")")</f>
        <v>0.94309149999999997</v>
      </c>
      <c r="K16" s="4">
        <f t="shared" si="3"/>
        <v>17</v>
      </c>
      <c r="L16" s="4">
        <f t="shared" si="4"/>
        <v>1</v>
      </c>
      <c r="M16" s="4">
        <f t="shared" si="5"/>
        <v>1</v>
      </c>
      <c r="N16" s="4"/>
      <c r="P16" s="3">
        <f t="shared" si="6"/>
        <v>6.2700000000000005</v>
      </c>
      <c r="Q16">
        <f t="shared" si="7"/>
        <v>0</v>
      </c>
      <c r="S16">
        <f t="shared" si="8"/>
        <v>4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si="2"/>
        <v>XLV</v>
      </c>
      <c r="E17" s="3" cm="1">
        <f t="array" ref="E17">_xll.FDS(C17,"FG_TOTAL_RETURNC(-1AM,-2AM)")</f>
        <v>1.2485147000000001</v>
      </c>
      <c r="F17" s="3" cm="1">
        <f t="array" ref="F17">_xll.FDS(C17,"FG_TOTAL_RETURNC(-1AM,-4AM)")</f>
        <v>-0.66627263999999997</v>
      </c>
      <c r="G17" s="3" cm="1">
        <f t="array" ref="G17">IFERROR(_xll.FDS(C17,"FG_TOTAL_RETURNC(-1AM,-7AM)"),_xll.FDS(C17,"FG_TOTAL_RETURNC(-1AM,-5AM)"))</f>
        <v>7.0681213999999999</v>
      </c>
      <c r="H17" s="12" cm="1">
        <f t="array" ref="H17">_xll.FDS(C17,"P_PRICE(-1AM)/P_PRICE_HIGH_PR(-1AM,,,,,,""PRICE"",""CLOSE"",""52W"")")</f>
        <v>0.9801839</v>
      </c>
      <c r="K17" s="4">
        <f t="shared" si="3"/>
        <v>6</v>
      </c>
      <c r="L17" s="4">
        <f t="shared" si="4"/>
        <v>16</v>
      </c>
      <c r="M17" s="4">
        <f t="shared" si="5"/>
        <v>16</v>
      </c>
      <c r="N17" s="4"/>
      <c r="P17" s="3">
        <f t="shared" si="6"/>
        <v>12.54</v>
      </c>
      <c r="Q17">
        <f t="shared" si="7"/>
        <v>0</v>
      </c>
      <c r="S17">
        <f t="shared" si="8"/>
        <v>10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2"/>
        <v>IBB</v>
      </c>
      <c r="E18" s="3" cm="1">
        <f t="array" ref="E18">_xll.FDS(C18,"FG_TOTAL_RETURNC(-1AM,-2AM)")</f>
        <v>2.3080349999999998</v>
      </c>
      <c r="F18" s="3" cm="1">
        <f t="array" ref="F18">_xll.FDS(C18,"FG_TOTAL_RETURNC(-1AM,-4AM)")</f>
        <v>0.11695623400000001</v>
      </c>
      <c r="G18" s="3" cm="1">
        <f t="array" ref="G18">IFERROR(_xll.FDS(C18,"FG_TOTAL_RETURNC(-1AM,-7AM)"),_xll.FDS(C18,"FG_TOTAL_RETURNC(-1AM,-5AM)"))</f>
        <v>0.91700554000000001</v>
      </c>
      <c r="H18" s="12" cm="1">
        <f t="array" ref="H18">_xll.FDS(C18,"P_PRICE(-1AM)/P_PRICE_HIGH_PR(-1AM,,,,,,""PRICE"",""CLOSE"",""52W"")")</f>
        <v>0.97217690000000001</v>
      </c>
      <c r="K18" s="4">
        <f t="shared" si="3"/>
        <v>8</v>
      </c>
      <c r="L18" s="4">
        <f t="shared" si="4"/>
        <v>14</v>
      </c>
      <c r="M18" s="4">
        <f t="shared" si="5"/>
        <v>23</v>
      </c>
      <c r="N18" s="4"/>
      <c r="P18" s="3">
        <f t="shared" si="6"/>
        <v>14.850000000000001</v>
      </c>
      <c r="Q18">
        <f t="shared" si="7"/>
        <v>0</v>
      </c>
      <c r="S18">
        <f t="shared" si="8"/>
        <v>17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2"/>
        <v>XLY</v>
      </c>
      <c r="E19" s="3" cm="1">
        <f t="array" ref="E19">_xll.FDS(C19,"FG_TOTAL_RETURNC(-1AM,-2AM)")</f>
        <v>4.2309760000000001</v>
      </c>
      <c r="F19" s="3" cm="1">
        <f t="array" ref="F19">_xll.FDS(C19,"FG_TOTAL_RETURNC(-1AM,-4AM)")</f>
        <v>0.49047469999999999</v>
      </c>
      <c r="G19" s="3" cm="1">
        <f t="array" ref="G19">IFERROR(_xll.FDS(C19,"FG_TOTAL_RETURNC(-1AM,-7AM)"),_xll.FDS(C19,"FG_TOTAL_RETURNC(-1AM,-5AM)"))</f>
        <v>2.7973652000000002</v>
      </c>
      <c r="H19" s="12" cm="1">
        <f t="array" ref="H19">_xll.FDS(C19,"P_PRICE(-1AM)/P_PRICE_HIGH_PR(-1AM,,,,,,""PRICE"",""CLOSE"",""52W"")")</f>
        <v>0.98919033999999995</v>
      </c>
      <c r="K19" s="4">
        <f t="shared" si="3"/>
        <v>2</v>
      </c>
      <c r="L19" s="4">
        <f t="shared" si="4"/>
        <v>13</v>
      </c>
      <c r="M19" s="4">
        <f t="shared" si="5"/>
        <v>19</v>
      </c>
      <c r="N19" s="4"/>
      <c r="P19" s="3">
        <f t="shared" si="6"/>
        <v>11.22</v>
      </c>
      <c r="Q19">
        <f t="shared" si="7"/>
        <v>0</v>
      </c>
      <c r="S19">
        <f t="shared" si="8"/>
        <v>8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2"/>
        <v>XRT</v>
      </c>
      <c r="E20" s="3" cm="1">
        <f t="array" ref="E20">_xll.FDS(C20,"FG_TOTAL_RETURNC(-1AM,-2AM)")</f>
        <v>-4.5893610000000002</v>
      </c>
      <c r="F20" s="3" cm="1">
        <f t="array" ref="F20">_xll.FDS(C20,"FG_TOTAL_RETURNC(-1AM,-4AM)")</f>
        <v>-5.7324466999999997</v>
      </c>
      <c r="G20" s="3" cm="1">
        <f t="array" ref="G20">IFERROR(_xll.FDS(C20,"FG_TOTAL_RETURNC(-1AM,-7AM)"),_xll.FDS(C20,"FG_TOTAL_RETURNC(-1AM,-5AM)"))</f>
        <v>2.4740457999999999</v>
      </c>
      <c r="H20" s="12" cm="1">
        <f t="array" ref="H20">_xll.FDS(C20,"P_PRICE(-1AM)/P_PRICE_HIGH_PR(-1AM,,,,,,""PRICE"",""CLOSE"",""52W"")")</f>
        <v>0.93176349999999997</v>
      </c>
      <c r="K20" s="4">
        <f t="shared" si="3"/>
        <v>21</v>
      </c>
      <c r="L20" s="4">
        <f t="shared" si="4"/>
        <v>28</v>
      </c>
      <c r="M20" s="4">
        <f t="shared" si="5"/>
        <v>21</v>
      </c>
      <c r="N20" s="4"/>
      <c r="P20" s="3">
        <f t="shared" si="6"/>
        <v>23.1</v>
      </c>
      <c r="Q20">
        <f t="shared" si="7"/>
        <v>0</v>
      </c>
      <c r="S20">
        <f t="shared" si="8"/>
        <v>26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2"/>
        <v>XLP</v>
      </c>
      <c r="E21" s="3" cm="1">
        <f t="array" ref="E21">_xll.FDS(C21,"FG_TOTAL_RETURNC(-1AM,-2AM)")</f>
        <v>-0.94651580000000002</v>
      </c>
      <c r="F21" s="3" cm="1">
        <f t="array" ref="F21">_xll.FDS(C21,"FG_TOTAL_RETURNC(-1AM,-4AM)")</f>
        <v>1.1326194000000001</v>
      </c>
      <c r="G21" s="3" cm="1">
        <f t="array" ref="G21">IFERROR(_xll.FDS(C21,"FG_TOTAL_RETURNC(-1AM,-7AM)"),_xll.FDS(C21,"FG_TOTAL_RETURNC(-1AM,-5AM)"))</f>
        <v>7.1339845999999998</v>
      </c>
      <c r="H21" s="12" cm="1">
        <f t="array" ref="H21">_xll.FDS(C21,"P_PRICE(-1AM)/P_PRICE_HIGH_PR(-1AM,,,,,,""PRICE"",""CLOSE"",""52W"")")</f>
        <v>0.96989789999999998</v>
      </c>
      <c r="K21" s="4">
        <f t="shared" si="3"/>
        <v>9</v>
      </c>
      <c r="L21" s="4">
        <f t="shared" si="4"/>
        <v>10</v>
      </c>
      <c r="M21" s="4">
        <f t="shared" si="5"/>
        <v>15</v>
      </c>
      <c r="N21" s="4"/>
      <c r="P21" s="3">
        <f t="shared" si="6"/>
        <v>11.22</v>
      </c>
      <c r="Q21">
        <f t="shared" si="7"/>
        <v>0</v>
      </c>
      <c r="S21">
        <f t="shared" si="8"/>
        <v>8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2"/>
        <v>XLB</v>
      </c>
      <c r="E22" s="3" cm="1">
        <f t="array" ref="E22">_xll.FDS(C22,"FG_TOTAL_RETURNC(-1AM,-2AM)")</f>
        <v>-4.5536637000000004</v>
      </c>
      <c r="F22" s="3" cm="1">
        <f t="array" ref="F22">_xll.FDS(C22,"FG_TOTAL_RETURNC(-1AM,-4AM)")</f>
        <v>-5.7278155999999996</v>
      </c>
      <c r="G22" s="3" cm="1">
        <f t="array" ref="G22">IFERROR(_xll.FDS(C22,"FG_TOTAL_RETURNC(-1AM,-7AM)"),_xll.FDS(C22,"FG_TOTAL_RETURNC(-1AM,-5AM)"))</f>
        <v>2.4961351999999999</v>
      </c>
      <c r="H22" s="12" cm="1">
        <f t="array" ref="H22">_xll.FDS(C22,"P_PRICE(-1AM)/P_PRICE_HIGH_PR(-1AM,,,,,,""PRICE"",""CLOSE"",""52W"")")</f>
        <v>0.93434340000000005</v>
      </c>
      <c r="K22" s="4">
        <f t="shared" si="3"/>
        <v>19</v>
      </c>
      <c r="L22" s="4">
        <f t="shared" si="4"/>
        <v>27</v>
      </c>
      <c r="M22" s="4">
        <f t="shared" si="5"/>
        <v>20</v>
      </c>
      <c r="N22" s="4"/>
      <c r="P22" s="3">
        <f t="shared" si="6"/>
        <v>21.78</v>
      </c>
      <c r="Q22">
        <f t="shared" si="7"/>
        <v>0</v>
      </c>
      <c r="S22">
        <f t="shared" si="8"/>
        <v>23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2"/>
        <v>GDX</v>
      </c>
      <c r="E23" s="3" cm="1">
        <f t="array" ref="E23">_xll.FDS(C23,"FG_TOTAL_RETURNC(-1AM,-2AM)")</f>
        <v>-3.9943336999999999</v>
      </c>
      <c r="F23" s="3" cm="1">
        <f t="array" ref="F23">_xll.FDS(C23,"FG_TOTAL_RETURNC(-1AM,-4AM)")</f>
        <v>5.8070539999999999</v>
      </c>
      <c r="G23" s="3" cm="1">
        <f t="array" ref="G23">IFERROR(_xll.FDS(C23,"FG_TOTAL_RETURNC(-1AM,-7AM)"),_xll.FDS(C23,"FG_TOTAL_RETURNC(-1AM,-5AM)"))</f>
        <v>9.2873210000000004</v>
      </c>
      <c r="H23" s="12" cm="1">
        <f t="array" ref="H23">_xll.FDS(C23,"P_PRICE(-1AM)/P_PRICE_HIGH_PR(-1AM,,,,,,""PRICE"",""CLOSE"",""52W"")")</f>
        <v>0.91004289999999999</v>
      </c>
      <c r="K23" s="4">
        <f t="shared" si="3"/>
        <v>26</v>
      </c>
      <c r="L23" s="4">
        <f t="shared" si="4"/>
        <v>6</v>
      </c>
      <c r="M23" s="4">
        <f t="shared" si="5"/>
        <v>11</v>
      </c>
      <c r="N23" s="4"/>
      <c r="P23" s="3">
        <f t="shared" si="6"/>
        <v>14.190000000000001</v>
      </c>
      <c r="Q23">
        <f t="shared" si="7"/>
        <v>0</v>
      </c>
      <c r="S23">
        <f t="shared" si="8"/>
        <v>16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2"/>
        <v>COPX</v>
      </c>
      <c r="E24" s="3" cm="1">
        <f t="array" ref="E24">_xll.FDS(C24,"FG_TOTAL_RETURNC(-1AM,-2AM)")</f>
        <v>-5.3118650000000001</v>
      </c>
      <c r="F24" s="3" cm="1">
        <f t="array" ref="F24">_xll.FDS(C24,"FG_TOTAL_RETURNC(-1AM,-4AM)")</f>
        <v>6.7873000000000001</v>
      </c>
      <c r="G24" s="3" cm="1">
        <f t="array" ref="G24">IFERROR(_xll.FDS(C24,"FG_TOTAL_RETURNC(-1AM,-7AM)"),_xll.FDS(C24,"FG_TOTAL_RETURNC(-1AM,-5AM)"))</f>
        <v>21.680557</v>
      </c>
      <c r="H24" s="12" cm="1">
        <f t="array" ref="H24">_xll.FDS(C24,"P_PRICE(-1AM)/P_PRICE_HIGH_PR(-1AM,,,,,,""PRICE"",""CLOSE"",""52W"")")</f>
        <v>0.86248106000000002</v>
      </c>
      <c r="K24" s="4">
        <f t="shared" si="3"/>
        <v>29</v>
      </c>
      <c r="L24" s="4">
        <f t="shared" si="4"/>
        <v>4</v>
      </c>
      <c r="M24" s="4">
        <f t="shared" si="5"/>
        <v>3</v>
      </c>
      <c r="N24" s="4"/>
      <c r="P24" s="3">
        <f t="shared" si="6"/>
        <v>11.88</v>
      </c>
      <c r="Q24">
        <f t="shared" si="7"/>
        <v>0</v>
      </c>
      <c r="S24">
        <f t="shared" si="8"/>
        <v>9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2"/>
        <v>PICK</v>
      </c>
      <c r="E25" s="3" cm="1">
        <f t="array" ref="E25">_xll.FDS(C25,"FG_TOTAL_RETURNC(-1AM,-2AM)")</f>
        <v>-6.0185614000000003</v>
      </c>
      <c r="F25" s="3" cm="1">
        <f t="array" ref="F25">_xll.FDS(C25,"FG_TOTAL_RETURNC(-1AM,-4AM)")</f>
        <v>-0.94575880000000001</v>
      </c>
      <c r="G25" s="3" cm="1">
        <f t="array" ref="G25">IFERROR(_xll.FDS(C25,"FG_TOTAL_RETURNC(-1AM,-7AM)"),_xll.FDS(C25,"FG_TOTAL_RETURNC(-1AM,-5AM)"))</f>
        <v>-3.7055729999999998</v>
      </c>
      <c r="H25" s="12" cm="1">
        <f t="array" ref="H25">_xll.FDS(C25,"P_PRICE(-1AM)/P_PRICE_HIGH_PR(-1AM,,,,,,""PRICE"",""CLOSE"",""52W"")")</f>
        <v>0.88833479999999998</v>
      </c>
      <c r="K25" s="4">
        <f t="shared" si="3"/>
        <v>28</v>
      </c>
      <c r="L25" s="4">
        <f t="shared" si="4"/>
        <v>17</v>
      </c>
      <c r="M25" s="4">
        <f t="shared" si="5"/>
        <v>29</v>
      </c>
      <c r="N25" s="4"/>
      <c r="P25" s="3">
        <f t="shared" si="6"/>
        <v>24.42</v>
      </c>
      <c r="Q25">
        <f t="shared" si="7"/>
        <v>0</v>
      </c>
      <c r="S25">
        <f t="shared" si="8"/>
        <v>28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2"/>
        <v>LIT</v>
      </c>
      <c r="E26" s="3" cm="1">
        <f t="array" ref="E26">_xll.FDS(C26,"FG_TOTAL_RETURNC(-1AM,-2AM)")</f>
        <v>-9.7394230000000004</v>
      </c>
      <c r="F26" s="3" cm="1">
        <f t="array" ref="F26">_xll.FDS(C26,"FG_TOTAL_RETURNC(-1AM,-4AM)")</f>
        <v>-13.937592499999999</v>
      </c>
      <c r="G26" s="3" cm="1">
        <f t="array" ref="G26">IFERROR(_xll.FDS(C26,"FG_TOTAL_RETURNC(-1AM,-7AM)"),_xll.FDS(C26,"FG_TOTAL_RETURNC(-1AM,-5AM)"))</f>
        <v>-22.993237000000001</v>
      </c>
      <c r="H26" s="12" cm="1">
        <f t="array" ref="H26">_xll.FDS(C26,"P_PRICE(-1AM)/P_PRICE_HIGH_PR(-1AM,,,,,,""PRICE"",""CLOSE"",""52W"")")</f>
        <v>0.56624059999999998</v>
      </c>
      <c r="K26" s="4">
        <f t="shared" si="3"/>
        <v>33</v>
      </c>
      <c r="L26" s="4">
        <f t="shared" si="4"/>
        <v>34</v>
      </c>
      <c r="M26" s="4">
        <f t="shared" si="5"/>
        <v>33</v>
      </c>
      <c r="N26" s="4"/>
      <c r="P26" s="3">
        <f t="shared" si="6"/>
        <v>33</v>
      </c>
      <c r="Q26">
        <f t="shared" si="7"/>
        <v>0</v>
      </c>
      <c r="S26">
        <f t="shared" si="8"/>
        <v>34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2"/>
        <v>MOO</v>
      </c>
      <c r="E27" s="3" cm="1">
        <f t="array" ref="E27">_xll.FDS(C27,"FG_TOTAL_RETURNC(-1AM,-2AM)")</f>
        <v>-4.4878901999999998</v>
      </c>
      <c r="F27" s="3" cm="1">
        <f t="array" ref="F27">_xll.FDS(C27,"FG_TOTAL_RETURNC(-1AM,-4AM)")</f>
        <v>-6.9848480000000004</v>
      </c>
      <c r="G27" s="3" cm="1">
        <f t="array" ref="G27">IFERROR(_xll.FDS(C27,"FG_TOTAL_RETURNC(-1AM,-7AM)"),_xll.FDS(C27,"FG_TOTAL_RETURNC(-1AM,-5AM)"))</f>
        <v>-8.9262300000000003</v>
      </c>
      <c r="H27" s="12" cm="1">
        <f t="array" ref="H27">_xll.FDS(C27,"P_PRICE(-1AM)/P_PRICE_HIGH_PR(-1AM,,,,,,""PRICE"",""CLOSE"",""52W"")")</f>
        <v>0.79146695</v>
      </c>
      <c r="K27" s="4">
        <f t="shared" si="3"/>
        <v>31</v>
      </c>
      <c r="L27" s="4">
        <f t="shared" si="4"/>
        <v>31</v>
      </c>
      <c r="M27" s="4">
        <f t="shared" si="5"/>
        <v>31</v>
      </c>
      <c r="N27" s="4"/>
      <c r="P27" s="3">
        <f t="shared" si="6"/>
        <v>30.69</v>
      </c>
      <c r="Q27">
        <f t="shared" si="7"/>
        <v>0</v>
      </c>
      <c r="S27">
        <f t="shared" si="8"/>
        <v>32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2"/>
        <v>XLE</v>
      </c>
      <c r="E28" s="3" cm="1">
        <f t="array" ref="E28">_xll.FDS(C28,"FG_TOTAL_RETURNC(-1AM,-2AM)")</f>
        <v>-1.3796031</v>
      </c>
      <c r="F28" s="3" cm="1">
        <f t="array" ref="F28">_xll.FDS(C28,"FG_TOTAL_RETURNC(-1AM,-4AM)")</f>
        <v>-3.3600986000000002</v>
      </c>
      <c r="G28" s="3" cm="1">
        <f t="array" ref="G28">IFERROR(_xll.FDS(C28,"FG_TOTAL_RETURNC(-1AM,-7AM)"),_xll.FDS(C28,"FG_TOTAL_RETURNC(-1AM,-5AM)"))</f>
        <v>10.513353</v>
      </c>
      <c r="H28" s="12" cm="1">
        <f t="array" ref="H28">_xll.FDS(C28,"P_PRICE(-1AM)/P_PRICE_HIGH_PR(-1AM,,,,,,""PRICE"",""CLOSE"",""52W"")")</f>
        <v>0.92985313999999997</v>
      </c>
      <c r="K28" s="4">
        <f t="shared" si="3"/>
        <v>22</v>
      </c>
      <c r="L28" s="4">
        <f t="shared" si="4"/>
        <v>23</v>
      </c>
      <c r="M28" s="4">
        <f t="shared" si="5"/>
        <v>8</v>
      </c>
      <c r="N28" s="4"/>
      <c r="P28" s="3">
        <f t="shared" si="6"/>
        <v>17.490000000000002</v>
      </c>
      <c r="Q28">
        <f t="shared" si="7"/>
        <v>0</v>
      </c>
      <c r="S28">
        <f t="shared" si="8"/>
        <v>21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2"/>
        <v>XOP</v>
      </c>
      <c r="E29" s="3" cm="1">
        <f t="array" ref="E29">_xll.FDS(C29,"FG_TOTAL_RETURNC(-1AM,-2AM)")</f>
        <v>-3.5247563999999998</v>
      </c>
      <c r="F29" s="3" cm="1">
        <f t="array" ref="F29">_xll.FDS(C29,"FG_TOTAL_RETURNC(-1AM,-4AM)")</f>
        <v>-5.9984865000000003</v>
      </c>
      <c r="G29" s="3" cm="1">
        <f t="array" ref="G29">IFERROR(_xll.FDS(C29,"FG_TOTAL_RETURNC(-1AM,-7AM)"),_xll.FDS(C29,"FG_TOTAL_RETURNC(-1AM,-5AM)"))</f>
        <v>7.6595544999999996</v>
      </c>
      <c r="H29" s="12" cm="1">
        <f t="array" ref="H29">_xll.FDS(C29,"P_PRICE(-1AM)/P_PRICE_HIGH_PR(-1AM,,,,,,""PRICE"",""CLOSE"",""52W"")")</f>
        <v>0.90833799999999998</v>
      </c>
      <c r="K29" s="4">
        <f t="shared" si="3"/>
        <v>27</v>
      </c>
      <c r="L29" s="4">
        <f t="shared" si="4"/>
        <v>29</v>
      </c>
      <c r="M29" s="4">
        <f t="shared" si="5"/>
        <v>13</v>
      </c>
      <c r="N29" s="4"/>
      <c r="P29" s="3">
        <f t="shared" si="6"/>
        <v>22.77</v>
      </c>
      <c r="Q29">
        <f t="shared" si="7"/>
        <v>0</v>
      </c>
      <c r="S29">
        <f t="shared" si="8"/>
        <v>25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2"/>
        <v>ICLN</v>
      </c>
      <c r="E30" s="3" cm="1">
        <f t="array" ref="E30">_xll.FDS(C30,"FG_TOTAL_RETURNC(-1AM,-2AM)")</f>
        <v>-10.510116999999999</v>
      </c>
      <c r="F30" s="3" cm="1">
        <f t="array" ref="F30">_xll.FDS(C30,"FG_TOTAL_RETURNC(-1AM,-4AM)")</f>
        <v>-4.1042623999999996</v>
      </c>
      <c r="G30" s="3" cm="1">
        <f t="array" ref="G30">IFERROR(_xll.FDS(C30,"FG_TOTAL_RETURNC(-1AM,-7AM)"),_xll.FDS(C30,"FG_TOTAL_RETURNC(-1AM,-5AM)"))</f>
        <v>-13.958663</v>
      </c>
      <c r="H30" s="12" cm="1">
        <f t="array" ref="H30">_xll.FDS(C30,"P_PRICE(-1AM)/P_PRICE_HIGH_PR(-1AM,,,,,,""PRICE"",""CLOSE"",""52W"")")</f>
        <v>0.69905459999999997</v>
      </c>
      <c r="K30" s="4">
        <f t="shared" si="3"/>
        <v>32</v>
      </c>
      <c r="L30" s="4">
        <f t="shared" si="4"/>
        <v>24</v>
      </c>
      <c r="M30" s="4">
        <f t="shared" si="5"/>
        <v>32</v>
      </c>
      <c r="N30" s="4"/>
      <c r="P30" s="3">
        <f t="shared" si="6"/>
        <v>29.04</v>
      </c>
      <c r="Q30">
        <f t="shared" si="7"/>
        <v>0</v>
      </c>
      <c r="S30">
        <f t="shared" si="8"/>
        <v>30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2"/>
        <v>TAN</v>
      </c>
      <c r="E31" s="3" cm="1">
        <f t="array" ref="E31">_xll.FDS(C31,"FG_TOTAL_RETURNC(-1AM,-2AM)")</f>
        <v>-18.724101999999998</v>
      </c>
      <c r="F31" s="3" cm="1">
        <f t="array" ref="F31">_xll.FDS(C31,"FG_TOTAL_RETURNC(-1AM,-4AM)")</f>
        <v>-12.93543</v>
      </c>
      <c r="G31" s="3" cm="1">
        <f t="array" ref="G31">IFERROR(_xll.FDS(C31,"FG_TOTAL_RETURNC(-1AM,-7AM)"),_xll.FDS(C31,"FG_TOTAL_RETURNC(-1AM,-5AM)"))</f>
        <v>-26.447980000000001</v>
      </c>
      <c r="H31" s="12" cm="1">
        <f t="array" ref="H31">_xll.FDS(C31,"P_PRICE(-1AM)/P_PRICE_HIGH_PR(-1AM,,,,,,""PRICE"",""CLOSE"",""52W"")")</f>
        <v>0.53351459999999995</v>
      </c>
      <c r="K31" s="4">
        <f t="shared" si="3"/>
        <v>34</v>
      </c>
      <c r="L31" s="4">
        <f t="shared" si="4"/>
        <v>32</v>
      </c>
      <c r="M31" s="4">
        <f t="shared" si="5"/>
        <v>34</v>
      </c>
      <c r="N31" s="4"/>
      <c r="P31" s="3">
        <f t="shared" si="6"/>
        <v>33</v>
      </c>
      <c r="Q31">
        <f t="shared" si="7"/>
        <v>0</v>
      </c>
      <c r="S31">
        <f t="shared" si="8"/>
        <v>34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2"/>
        <v>XLU</v>
      </c>
      <c r="E32" s="3" cm="1">
        <f t="array" ref="E32">_xll.FDS(C32,"FG_TOTAL_RETURNC(-1AM,-2AM)")</f>
        <v>-6.2038000000000002</v>
      </c>
      <c r="F32" s="3" cm="1">
        <f t="array" ref="F32">_xll.FDS(C32,"FG_TOTAL_RETURNC(-1AM,-4AM)")</f>
        <v>4.5342444999999998</v>
      </c>
      <c r="G32" s="3" cm="1">
        <f t="array" ref="G32">IFERROR(_xll.FDS(C32,"FG_TOTAL_RETURNC(-1AM,-7AM)"),_xll.FDS(C32,"FG_TOTAL_RETURNC(-1AM,-5AM)"))</f>
        <v>8.5884459999999994</v>
      </c>
      <c r="H32" s="12" cm="1">
        <f t="array" ref="H32">_xll.FDS(C32,"P_PRICE(-1AM)/P_PRICE_HIGH_PR(-1AM,,,,,,""PRICE"",""CLOSE"",""52W"")")</f>
        <v>0.92864000000000002</v>
      </c>
      <c r="K32" s="4">
        <f t="shared" si="3"/>
        <v>23</v>
      </c>
      <c r="L32" s="4">
        <f t="shared" si="4"/>
        <v>7</v>
      </c>
      <c r="M32" s="4">
        <f t="shared" si="5"/>
        <v>12</v>
      </c>
      <c r="N32" s="4"/>
      <c r="P32" s="3">
        <f t="shared" si="6"/>
        <v>13.86</v>
      </c>
      <c r="Q32">
        <f t="shared" si="7"/>
        <v>0</v>
      </c>
      <c r="S32">
        <f t="shared" si="8"/>
        <v>14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2"/>
        <v>XTL</v>
      </c>
      <c r="E33" s="3" cm="1">
        <f t="array" ref="E33">_xll.FDS(C33,"FG_TOTAL_RETURNC(-1AM,-2AM)")</f>
        <v>1.9953132</v>
      </c>
      <c r="F33" s="3" cm="1">
        <f t="array" ref="F33">_xll.FDS(C33,"FG_TOTAL_RETURNC(-1AM,-4AM)")</f>
        <v>5.9968830000000004</v>
      </c>
      <c r="G33" s="3" cm="1">
        <f t="array" ref="G33">IFERROR(_xll.FDS(C33,"FG_TOTAL_RETURNC(-1AM,-7AM)"),_xll.FDS(C33,"FG_TOTAL_RETURNC(-1AM,-5AM)"))</f>
        <v>-2.2877871999999999</v>
      </c>
      <c r="H33" s="12" cm="1">
        <f t="array" ref="H33">_xll.FDS(C33,"P_PRICE(-1AM)/P_PRICE_HIGH_PR(-1AM,,,,,,""PRICE"",""CLOSE"",""52W"")")</f>
        <v>0.96333449999999998</v>
      </c>
      <c r="K33" s="4">
        <f t="shared" si="3"/>
        <v>11</v>
      </c>
      <c r="L33" s="4">
        <f t="shared" si="4"/>
        <v>5</v>
      </c>
      <c r="M33" s="4">
        <f t="shared" si="5"/>
        <v>27</v>
      </c>
      <c r="N33" s="4"/>
      <c r="P33" s="3">
        <f t="shared" si="6"/>
        <v>14.190000000000001</v>
      </c>
      <c r="Q33">
        <f t="shared" si="7"/>
        <v>0</v>
      </c>
      <c r="S33">
        <f t="shared" si="8"/>
        <v>16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2"/>
        <v>VNQ</v>
      </c>
      <c r="E34" s="3" cm="1">
        <f t="array" ref="E34">_xll.FDS(C34,"FG_TOTAL_RETURNC(-1AM,-2AM)")</f>
        <v>0.90469120000000003</v>
      </c>
      <c r="F34" s="3" cm="1">
        <f t="array" ref="F34">_xll.FDS(C34,"FG_TOTAL_RETURNC(-1AM,-4AM)")</f>
        <v>-1.2194932000000001</v>
      </c>
      <c r="G34" s="3" cm="1">
        <f t="array" ref="G34">IFERROR(_xll.FDS(C34,"FG_TOTAL_RETURNC(-1AM,-7AM)"),_xll.FDS(C34,"FG_TOTAL_RETURNC(-1AM,-5AM)"))</f>
        <v>-4.1189790000000004</v>
      </c>
      <c r="H34" s="12" cm="1">
        <f t="array" ref="H34">_xll.FDS(C34,"P_PRICE(-1AM)/P_PRICE_HIGH_PR(-1AM,,,,,,""PRICE"",""CLOSE"",""52W"")")</f>
        <v>0.92662495</v>
      </c>
      <c r="K34" s="4">
        <f t="shared" si="3"/>
        <v>24</v>
      </c>
      <c r="L34" s="4">
        <f t="shared" si="4"/>
        <v>18</v>
      </c>
      <c r="M34" s="4">
        <f t="shared" si="5"/>
        <v>30</v>
      </c>
      <c r="N34" s="4"/>
      <c r="P34" s="3">
        <f t="shared" si="6"/>
        <v>23.759999999999998</v>
      </c>
      <c r="Q34">
        <f t="shared" si="7"/>
        <v>0</v>
      </c>
      <c r="S34">
        <f t="shared" si="8"/>
        <v>27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2"/>
        <v>RWR</v>
      </c>
      <c r="E35" s="3" cm="1">
        <f t="array" ref="E35">_xll.FDS(C35,"FG_TOTAL_RETURNC(-1AM,-2AM)")</f>
        <v>1.8641829999999999</v>
      </c>
      <c r="F35" s="3" cm="1">
        <f t="array" ref="F35">_xll.FDS(C35,"FG_TOTAL_RETURNC(-1AM,-4AM)")</f>
        <v>0.69825649999999995</v>
      </c>
      <c r="G35" s="3" cm="1">
        <f t="array" ref="G35">IFERROR(_xll.FDS(C35,"FG_TOTAL_RETURNC(-1AM,-7AM)"),_xll.FDS(C35,"FG_TOTAL_RETURNC(-1AM,-5AM)"))</f>
        <v>-1.5844047000000001</v>
      </c>
      <c r="H35" s="12" cm="1">
        <f t="array" ref="H35">_xll.FDS(C35,"P_PRICE(-1AM)/P_PRICE_HIGH_PR(-1AM,,,,,,""PRICE"",""CLOSE"",""52W"")")</f>
        <v>0.94913166999999998</v>
      </c>
      <c r="K35" s="4">
        <f t="shared" si="3"/>
        <v>15</v>
      </c>
      <c r="L35" s="4">
        <f t="shared" si="4"/>
        <v>12</v>
      </c>
      <c r="M35" s="4">
        <f t="shared" si="5"/>
        <v>26</v>
      </c>
      <c r="N35" s="4"/>
      <c r="P35" s="3">
        <f t="shared" si="6"/>
        <v>17.490000000000002</v>
      </c>
      <c r="Q35">
        <f t="shared" si="7"/>
        <v>0</v>
      </c>
      <c r="S35">
        <f t="shared" si="8"/>
        <v>21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9">A36</f>
        <v>RSPT</v>
      </c>
      <c r="E36" s="3" cm="1">
        <f t="array" ref="E36">_xll.FDS(C36,"FG_TOTAL_RETURNC(-1AM,-2AM)")</f>
        <v>5.0830602999999996</v>
      </c>
      <c r="F36" s="3" cm="1">
        <f t="array" ref="F36">_xll.FDS(C36,"FG_TOTAL_RETURNC(-1AM,-4AM)")</f>
        <v>4.0683389999999999</v>
      </c>
      <c r="G36" s="3" cm="1">
        <f t="array" ref="G36">IFERROR(_xll.FDS(C36,"FG_TOTAL_RETURNC(-1AM,-7AM)"),_xll.FDS(C36,"FG_TOTAL_RETURNC(-1AM,-5AM)"))</f>
        <v>12.401258</v>
      </c>
      <c r="H36" s="12" cm="1">
        <f t="array" ref="H36">_xll.FDS(C36,"P_PRICE(-1AM)/P_PRICE_HIGH_PR(-1AM,,,,,,""PRICE"",""CLOSE"",""52W"")")</f>
        <v>0.98546040000000001</v>
      </c>
      <c r="K36" s="4">
        <f t="shared" si="3"/>
        <v>4</v>
      </c>
      <c r="L36" s="4">
        <f t="shared" si="4"/>
        <v>8</v>
      </c>
      <c r="M36" s="4">
        <f t="shared" si="5"/>
        <v>5</v>
      </c>
      <c r="N36" s="4"/>
      <c r="P36" s="3">
        <f t="shared" si="6"/>
        <v>5.61</v>
      </c>
      <c r="Q36">
        <f t="shared" si="7"/>
        <v>0</v>
      </c>
      <c r="S36">
        <f t="shared" si="8"/>
        <v>3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8"/>
  <sheetViews>
    <sheetView zoomScale="82" zoomScaleNormal="82" workbookViewId="0">
      <pane xSplit="1" topLeftCell="B1" activePane="topRight" state="frozen"/>
      <selection activeCell="L48" sqref="L48"/>
      <selection pane="topRight" activeCell="A21" sqref="A21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40</v>
      </c>
      <c r="F5" cm="1">
        <f t="array" ref="F5">_xll.FDS(C5,"FMA_COS_DOWN(""EPS"",""1M"",+1,0,,,""PORTAGG"",""MEANR"")")</f>
        <v>27</v>
      </c>
      <c r="G5" cm="1">
        <f t="array" ref="G5">_xll.FDS(A5,"COUNT(OS_TOP_HLDG_NAME(ALL,0D,,MTD,,ALL,EQ))")</f>
        <v>73</v>
      </c>
      <c r="H5" s="6">
        <f>E5/$G5</f>
        <v>0.54794520547945202</v>
      </c>
      <c r="I5" s="6">
        <f>F5/$G5</f>
        <v>0.36986301369863012</v>
      </c>
      <c r="J5" s="6">
        <f t="shared" ref="J5" si="0">H5-I5</f>
        <v>0.17808219178082191</v>
      </c>
      <c r="K5" s="5" cm="1">
        <f t="array" ref="K5">_xll.FDS(A5,"FMA_PCT_ABOVE_MAVG(200,0,,,,""PORTAGG"")")/100</f>
        <v>0.84931506849315097</v>
      </c>
      <c r="L5" s="11" cm="1">
        <f t="array" ref="L5">_xll.FDSB(A5,"PERCENT_CHANGE(FMA_EPS(+1,0,,,,""PORTAGG"",""MEAN""),FMA_EPS(+1,-1AM,,,,""PORTAGG"",""MEAN""))")</f>
        <v>1.9774945188644599</v>
      </c>
      <c r="M5" s="11" cm="1">
        <f t="array" ref="M5">_xll.FDSB(A5,"PERCENT_CHANGE(FMA_EPS(+1,0,,,,""PORTAGG"",""MEAN""),FMA_EPS(+1,-3AM,,,,""PORTAGG"",""MEAN""))")</f>
        <v>1.65807816131746</v>
      </c>
      <c r="O5" s="3" cm="1">
        <f t="array" ref="O5">_xll.FDS(C5,"FG_TOTAL_RETURNC(0,-3AM)")</f>
        <v>7.2566629999999996</v>
      </c>
      <c r="P5" s="3" cm="1">
        <f t="array" ref="P5">_xll.FDS(C5,"FG_TOTAL_RETURNC(0,-6AM)")</f>
        <v>11.927711499999999</v>
      </c>
      <c r="Q5" s="6" cm="1">
        <f t="array" ref="Q5">_xll.FDS(A5,"P_PRICE(0)/P_PRICE_HIGH_PR(0,,,,,,""PRICE"",""CLOSE"",""52W"")")</f>
        <v>0.98335236000000004</v>
      </c>
      <c r="R5" s="6" cm="1">
        <f t="array" ref="R5">_xll.FDS(A5,"P_PRICE(0)/P_PRICE_LOW_PR(0,,,,,,""PRICE"",""CLOSE"",""52W"")")</f>
        <v>1.3710651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21</v>
      </c>
      <c r="F6" cm="1">
        <f t="array" ref="F6">_xll.FDS(C6,"FMA_COS_DOWN(""EPS"",""1M"",+1,0,,,""PORTAGG"",""MEANR"")")</f>
        <v>20</v>
      </c>
      <c r="G6" cm="1">
        <f t="array" ref="G6">_xll.FDS(A6,"COUNT(OS_TOP_HLDG_NAME(ALL,0D,,MTD,,ALL,EQ))")</f>
        <v>50</v>
      </c>
      <c r="H6" s="6">
        <f t="shared" ref="H6:H37" si="2">E6/$G6</f>
        <v>0.42</v>
      </c>
      <c r="I6" s="6">
        <f t="shared" ref="I6:I37" si="3">F6/$G6</f>
        <v>0.4</v>
      </c>
      <c r="J6" s="6">
        <f t="shared" ref="J6:J37" si="4">H6-I6</f>
        <v>1.9999999999999962E-2</v>
      </c>
      <c r="K6" s="5" cm="1">
        <f t="array" ref="K6">_xll.FDS(A6,"FMA_PCT_ABOVE_MAVG(200,0,,,,""PORTAGG"")")/100</f>
        <v>0.94</v>
      </c>
      <c r="L6" s="11" cm="1">
        <f t="array" ref="L6">_xll.FDSB(A6,"PERCENT_CHANGE(FMA_EPS(+1,0,,,,""PORTAGG"",""MEAN""),FMA_EPS(+1,-1AM,,,,""PORTAGG"",""MEAN""))")</f>
        <v>-0.90493500618234202</v>
      </c>
      <c r="M6" s="11" cm="1">
        <f t="array" ref="M6">_xll.FDSB(A6,"PERCENT_CHANGE(FMA_EPS(+1,0,,,,""PORTAGG"",""MEAN""),FMA_EPS(+1,-3AM,,,,""PORTAGG"",""MEAN""))")</f>
        <v>-4.2519202572428503</v>
      </c>
      <c r="O6" s="3" cm="1">
        <f t="array" ref="O6">_xll.FDS(C6,"FG_TOTAL_RETURNC(0,-3AM)")</f>
        <v>9.8866460000000007</v>
      </c>
      <c r="P6" s="3" cm="1">
        <f t="array" ref="P6">_xll.FDS(C6,"FG_TOTAL_RETURNC(0,-6AM)")</f>
        <v>15.724361</v>
      </c>
      <c r="Q6" s="6" cm="1">
        <f t="array" ref="Q6">_xll.FDS(A6,"P_PRICE(0)/P_PRICE_HIGH_PR(0,,,,,,""PRICE"",""CLOSE"",""52W"")")</f>
        <v>0.99061286000000004</v>
      </c>
      <c r="R6" s="6" cm="1">
        <f t="array" ref="R6">_xll.FDS(A6,"P_PRICE(0)/P_PRICE_LOW_PR(0,,,,,,""PRICE"",""CLOSE"",""52W"")")</f>
        <v>1.2990587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21</v>
      </c>
      <c r="F7" cm="1">
        <f t="array" ref="F7">_xll.FDS(C7,"FMA_COS_DOWN(""EPS"",""1M"",+1,0,,,""PORTAGG"",""MEANR"")")</f>
        <v>14</v>
      </c>
      <c r="G7" cm="1">
        <f t="array" ref="G7">_xll.FDS(A7,"COUNT(OS_TOP_HLDG_NAME(ALL,0D,,MTD,,ALL,EQ))")</f>
        <v>37</v>
      </c>
      <c r="H7" s="6">
        <f t="shared" si="2"/>
        <v>0.56756756756756754</v>
      </c>
      <c r="I7" s="6">
        <f t="shared" si="3"/>
        <v>0.3783783783783784</v>
      </c>
      <c r="J7" s="6">
        <f t="shared" si="4"/>
        <v>0.18918918918918914</v>
      </c>
      <c r="K7" s="5" cm="1">
        <f t="array" ref="K7">_xll.FDS(A7,"FMA_PCT_ABOVE_MAVG(200,0,,,,""PORTAGG"")")/100</f>
        <v>0.94444444444444398</v>
      </c>
      <c r="L7" s="11" cm="1">
        <f t="array" ref="L7">_xll.FDSB(A7,"PERCENT_CHANGE(FMA_EPS(+1,0,,,,""PORTAGG"",""MEAN""),FMA_EPS(+1,-1AM,,,,""PORTAGG"",""MEAN""))")</f>
        <v>0.76487267842127504</v>
      </c>
      <c r="M7" s="11" cm="1">
        <f t="array" ref="M7">_xll.FDSB(A7,"PERCENT_CHANGE(FMA_EPS(+1,0,,,,""PORTAGG"",""MEAN""),FMA_EPS(+1,-3AM,,,,""PORTAGG"",""MEAN""))")</f>
        <v>-0.20602002562222901</v>
      </c>
      <c r="O7" s="3" cm="1">
        <f t="array" ref="O7">_xll.FDS(C7,"FG_TOTAL_RETURNC(0,-3AM)")</f>
        <v>12.82531</v>
      </c>
      <c r="P7" s="3" cm="1">
        <f t="array" ref="P7">_xll.FDS(C7,"FG_TOTAL_RETURNC(0,-6AM)")</f>
        <v>18.247032000000001</v>
      </c>
      <c r="Q7" s="6" cm="1">
        <f t="array" ref="Q7">_xll.FDS(A7,"P_PRICE(0)/P_PRICE_HIGH_PR(0,,,,,,""PRICE"",""CLOSE"",""52W"")")</f>
        <v>0.95750820000000003</v>
      </c>
      <c r="R7" s="6" cm="1">
        <f t="array" ref="R7">_xll.FDS(A7,"P_PRICE(0)/P_PRICE_LOW_PR(0,,,,,,""PRICE"",""CLOSE"",""52W"")")</f>
        <v>1.498386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59</v>
      </c>
      <c r="F8" cm="1">
        <f t="array" ref="F8">_xll.FDS(C8,"FMA_COS_DOWN(""EPS"",""1M"",+1,0,,,""PORTAGG"",""MEANR"")")</f>
        <v>41</v>
      </c>
      <c r="G8" cm="1">
        <f t="array" ref="G8">_xll.FDS(A8,"COUNT(OS_TOP_HLDG_NAME(ALL,0D,,MTD,,ALL,EQ))")</f>
        <v>105</v>
      </c>
      <c r="H8" s="6">
        <f t="shared" si="2"/>
        <v>0.56190476190476191</v>
      </c>
      <c r="I8" s="6">
        <f t="shared" si="3"/>
        <v>0.39047619047619048</v>
      </c>
      <c r="J8" s="6">
        <f t="shared" si="4"/>
        <v>0.17142857142857143</v>
      </c>
      <c r="K8" s="5" cm="1">
        <f t="array" ref="K8">_xll.FDS(A8,"FMA_PCT_ABOVE_MAVG(200,0,,,,""PORTAGG"")")/100</f>
        <v>0.88461538461538491</v>
      </c>
      <c r="L8" s="11" cm="1">
        <f t="array" ref="L8">_xll.FDSB(A8,"PERCENT_CHANGE(FMA_EPS(+1,0,,,,""PORTAGG"",""MEAN""),FMA_EPS(+1,-1AM,,,,""PORTAGG"",""MEAN""))")</f>
        <v>2.1411596153697299</v>
      </c>
      <c r="M8" s="11" cm="1">
        <f t="array" ref="M8">_xll.FDSB(A8,"PERCENT_CHANGE(FMA_EPS(+1,0,,,,""PORTAGG"",""MEAN""),FMA_EPS(+1,-3AM,,,,""PORTAGG"",""MEAN""))")</f>
        <v>2.6273424193820598</v>
      </c>
      <c r="O8" s="3" cm="1">
        <f t="array" ref="O8">_xll.FDS(C8,"FG_TOTAL_RETURNC(0,-3AM)")</f>
        <v>7.6613784000000003</v>
      </c>
      <c r="P8" s="3" cm="1">
        <f t="array" ref="P8">_xll.FDS(C8,"FG_TOTAL_RETURNC(0,-6AM)")</f>
        <v>12.635624</v>
      </c>
      <c r="Q8" s="6" cm="1">
        <f t="array" ref="Q8">_xll.FDS(A8,"P_PRICE(0)/P_PRICE_HIGH_PR(0,,,,,,""PRICE"",""CLOSE"",""52W"")")</f>
        <v>0.97700240000000005</v>
      </c>
      <c r="R8" s="6" cm="1">
        <f t="array" ref="R8">_xll.FDS(A8,"P_PRICE(0)/P_PRICE_LOW_PR(0,,,,,,""PRICE"",""CLOSE"",""52W"")")</f>
        <v>1.4105293999999999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39</v>
      </c>
      <c r="F9" cm="1">
        <f t="array" ref="F9">_xll.FDS(C9,"FMA_COS_DOWN(""EPS"",""1M"",+1,0,,,""PORTAGG"",""MEANR"")")</f>
        <v>32</v>
      </c>
      <c r="G9" cm="1">
        <f t="array" ref="G9">_xll.FDS(A9,"COUNT(OS_TOP_HLDG_NAME(ALL,0D,,MTD,,ALL,EQ))")</f>
        <v>80</v>
      </c>
      <c r="H9" s="6">
        <f t="shared" si="2"/>
        <v>0.48749999999999999</v>
      </c>
      <c r="I9" s="6">
        <f t="shared" si="3"/>
        <v>0.4</v>
      </c>
      <c r="J9" s="6">
        <f t="shared" si="4"/>
        <v>8.7499999999999967E-2</v>
      </c>
      <c r="K9" s="5" cm="1">
        <f t="array" ref="K9">_xll.FDS(A9,"FMA_PCT_ABOVE_MAVG(200,0,,,,""PORTAGG"")")/100</f>
        <v>0.759493670886076</v>
      </c>
      <c r="L9" s="11" cm="1">
        <f t="array" ref="L9">_xll.FDSB(A9,"PERCENT_CHANGE(FMA_EPS(+1,0,,,,""PORTAGG"",""MEAN""),FMA_EPS(+1,-1AM,,,,""PORTAGG"",""MEAN""))")</f>
        <v>-1.57019242687956</v>
      </c>
      <c r="M9" s="11" cm="1">
        <f t="array" ref="M9">_xll.FDSB(A9,"PERCENT_CHANGE(FMA_EPS(+1,0,,,,""PORTAGG"",""MEAN""),FMA_EPS(+1,-3AM,,,,""PORTAGG"",""MEAN""))")</f>
        <v>-2.9536824530308001</v>
      </c>
      <c r="O9" s="3" cm="1">
        <f t="array" ref="O9">_xll.FDS(C9,"FG_TOTAL_RETURNC(0,-3AM)")</f>
        <v>3.876865</v>
      </c>
      <c r="P9" s="3" cm="1">
        <f t="array" ref="P9">_xll.FDS(C9,"FG_TOTAL_RETURNC(0,-6AM)")</f>
        <v>10.015046999999999</v>
      </c>
      <c r="Q9" s="6" cm="1">
        <f t="array" ref="Q9">_xll.FDS(A9,"P_PRICE(0)/P_PRICE_HIGH_PR(0,,,,,,""PRICE"",""CLOSE"",""52W"")")</f>
        <v>0.97893750000000002</v>
      </c>
      <c r="R9" s="6" cm="1">
        <f t="array" ref="R9">_xll.FDS(A9,"P_PRICE(0)/P_PRICE_LOW_PR(0,,,,,,""PRICE"",""CLOSE"",""52W"")")</f>
        <v>1.3012235000000001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21</v>
      </c>
      <c r="F10" cm="1">
        <f t="array" ref="F10">_xll.FDS(C10,"FMA_COS_DOWN(""EPS"",""1M"",+1,0,,,""PORTAGG"",""MEANR"")")</f>
        <v>33</v>
      </c>
      <c r="G10" cm="1">
        <f t="array" ref="G10">_xll.FDS(A10,"COUNT(OS_TOP_HLDG_NAME(ALL,0D,,MTD,,ALL,EQ))")</f>
        <v>94</v>
      </c>
      <c r="H10" s="6">
        <f t="shared" si="2"/>
        <v>0.22340425531914893</v>
      </c>
      <c r="I10" s="6">
        <f t="shared" si="3"/>
        <v>0.35106382978723405</v>
      </c>
      <c r="J10" s="6">
        <f t="shared" si="4"/>
        <v>-0.12765957446808512</v>
      </c>
      <c r="K10" s="5" cm="1">
        <f t="array" ref="K10">_xll.FDS(A10,"FMA_PCT_ABOVE_MAVG(200,0,,,,""PORTAGG"")")/100</f>
        <v>0.73958333333333304</v>
      </c>
      <c r="L10" s="11" cm="1">
        <f t="array" ref="L10">_xll.FDSB(A10,"PERCENT_CHANGE(FMA_EPS(+1,0,,,,""PORTAGG"",""MEAN""),FMA_EPS(+1,-1AM,,,,""PORTAGG"",""MEAN""))")</f>
        <v>-2.25261140979145</v>
      </c>
      <c r="M10" s="11" cm="1">
        <f t="array" ref="M10">_xll.FDSB(A10,"PERCENT_CHANGE(FMA_EPS(+1,0,,,,""PORTAGG"",""MEAN""),FMA_EPS(+1,-3AM,,,,""PORTAGG"",""MEAN""))")</f>
        <v>-6.7073499062084601</v>
      </c>
      <c r="O10" s="3" cm="1">
        <f t="array" ref="O10">_xll.FDS(C10,"FG_TOTAL_RETURNC(0,-3AM)")</f>
        <v>9.1102600000000002</v>
      </c>
      <c r="P10" s="3" cm="1">
        <f t="array" ref="P10">_xll.FDS(C10,"FG_TOTAL_RETURNC(0,-6AM)")</f>
        <v>12.649929</v>
      </c>
      <c r="Q10" s="6" cm="1">
        <f t="array" ref="Q10">_xll.FDS(A10,"P_PRICE(0)/P_PRICE_HIGH_PR(0,,,,,,""PRICE"",""CLOSE"",""52W"")")</f>
        <v>0.96944964</v>
      </c>
      <c r="R10" s="6" cm="1">
        <f t="array" ref="R10">_xll.FDS(A10,"P_PRICE(0)/P_PRICE_LOW_PR(0,,,,,,""PRICE"",""CLOSE"",""52W"")")</f>
        <v>1.3854468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19</v>
      </c>
      <c r="F11" cm="1">
        <f t="array" ref="F11">_xll.FDS(C11,"FMA_COS_DOWN(""EPS"",""1M"",+1,0,,,""PORTAGG"",""MEANR"")")</f>
        <v>8</v>
      </c>
      <c r="G11" cm="1">
        <f t="array" ref="G11">_xll.FDS(A11,"COUNT(OS_TOP_HLDG_NAME(ALL,0D,,MTD,,ALL,EQ))")</f>
        <v>42</v>
      </c>
      <c r="H11" s="6">
        <f t="shared" si="2"/>
        <v>0.45238095238095238</v>
      </c>
      <c r="I11" s="6">
        <f t="shared" si="3"/>
        <v>0.19047619047619047</v>
      </c>
      <c r="J11" s="6">
        <f t="shared" si="4"/>
        <v>0.26190476190476192</v>
      </c>
      <c r="K11" s="5" cm="1">
        <f t="array" ref="K11">_xll.FDS(A11,"FMA_PCT_ABOVE_MAVG(200,0,,,,""PORTAGG"")")/100</f>
        <v>0.95454545454545492</v>
      </c>
      <c r="L11" s="11" cm="1">
        <f t="array" ref="L11">_xll.FDSB(A11,"PERCENT_CHANGE(FMA_EPS(+1,0,,,,""PORTAGG"",""MEAN""),FMA_EPS(+1,-1AM,,,,""PORTAGG"",""MEAN""))")</f>
        <v>1.42384513102305</v>
      </c>
      <c r="M11" s="11" cm="1">
        <f t="array" ref="M11">_xll.FDSB(A11,"PERCENT_CHANGE(FMA_EPS(+1,0,,,,""PORTAGG"",""MEAN""),FMA_EPS(+1,-3AM,,,,""PORTAGG"",""MEAN""))")</f>
        <v>-14.320575864984599</v>
      </c>
      <c r="O11" s="3" cm="1">
        <f t="array" ref="O11">_xll.FDS(C11,"FG_TOTAL_RETURNC(0,-3AM)")</f>
        <v>6.1158656999999996</v>
      </c>
      <c r="P11" s="3" cm="1">
        <f t="array" ref="P11">_xll.FDS(C11,"FG_TOTAL_RETURNC(0,-6AM)")</f>
        <v>13.478243000000001</v>
      </c>
      <c r="Q11" s="6" cm="1">
        <f t="array" ref="Q11">_xll.FDS(A11,"P_PRICE(0)/P_PRICE_HIGH_PR(0,,,,,,""PRICE"",""CLOSE"",""52W"")")</f>
        <v>0.95926343999999997</v>
      </c>
      <c r="R11" s="6" cm="1">
        <f t="array" ref="R11">_xll.FDS(A11,"P_PRICE(0)/P_PRICE_LOW_PR(0,,,,,,""PRICE"",""CLOSE"",""52W"")")</f>
        <v>1.4708872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13</v>
      </c>
      <c r="F12" cm="1">
        <f t="array" ref="F12">_xll.FDS(C12,"FMA_COS_DOWN(""EPS"",""1M"",+1,0,,,""PORTAGG"",""MEANR"")")</f>
        <v>9</v>
      </c>
      <c r="G12" cm="1">
        <f t="array" ref="G12">_xll.FDS(A12,"COUNT(OS_TOP_HLDG_NAME(ALL,0D,,MTD,,ALL,EQ))")</f>
        <v>37</v>
      </c>
      <c r="H12" s="6">
        <f t="shared" si="2"/>
        <v>0.35135135135135137</v>
      </c>
      <c r="I12" s="6">
        <f t="shared" si="3"/>
        <v>0.24324324324324326</v>
      </c>
      <c r="J12" s="6">
        <f t="shared" si="4"/>
        <v>0.10810810810810811</v>
      </c>
      <c r="K12" s="5" cm="1">
        <f t="array" ref="K12">_xll.FDS(A12,"FMA_PCT_ABOVE_MAVG(200,0,,,,""PORTAGG"")")/100</f>
        <v>0.80555555555555602</v>
      </c>
      <c r="L12" s="11" cm="1">
        <f t="array" ref="L12">_xll.FDSB(A12,"PERCENT_CHANGE(FMA_EPS(+1,0,,,,""PORTAGG"",""MEAN""),FMA_EPS(+1,-1AM,,,,""PORTAGG"",""MEAN""))")</f>
        <v>-1.63684654476259</v>
      </c>
      <c r="M12" s="11" cm="1">
        <f t="array" ref="M12">_xll.FDSB(A12,"PERCENT_CHANGE(FMA_EPS(+1,0,,,,""PORTAGG"",""MEAN""),FMA_EPS(+1,-3AM,,,,""PORTAGG"",""MEAN""))")</f>
        <v>-14.864510143196799</v>
      </c>
      <c r="O12" s="3" cm="1">
        <f t="array" ref="O12">_xll.FDS(C12,"FG_TOTAL_RETURNC(0,-3AM)")</f>
        <v>8.9800719999999998</v>
      </c>
      <c r="P12" s="3" cm="1">
        <f t="array" ref="P12">_xll.FDS(C12,"FG_TOTAL_RETURNC(0,-6AM)")</f>
        <v>14.862691999999999</v>
      </c>
      <c r="Q12" s="6" cm="1">
        <f t="array" ref="Q12">_xll.FDS(A12,"P_PRICE(0)/P_PRICE_HIGH_PR(0,,,,,,""PRICE"",""CLOSE"",""52W"")")</f>
        <v>0.98812690000000003</v>
      </c>
      <c r="R12" s="6" cm="1">
        <f t="array" ref="R12">_xll.FDS(A12,"P_PRICE(0)/P_PRICE_LOW_PR(0,,,,,,""PRICE"",""CLOSE"",""52W"")")</f>
        <v>1.3714617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10</v>
      </c>
      <c r="F13" cm="1">
        <f t="array" ref="F13">_xll.FDS(C13,"FMA_COS_DOWN(""EPS"",""1M"",+1,0,,,""PORTAGG"",""MEANR"")")</f>
        <v>27</v>
      </c>
      <c r="G13" cm="1">
        <f t="array" ref="G13">_xll.FDS(A13,"COUNT(OS_TOP_HLDG_NAME(ALL,0D,,MTD,,ALL,EQ))")</f>
        <v>46</v>
      </c>
      <c r="H13" s="6">
        <f t="shared" si="2"/>
        <v>0.21739130434782608</v>
      </c>
      <c r="I13" s="6">
        <f t="shared" si="3"/>
        <v>0.58695652173913049</v>
      </c>
      <c r="J13" s="6">
        <f t="shared" si="4"/>
        <v>-0.36956521739130443</v>
      </c>
      <c r="K13" s="5" cm="1">
        <f t="array" ref="K13">_xll.FDS(A13,"FMA_PCT_ABOVE_MAVG(200,0,,,,""PORTAGG"")")/100</f>
        <v>0.64444444444444404</v>
      </c>
      <c r="L13" s="11" cm="1">
        <f t="array" ref="L13">_xll.FDSB(A13,"PERCENT_CHANGE(FMA_EPS(+1,0,,,,""PORTAGG"",""MEAN""),FMA_EPS(+1,-1AM,,,,""PORTAGG"",""MEAN""))")</f>
        <v>-8.6983265463239601</v>
      </c>
      <c r="M13" s="11" cm="1">
        <f t="array" ref="M13">_xll.FDSB(A13,"PERCENT_CHANGE(FMA_EPS(+1,0,,,,""PORTAGG"",""MEAN""),FMA_EPS(+1,-3AM,,,,""PORTAGG"",""MEAN""))")</f>
        <v>-13.190392601329901</v>
      </c>
      <c r="O13" s="3" cm="1">
        <f t="array" ref="O13">_xll.FDS(C13,"FG_TOTAL_RETURNC(0,-3AM)")</f>
        <v>0.65072775000000005</v>
      </c>
      <c r="P13" s="3" cm="1">
        <f t="array" ref="P13">_xll.FDS(C13,"FG_TOTAL_RETURNC(0,-6AM)")</f>
        <v>-0.89490413999999996</v>
      </c>
      <c r="Q13" s="6" cm="1">
        <f t="array" ref="Q13">_xll.FDS(A13,"P_PRICE(0)/P_PRICE_HIGH_PR(0,,,,,,""PRICE"",""CLOSE"",""52W"")")</f>
        <v>0.91389315999999998</v>
      </c>
      <c r="R13" s="6" cm="1">
        <f t="array" ref="R13">_xll.FDS(A13,"P_PRICE(0)/P_PRICE_LOW_PR(0,,,,,,""PRICE"",""CLOSE"",""52W"")")</f>
        <v>1.2221302000000001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18</v>
      </c>
      <c r="F14" cm="1">
        <f t="array" ref="F14">_xll.FDS(C14,"FMA_COS_DOWN(""EPS"",""1M"",+1,0,,,""PORTAGG"",""MEANR"")")</f>
        <v>14</v>
      </c>
      <c r="G14" cm="1">
        <f t="array" ref="G14">_xll.FDS(A14,"COUNT(OS_TOP_HLDG_NAME(ALL,0D,,MTD,,ALL,EQ))")</f>
        <v>46</v>
      </c>
      <c r="H14" s="6">
        <f t="shared" si="2"/>
        <v>0.39130434782608697</v>
      </c>
      <c r="I14" s="6">
        <f t="shared" si="3"/>
        <v>0.30434782608695654</v>
      </c>
      <c r="J14" s="6">
        <f t="shared" si="4"/>
        <v>8.6956521739130432E-2</v>
      </c>
      <c r="K14" s="5" cm="1">
        <f t="array" ref="K14">_xll.FDS(A14,"FMA_PCT_ABOVE_MAVG(200,0,,,,""PORTAGG"")")/100</f>
        <v>0.91111111111111098</v>
      </c>
      <c r="L14" s="11" cm="1">
        <f t="array" ref="L14">_xll.FDSB(A14,"PERCENT_CHANGE(FMA_EPS(+1,0,,,,""PORTAGG"",""MEAN""),FMA_EPS(+1,-1AM,,,,""PORTAGG"",""MEAN""))")</f>
        <v>0.72274127149161105</v>
      </c>
      <c r="M14" s="11" cm="1">
        <f t="array" ref="M14">_xll.FDSB(A14,"PERCENT_CHANGE(FMA_EPS(+1,0,,,,""PORTAGG"",""MEAN""),FMA_EPS(+1,-3AM,,,,""PORTAGG"",""MEAN""))")</f>
        <v>-4.7296903056540503E-2</v>
      </c>
      <c r="O14" s="3" cm="1">
        <f t="array" ref="O14">_xll.FDS(C14,"FG_TOTAL_RETURNC(0,-3AM)")</f>
        <v>13.451338</v>
      </c>
      <c r="P14" s="3" cm="1">
        <f t="array" ref="P14">_xll.FDS(C14,"FG_TOTAL_RETURNC(0,-6AM)")</f>
        <v>15.615797000000001</v>
      </c>
      <c r="Q14" s="6" cm="1">
        <f t="array" ref="Q14">_xll.FDS(A14,"P_PRICE(0)/P_PRICE_HIGH_PR(0,,,,,,""PRICE"",""CLOSE"",""52W"")")</f>
        <v>0.97399055999999995</v>
      </c>
      <c r="R14" s="6" cm="1">
        <f t="array" ref="R14">_xll.FDS(A14,"P_PRICE(0)/P_PRICE_LOW_PR(0,,,,,,""PRICE"",""CLOSE"",""52W"")")</f>
        <v>1.6521007999999999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37</v>
      </c>
      <c r="F15" cm="1">
        <f t="array" ref="F15">_xll.FDS(C15,"FMA_COS_DOWN(""EPS"",""1M"",+1,0,,,""PORTAGG"",""MEANR"")")</f>
        <v>19</v>
      </c>
      <c r="G15" cm="1">
        <f t="array" ref="G15">_xll.FDS(A15,"COUNT(OS_TOP_HLDG_NAME(ALL,0D,,MTD,,ALL,EQ))")</f>
        <v>69</v>
      </c>
      <c r="H15" s="6">
        <f t="shared" si="2"/>
        <v>0.53623188405797106</v>
      </c>
      <c r="I15" s="6">
        <f t="shared" si="3"/>
        <v>0.27536231884057971</v>
      </c>
      <c r="J15" s="6">
        <f t="shared" si="4"/>
        <v>0.26086956521739135</v>
      </c>
      <c r="K15" s="5" cm="1">
        <f t="array" ref="K15">_xll.FDS(A15,"FMA_PCT_ABOVE_MAVG(200,0,,,,""PORTAGG"")")/100</f>
        <v>0.66666666666666696</v>
      </c>
      <c r="L15" s="11" cm="1">
        <f t="array" ref="L15">_xll.FDSB(A15,"PERCENT_CHANGE(FMA_EPS(+1,0,,,,""PORTAGG"",""MEAN""),FMA_EPS(+1,-1AM,,,,""PORTAGG"",""MEAN""))")</f>
        <v>0.31826571226593098</v>
      </c>
      <c r="M15" s="11" cm="1">
        <f t="array" ref="M15">_xll.FDSB(A15,"PERCENT_CHANGE(FMA_EPS(+1,0,,,,""PORTAGG"",""MEAN""),FMA_EPS(+1,-3AM,,,,""PORTAGG"",""MEAN""))")</f>
        <v>-4.6838798060820102</v>
      </c>
      <c r="O15" s="3" cm="1">
        <f t="array" ref="O15">_xll.FDS(C15,"FG_TOTAL_RETURNC(0,-3AM)")</f>
        <v>8.6270089999999993</v>
      </c>
      <c r="P15" s="3" cm="1">
        <f t="array" ref="P15">_xll.FDS(C15,"FG_TOTAL_RETURNC(0,-6AM)")</f>
        <v>5.5931329999999999</v>
      </c>
      <c r="Q15" s="6" cm="1">
        <f t="array" ref="Q15">_xll.FDS(A15,"P_PRICE(0)/P_PRICE_HIGH_PR(0,,,,,,""PRICE"",""CLOSE"",""52W"")")</f>
        <v>0.88623359999999995</v>
      </c>
      <c r="R15" s="6" cm="1">
        <f t="array" ref="R15">_xll.FDS(A15,"P_PRICE(0)/P_PRICE_LOW_PR(0,,,,,,""PRICE"",""CLOSE"",""52W"")")</f>
        <v>1.3149385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31</v>
      </c>
      <c r="F16" cm="1">
        <f t="array" ref="F16">_xll.FDS(C16,"FMA_COS_DOWN(""EPS"",""1M"",+1,0,,,""PORTAGG"",""MEANR"")")</f>
        <v>20</v>
      </c>
      <c r="G16" cm="1">
        <f t="array" ref="G16">_xll.FDS(A16,"COUNT(OS_TOP_HLDG_NAME(ALL,0D,,MTD,,ALL,EQ))")</f>
        <v>116</v>
      </c>
      <c r="H16" s="6">
        <f t="shared" si="2"/>
        <v>0.26724137931034481</v>
      </c>
      <c r="I16" s="6">
        <f t="shared" si="3"/>
        <v>0.17241379310344829</v>
      </c>
      <c r="J16" s="6">
        <f t="shared" si="4"/>
        <v>9.4827586206896519E-2</v>
      </c>
      <c r="K16" s="5" cm="1">
        <f t="array" ref="K16">_xll.FDS(A16,"FMA_PCT_ABOVE_MAVG(200,0,,,,""PORTAGG"")")/100</f>
        <v>0.58260869565217399</v>
      </c>
      <c r="L16" s="11" cm="1">
        <f t="array" ref="L16">_xll.FDSB(A16,"PERCENT_CHANGE(FMA_EPS(+1,0,,,,""PORTAGG"",""MEAN""),FMA_EPS(+1,-1AM,,,,""PORTAGG"",""MEAN""))")</f>
        <v>0.11262365170172001</v>
      </c>
      <c r="M16" s="11" cm="1">
        <f t="array" ref="M16">_xll.FDSB(A16,"PERCENT_CHANGE(FMA_EPS(+1,0,,,,""PORTAGG"",""MEAN""),FMA_EPS(+1,-3AM,,,,""PORTAGG"",""MEAN""))")</f>
        <v>0.73617810827521102</v>
      </c>
      <c r="O16" s="3" cm="1">
        <f t="array" ref="O16">_xll.FDS(C16,"FG_TOTAL_RETURNC(0,-3AM)")</f>
        <v>4.9449920000000001</v>
      </c>
      <c r="P16" s="3" cm="1">
        <f t="array" ref="P16">_xll.FDS(C16,"FG_TOTAL_RETURNC(0,-6AM)")</f>
        <v>-2.6604711999999999</v>
      </c>
      <c r="Q16" s="6" cm="1">
        <f t="array" ref="Q16">_xll.FDS(A16,"P_PRICE(0)/P_PRICE_HIGH_PR(0,,,,,,""PRICE"",""CLOSE"",""52W"")")</f>
        <v>0.93309350000000002</v>
      </c>
      <c r="R16" s="6" cm="1">
        <f t="array" ref="R16">_xll.FDS(A16,"P_PRICE(0)/P_PRICE_LOW_PR(0,,,,,,""PRICE"",""CLOSE"",""52W"")")</f>
        <v>1.2603663000000001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17</v>
      </c>
      <c r="F17" cm="1">
        <f t="array" ref="F17">_xll.FDS(C17,"FMA_COS_DOWN(""EPS"",""1M"",+1,0,,,""PORTAGG"",""MEANR"")")</f>
        <v>8</v>
      </c>
      <c r="G17" cm="1">
        <f t="array" ref="G17">_xll.FDS(A17,"COUNT(OS_TOP_HLDG_NAME(ALL,0D,,MTD,,ALL,EQ))")</f>
        <v>39</v>
      </c>
      <c r="H17" s="6">
        <f t="shared" si="2"/>
        <v>0.4358974358974359</v>
      </c>
      <c r="I17" s="6">
        <f t="shared" si="3"/>
        <v>0.20512820512820512</v>
      </c>
      <c r="J17" s="6">
        <f t="shared" si="4"/>
        <v>0.23076923076923078</v>
      </c>
      <c r="K17" s="5" cm="1">
        <f t="array" ref="K17">_xll.FDS(A17,"FMA_PCT_ABOVE_MAVG(200,0,,,,""PORTAGG"")")/100</f>
        <v>0.85714285714285698</v>
      </c>
      <c r="L17" s="11" cm="1">
        <f t="array" ref="L17">_xll.FDSB(A17,"PERCENT_CHANGE(FMA_EPS(+1,0,,,,""PORTAGG"",""MEAN""),FMA_EPS(+1,-1AM,,,,""PORTAGG"",""MEAN""))")</f>
        <v>0.58767655126030105</v>
      </c>
      <c r="M17" s="11" cm="1">
        <f t="array" ref="M17">_xll.FDSB(A17,"PERCENT_CHANGE(FMA_EPS(+1,0,,,,""PORTAGG"",""MEAN""),FMA_EPS(+1,-3AM,,,,""PORTAGG"",""MEAN""))")</f>
        <v>5.4166786065196204</v>
      </c>
      <c r="O17" s="3" cm="1">
        <f t="array" ref="O17">_xll.FDS(C17,"FG_TOTAL_RETURNC(0,-3AM)")</f>
        <v>7.8655840000000001</v>
      </c>
      <c r="P17" s="3" cm="1">
        <f t="array" ref="P17">_xll.FDS(C17,"FG_TOTAL_RETURNC(0,-6AM)")</f>
        <v>13.221669</v>
      </c>
      <c r="Q17" s="6" cm="1">
        <f t="array" ref="Q17">_xll.FDS(A17,"P_PRICE(0)/P_PRICE_HIGH_PR(0,,,,,,""PRICE"",""CLOSE"",""52W"")")</f>
        <v>0.87498100000000001</v>
      </c>
      <c r="R17" s="6" cm="1">
        <f t="array" ref="R17">_xll.FDS(A17,"P_PRICE(0)/P_PRICE_LOW_PR(0,,,,,,""PRICE"",""CLOSE"",""52W"")")</f>
        <v>1.4198170999999999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15</v>
      </c>
      <c r="F18" cm="1">
        <f t="array" ref="F18">_xll.FDS(C18,"FMA_COS_DOWN(""EPS"",""1M"",+1,0,,,""PORTAGG"",""MEANR"")")</f>
        <v>9</v>
      </c>
      <c r="G18" cm="1">
        <f t="array" ref="G18">_xll.FDS(A18,"COUNT(OS_TOP_HLDG_NAME(ALL,0D,,MTD,,ALL,EQ))")</f>
        <v>26</v>
      </c>
      <c r="H18" s="6">
        <f t="shared" si="2"/>
        <v>0.57692307692307687</v>
      </c>
      <c r="I18" s="6">
        <f t="shared" si="3"/>
        <v>0.34615384615384615</v>
      </c>
      <c r="J18" s="6">
        <f t="shared" si="4"/>
        <v>0.23076923076923073</v>
      </c>
      <c r="K18" s="5" cm="1">
        <f t="array" ref="K18">_xll.FDS(A18,"FMA_PCT_ABOVE_MAVG(200,0,,,,""PORTAGG"")")/100</f>
        <v>0.61538461538461497</v>
      </c>
      <c r="L18" s="11" cm="1">
        <f t="array" ref="L18">_xll.FDSB(A18,"PERCENT_CHANGE(FMA_EPS(+1,0,,,,""PORTAGG"",""MEAN""),FMA_EPS(+1,-1AM,,,,""PORTAGG"",""MEAN""))")</f>
        <v>1.67739864770665</v>
      </c>
      <c r="M18" s="11" cm="1">
        <f t="array" ref="M18">_xll.FDSB(A18,"PERCENT_CHANGE(FMA_EPS(+1,0,,,,""PORTAGG"",""MEAN""),FMA_EPS(+1,-3AM,,,,""PORTAGG"",""MEAN""))")</f>
        <v>4.7112173486278097</v>
      </c>
      <c r="O18" s="3" cm="1">
        <f t="array" ref="O18">_xll.FDS(C18,"FG_TOTAL_RETURNC(0,-3AM)")</f>
        <v>11.142647</v>
      </c>
      <c r="P18" s="3" cm="1">
        <f t="array" ref="P18">_xll.FDS(C18,"FG_TOTAL_RETURNC(0,-6AM)")</f>
        <v>23.15935</v>
      </c>
      <c r="Q18" s="6" cm="1">
        <f t="array" ref="Q18">_xll.FDS(A18,"P_PRICE(0)/P_PRICE_HIGH_PR(0,,,,,,""PRICE"",""CLOSE"",""52W"")")</f>
        <v>0.82131050000000005</v>
      </c>
      <c r="R18" s="6" cm="1">
        <f t="array" ref="R18">_xll.FDS(A18,"P_PRICE(0)/P_PRICE_LOW_PR(0,,,,,,""PRICE"",""CLOSE"",""52W"")")</f>
        <v>1.6805615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22</v>
      </c>
      <c r="F19" cm="1">
        <f t="array" ref="F19">_xll.FDS(C19,"FMA_COS_DOWN(""EPS"",""1M"",+1,0,,,""PORTAGG"",""MEANR"")")</f>
        <v>29</v>
      </c>
      <c r="G19" cm="1">
        <f t="array" ref="G19">_xll.FDS(A19,"COUNT(OS_TOP_HLDG_NAME(ALL,0D,,MTD,,ALL,EQ))")</f>
        <v>64</v>
      </c>
      <c r="H19" s="6">
        <f t="shared" si="2"/>
        <v>0.34375</v>
      </c>
      <c r="I19" s="6">
        <f t="shared" si="3"/>
        <v>0.453125</v>
      </c>
      <c r="J19" s="6">
        <f t="shared" si="4"/>
        <v>-0.109375</v>
      </c>
      <c r="K19" s="5" cm="1">
        <f t="array" ref="K19">_xll.FDS(A19,"FMA_PCT_ABOVE_MAVG(200,0,,,,""PORTAGG"")")/100</f>
        <v>0.74603174603174593</v>
      </c>
      <c r="L19" s="11" cm="1">
        <f t="array" ref="L19">_xll.FDSB(A19,"PERCENT_CHANGE(FMA_EPS(+1,0,,,,""PORTAGG"",""MEAN""),FMA_EPS(+1,-1AM,,,,""PORTAGG"",""MEAN""))")</f>
        <v>-0.67817803984131397</v>
      </c>
      <c r="M19" s="11" cm="1">
        <f t="array" ref="M19">_xll.FDSB(A19,"PERCENT_CHANGE(FMA_EPS(+1,0,,,,""PORTAGG"",""MEAN""),FMA_EPS(+1,-3AM,,,,""PORTAGG"",""MEAN""))")</f>
        <v>-0.46877856302892201</v>
      </c>
      <c r="O19" s="3" cm="1">
        <f t="array" ref="O19">_xll.FDS(C19,"FG_TOTAL_RETURNC(0,-3AM)")</f>
        <v>7.9445003999999999</v>
      </c>
      <c r="P19" s="3" cm="1">
        <f t="array" ref="P19">_xll.FDS(C19,"FG_TOTAL_RETURNC(0,-6AM)")</f>
        <v>7.1001053000000001</v>
      </c>
      <c r="Q19" s="6" cm="1">
        <f t="array" ref="Q19">_xll.FDS(A19,"P_PRICE(0)/P_PRICE_HIGH_PR(0,,,,,,""PRICE"",""CLOSE"",""52W"")")</f>
        <v>1</v>
      </c>
      <c r="R19" s="6" cm="1">
        <f t="array" ref="R19">_xll.FDS(A19,"P_PRICE(0)/P_PRICE_LOW_PR(0,,,,,,""PRICE"",""CLOSE"",""52W"")")</f>
        <v>1.227546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65</v>
      </c>
      <c r="F20" cm="1">
        <f t="array" ref="F20">_xll.FDS(C20,"FMA_COS_DOWN(""EPS"",""1M"",+1,0,,,""PORTAGG"",""MEANR"")")</f>
        <v>47</v>
      </c>
      <c r="G20" cm="1">
        <f t="array" ref="G20">_xll.FDS(A20,"COUNT(OS_TOP_HLDG_NAME(ALL,0D,,MTD,,ALL,EQ))")</f>
        <v>211</v>
      </c>
      <c r="H20" s="6">
        <f t="shared" si="2"/>
        <v>0.30805687203791471</v>
      </c>
      <c r="I20" s="6">
        <f t="shared" si="3"/>
        <v>0.22274881516587677</v>
      </c>
      <c r="J20" s="6">
        <f t="shared" si="4"/>
        <v>8.5308056872037935E-2</v>
      </c>
      <c r="K20" s="5" cm="1">
        <f t="array" ref="K20">_xll.FDS(A20,"FMA_PCT_ABOVE_MAVG(200,0,,,,""PORTAGG"")")/100</f>
        <v>0.607655502392344</v>
      </c>
      <c r="L20" s="11" t="str" cm="1">
        <f t="array" ref="L20">_xll.FDSB(A20,"PERCENT_CHANGE(FMA_EPS(+1,0,,,,""PORTAGG"",""MEAN""),FMA_EPS(+1,-1AM,,,,""PORTAGG"",""MEAN""))")</f>
        <v/>
      </c>
      <c r="M20" s="11" t="str" cm="1">
        <f t="array" ref="M20">_xll.FDSB(A20,"PERCENT_CHANGE(FMA_EPS(+1,0,,,,""PORTAGG"",""MEAN""),FMA_EPS(+1,-3AM,,,,""PORTAGG"",""MEAN""))")</f>
        <v/>
      </c>
      <c r="O20" s="3" cm="1">
        <f t="array" ref="O20">_xll.FDS(C20,"FG_TOTAL_RETURNC(0,-3AM)")</f>
        <v>13.599503</v>
      </c>
      <c r="P20" s="3" cm="1">
        <f t="array" ref="P20">_xll.FDS(C20,"FG_TOTAL_RETURNC(0,-6AM)")</f>
        <v>8.0624339999999997</v>
      </c>
      <c r="Q20" s="6" cm="1">
        <f t="array" ref="Q20">_xll.FDS(A20,"P_PRICE(0)/P_PRICE_HIGH_PR(0,,,,,,""PRICE"",""CLOSE"",""52W"")")</f>
        <v>0.99217599999999995</v>
      </c>
      <c r="R20" s="6" cm="1">
        <f t="array" ref="R20">_xll.FDS(A20,"P_PRICE(0)/P_PRICE_LOW_PR(0,,,,,,""PRICE"",""CLOSE"",""52W"")")</f>
        <v>1.3086024999999999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15</v>
      </c>
      <c r="F21" cm="1">
        <f t="array" ref="F21">_xll.FDS(C21,"FMA_COS_DOWN(""EPS"",""1M"",+1,0,,,""PORTAGG"",""MEANR"")")</f>
        <v>24</v>
      </c>
      <c r="G21" cm="1">
        <f t="array" ref="G21">_xll.FDS(A21,"COUNT(OS_TOP_HLDG_NAME(ALL,0D,,MTD,,ALL,EQ))")</f>
        <v>53</v>
      </c>
      <c r="H21" s="6">
        <f t="shared" si="2"/>
        <v>0.28301886792452829</v>
      </c>
      <c r="I21" s="6">
        <f t="shared" si="3"/>
        <v>0.45283018867924529</v>
      </c>
      <c r="J21" s="6">
        <f t="shared" si="4"/>
        <v>-0.169811320754717</v>
      </c>
      <c r="K21" s="5" cm="1">
        <f t="array" ref="K21">_xll.FDS(A21,"FMA_PCT_ABOVE_MAVG(200,0,,,,""PORTAGG"")")/100</f>
        <v>0.60377358490566002</v>
      </c>
      <c r="L21" s="11" cm="1">
        <f t="array" ref="L21">_xll.FDSB(A21,"PERCENT_CHANGE(FMA_EPS(+1,0,,,,""PORTAGG"",""MEAN""),FMA_EPS(+1,-1AM,,,,""PORTAGG"",""MEAN""))")</f>
        <v>-0.30204748604473097</v>
      </c>
      <c r="M21" s="11" cm="1">
        <f t="array" ref="M21">_xll.FDSB(A21,"PERCENT_CHANGE(FMA_EPS(+1,0,,,,""PORTAGG"",""MEAN""),FMA_EPS(+1,-3AM,,,,""PORTAGG"",""MEAN""))")</f>
        <v>0.45687523955535297</v>
      </c>
      <c r="O21" s="3" cm="1">
        <f t="array" ref="O21">_xll.FDS(C21,"FG_TOTAL_RETURNC(0,-3AM)")</f>
        <v>5.0223110000000002</v>
      </c>
      <c r="P21" s="3" cm="1">
        <f t="array" ref="P21">_xll.FDS(C21,"FG_TOTAL_RETURNC(0,-6AM)")</f>
        <v>5.4367660000000004</v>
      </c>
      <c r="Q21" s="6" cm="1">
        <f t="array" ref="Q21">_xll.FDS(A21,"P_PRICE(0)/P_PRICE_HIGH_PR(0,,,,,,""PRICE"",""CLOSE"",""52W"")")</f>
        <v>0.93934260000000003</v>
      </c>
      <c r="R21" s="6" cm="1">
        <f t="array" ref="R21">_xll.FDS(A21,"P_PRICE(0)/P_PRICE_LOW_PR(0,,,,,,""PRICE"",""CLOSE"",""52W"")")</f>
        <v>1.2354094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12</v>
      </c>
      <c r="F22" cm="1">
        <f t="array" ref="F22">_xll.FDS(C22,"FMA_COS_DOWN(""EPS"",""1M"",+1,0,,,""PORTAGG"",""MEANR"")")</f>
        <v>28</v>
      </c>
      <c r="G22" cm="1">
        <f t="array" ref="G22">_xll.FDS(A22,"COUNT(OS_TOP_HLDG_NAME(ALL,0D,,MTD,,ALL,EQ))")</f>
        <v>79</v>
      </c>
      <c r="H22" s="6">
        <f t="shared" si="2"/>
        <v>0.15189873417721519</v>
      </c>
      <c r="I22" s="6">
        <f t="shared" si="3"/>
        <v>0.35443037974683544</v>
      </c>
      <c r="J22" s="6">
        <f t="shared" si="4"/>
        <v>-0.20253164556962025</v>
      </c>
      <c r="K22" s="5" cm="1">
        <f t="array" ref="K22">_xll.FDS(A22,"FMA_PCT_ABOVE_MAVG(200,0,,,,""PORTAGG"")")/100</f>
        <v>0.65384615384615397</v>
      </c>
      <c r="L22" s="11" cm="1">
        <f t="array" ref="L22">_xll.FDSB(A22,"PERCENT_CHANGE(FMA_EPS(+1,0,,,,""PORTAGG"",""MEAN""),FMA_EPS(+1,-1AM,,,,""PORTAGG"",""MEAN""))")</f>
        <v>-1.16113381391061</v>
      </c>
      <c r="M22" s="11" cm="1">
        <f t="array" ref="M22">_xll.FDSB(A22,"PERCENT_CHANGE(FMA_EPS(+1,0,,,,""PORTAGG"",""MEAN""),FMA_EPS(+1,-3AM,,,,""PORTAGG"",""MEAN""))")</f>
        <v>-3.66452582914049E-2</v>
      </c>
      <c r="O22" s="3" cm="1">
        <f t="array" ref="O22">_xll.FDS(C22,"FG_TOTAL_RETURNC(0,-3AM)")</f>
        <v>7.9643607000000003</v>
      </c>
      <c r="P22" s="3" cm="1">
        <f t="array" ref="P22">_xll.FDS(C22,"FG_TOTAL_RETURNC(0,-6AM)")</f>
        <v>9.5310450000000007</v>
      </c>
      <c r="Q22" s="6" cm="1">
        <f t="array" ref="Q22">_xll.FDS(A22,"P_PRICE(0)/P_PRICE_HIGH_PR(0,,,,,,""PRICE"",""CLOSE"",""52W"")")</f>
        <v>0.96777460000000004</v>
      </c>
      <c r="R22" s="6" cm="1">
        <f t="array" ref="R22">_xll.FDS(A22,"P_PRICE(0)/P_PRICE_LOW_PR(0,,,,,,""PRICE"",""CLOSE"",""52W"")")</f>
        <v>1.3223969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10</v>
      </c>
      <c r="F23" cm="1">
        <f t="array" ref="F23">_xll.FDS(C23,"FMA_COS_DOWN(""EPS"",""1M"",+1,0,,,""PORTAGG"",""MEANR"")")</f>
        <v>17</v>
      </c>
      <c r="G23" cm="1">
        <f t="array" ref="G23">_xll.FDS(A23,"COUNT(OS_TOP_HLDG_NAME(ALL,0D,,MTD,,ALL,EQ))")</f>
        <v>39</v>
      </c>
      <c r="H23" s="6">
        <f t="shared" si="2"/>
        <v>0.25641025641025639</v>
      </c>
      <c r="I23" s="6">
        <f t="shared" si="3"/>
        <v>0.4358974358974359</v>
      </c>
      <c r="J23" s="6">
        <f t="shared" si="4"/>
        <v>-0.17948717948717952</v>
      </c>
      <c r="K23" s="5" cm="1">
        <f t="array" ref="K23">_xll.FDS(A23,"FMA_PCT_ABOVE_MAVG(200,0,,,,""PORTAGG"")")/100</f>
        <v>0.56410256410256399</v>
      </c>
      <c r="L23" s="11" cm="1">
        <f t="array" ref="L23">_xll.FDSB(A23,"PERCENT_CHANGE(FMA_EPS(+1,0,,,,""PORTAGG"",""MEAN""),FMA_EPS(+1,-1AM,,,,""PORTAGG"",""MEAN""))")</f>
        <v>0.28380250545934999</v>
      </c>
      <c r="M23" s="11" cm="1">
        <f t="array" ref="M23">_xll.FDSB(A23,"PERCENT_CHANGE(FMA_EPS(+1,0,,,,""PORTAGG"",""MEAN""),FMA_EPS(+1,-3AM,,,,""PORTAGG"",""MEAN""))")</f>
        <v>-0.38940091096378499</v>
      </c>
      <c r="O23" s="3" cm="1">
        <f t="array" ref="O23">_xll.FDS(C23,"FG_TOTAL_RETURNC(0,-3AM)")</f>
        <v>5.5143475999999998</v>
      </c>
      <c r="P23" s="3" cm="1">
        <f t="array" ref="P23">_xll.FDS(C23,"FG_TOTAL_RETURNC(0,-6AM)")</f>
        <v>7.1578382999999999</v>
      </c>
      <c r="Q23" s="6" cm="1">
        <f t="array" ref="Q23">_xll.FDS(A23,"P_PRICE(0)/P_PRICE_HIGH_PR(0,,,,,,""PRICE"",""CLOSE"",""52W"")")</f>
        <v>0.99784099999999998</v>
      </c>
      <c r="R23" s="6" cm="1">
        <f t="array" ref="R23">_xll.FDS(A23,"P_PRICE(0)/P_PRICE_LOW_PR(0,,,,,,""PRICE"",""CLOSE"",""52W"")")</f>
        <v>1.1864995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7</v>
      </c>
      <c r="F24" cm="1">
        <f t="array" ref="F24">_xll.FDS(C24,"FMA_COS_DOWN(""EPS"",""1M"",+1,0,,,""PORTAGG"",""MEANR"")")</f>
        <v>19</v>
      </c>
      <c r="G24" cm="1">
        <f t="array" ref="G24">_xll.FDS(A24,"COUNT(OS_TOP_HLDG_NAME(ALL,0D,,MTD,,ALL,EQ))")</f>
        <v>30</v>
      </c>
      <c r="H24" s="6">
        <f t="shared" si="2"/>
        <v>0.23333333333333334</v>
      </c>
      <c r="I24" s="6">
        <f t="shared" si="3"/>
        <v>0.6333333333333333</v>
      </c>
      <c r="J24" s="6">
        <f t="shared" si="4"/>
        <v>-0.39999999999999997</v>
      </c>
      <c r="K24" s="5" cm="1">
        <f t="array" ref="K24">_xll.FDS(A24,"FMA_PCT_ABOVE_MAVG(200,0,,,,""PORTAGG"")")/100</f>
        <v>0.68965517241379304</v>
      </c>
      <c r="L24" s="11" cm="1">
        <f t="array" ref="L24">_xll.FDSB(A24,"PERCENT_CHANGE(FMA_EPS(+1,0,,,,""PORTAGG"",""MEAN""),FMA_EPS(+1,-1AM,,,,""PORTAGG"",""MEAN""))")</f>
        <v>-1.7791259326507101</v>
      </c>
      <c r="M24" s="11" cm="1">
        <f t="array" ref="M24">_xll.FDSB(A24,"PERCENT_CHANGE(FMA_EPS(+1,0,,,,""PORTAGG"",""MEAN""),FMA_EPS(+1,-3AM,,,,""PORTAGG"",""MEAN""))")</f>
        <v>-2.6966061067109299</v>
      </c>
      <c r="O24" s="3" cm="1">
        <f t="array" ref="O24">_xll.FDS(C24,"FG_TOTAL_RETURNC(0,-3AM)")</f>
        <v>3.4963250000000001</v>
      </c>
      <c r="P24" s="3" cm="1">
        <f t="array" ref="P24">_xll.FDS(C24,"FG_TOTAL_RETURNC(0,-6AM)")</f>
        <v>10.714758</v>
      </c>
      <c r="Q24" s="6" cm="1">
        <f t="array" ref="Q24">_xll.FDS(A24,"P_PRICE(0)/P_PRICE_HIGH_PR(0,,,,,,""PRICE"",""CLOSE"",""52W"")")</f>
        <v>0.98613799999999996</v>
      </c>
      <c r="R24" s="6" cm="1">
        <f t="array" ref="R24">_xll.FDS(A24,"P_PRICE(0)/P_PRICE_LOW_PR(0,,,,,,""PRICE"",""CLOSE"",""52W"")")</f>
        <v>1.2324736999999999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38</v>
      </c>
      <c r="F25" cm="1">
        <f t="array" ref="F25">_xll.FDS(C25,"FMA_COS_DOWN(""EPS"",""1M"",+1,0,,,""PORTAGG"",""MEANR"")")</f>
        <v>14</v>
      </c>
      <c r="G25" cm="1">
        <f t="array" ref="G25">_xll.FDS(A25,"COUNT(OS_TOP_HLDG_NAME(ALL,0D,,MTD,,ALL,EQ))")</f>
        <v>55</v>
      </c>
      <c r="H25" s="6">
        <f t="shared" si="2"/>
        <v>0.69090909090909092</v>
      </c>
      <c r="I25" s="6">
        <f t="shared" si="3"/>
        <v>0.25454545454545452</v>
      </c>
      <c r="J25" s="6">
        <f t="shared" si="4"/>
        <v>0.4363636363636364</v>
      </c>
      <c r="K25" s="5" cm="1">
        <f t="array" ref="K25">_xll.FDS(A25,"FMA_PCT_ABOVE_MAVG(200,0,,,,""PORTAGG"")")/100</f>
        <v>0.92727272727272703</v>
      </c>
      <c r="L25" s="11" cm="1">
        <f t="array" ref="L25">_xll.FDSB(A25,"PERCENT_CHANGE(FMA_EPS(+1,0,,,,""PORTAGG"",""MEAN""),FMA_EPS(+1,-1AM,,,,""PORTAGG"",""MEAN""))")</f>
        <v>6.2717858201219796</v>
      </c>
      <c r="M25" s="11" cm="1">
        <f t="array" ref="M25">_xll.FDSB(A25,"PERCENT_CHANGE(FMA_EPS(+1,0,,,,""PORTAGG"",""MEAN""),FMA_EPS(+1,-3AM,,,,""PORTAGG"",""MEAN""))")</f>
        <v>14.073627661419399</v>
      </c>
      <c r="O25" s="3" cm="1">
        <f t="array" ref="O25">_xll.FDS(C25,"FG_TOTAL_RETURNC(0,-3AM)")</f>
        <v>11.854744</v>
      </c>
      <c r="P25" s="3" cm="1">
        <f t="array" ref="P25">_xll.FDS(C25,"FG_TOTAL_RETURNC(0,-6AM)")</f>
        <v>28.384422000000001</v>
      </c>
      <c r="Q25" s="6" cm="1">
        <f t="array" ref="Q25">_xll.FDS(A25,"P_PRICE(0)/P_PRICE_HIGH_PR(0,,,,,,""PRICE"",""CLOSE"",""52W"")")</f>
        <v>0.94882893999999995</v>
      </c>
      <c r="R25" s="6" cm="1">
        <f t="array" ref="R25">_xll.FDS(A25,"P_PRICE(0)/P_PRICE_LOW_PR(0,,,,,,""PRICE"",""CLOSE"",""52W"")")</f>
        <v>1.4456943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20</v>
      </c>
      <c r="F26" cm="1">
        <f t="array" ref="F26">_xll.FDS(C26,"FMA_COS_DOWN(""EPS"",""1M"",+1,0,,,""PORTAGG"",""MEANR"")")</f>
        <v>13</v>
      </c>
      <c r="G26" cm="1">
        <f t="array" ref="G26">_xll.FDS(A26,"COUNT(OS_TOP_HLDG_NAME(ALL,0D,,MTD,,ALL,EQ))")</f>
        <v>41</v>
      </c>
      <c r="H26" s="6">
        <f t="shared" si="2"/>
        <v>0.48780487804878048</v>
      </c>
      <c r="I26" s="6">
        <f t="shared" si="3"/>
        <v>0.31707317073170732</v>
      </c>
      <c r="J26" s="6">
        <f t="shared" si="4"/>
        <v>0.17073170731707316</v>
      </c>
      <c r="K26" s="5" cm="1">
        <f t="array" ref="K26">_xll.FDS(A26,"FMA_PCT_ABOVE_MAVG(200,0,,,,""PORTAGG"")")/100</f>
        <v>0.60975609756097593</v>
      </c>
      <c r="L26" s="11" cm="1">
        <f t="array" ref="L26">_xll.FDSB(A26,"PERCENT_CHANGE(FMA_EPS(+1,0,,,,""PORTAGG"",""MEAN""),FMA_EPS(+1,-1AM,,,,""PORTAGG"",""MEAN""))")</f>
        <v>2.2742370130185701</v>
      </c>
      <c r="M26" s="11" cm="1">
        <f t="array" ref="M26">_xll.FDSB(A26,"PERCENT_CHANGE(FMA_EPS(+1,0,,,,""PORTAGG"",""MEAN""),FMA_EPS(+1,-3AM,,,,""PORTAGG"",""MEAN""))")</f>
        <v>14.296309529045301</v>
      </c>
      <c r="O26" s="3" cm="1">
        <f t="array" ref="O26">_xll.FDS(C26,"FG_TOTAL_RETURNC(0,-3AM)")</f>
        <v>-8.1700090000000003</v>
      </c>
      <c r="P26" s="3" cm="1">
        <f t="array" ref="P26">_xll.FDS(C26,"FG_TOTAL_RETURNC(0,-6AM)")</f>
        <v>13.993263000000001</v>
      </c>
      <c r="Q26" s="6" cm="1">
        <f t="array" ref="Q26">_xll.FDS(A26,"P_PRICE(0)/P_PRICE_HIGH_PR(0,,,,,,""PRICE"",""CLOSE"",""52W"")")</f>
        <v>0.79097116000000001</v>
      </c>
      <c r="R26" s="6" cm="1">
        <f t="array" ref="R26">_xll.FDS(A26,"P_PRICE(0)/P_PRICE_LOW_PR(0,,,,,,""PRICE"",""CLOSE"",""52W"")")</f>
        <v>1.3055730000000001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76</v>
      </c>
      <c r="F27" cm="1">
        <f t="array" ref="F27">_xll.FDS(C27,"FMA_COS_DOWN(""EPS"",""1M"",+1,0,,,""PORTAGG"",""MEANR"")")</f>
        <v>97</v>
      </c>
      <c r="G27" cm="1">
        <f t="array" ref="G27">_xll.FDS(A27,"COUNT(OS_TOP_HLDG_NAME(ALL,0D,,MTD,,ALL,EQ))")</f>
        <v>260</v>
      </c>
      <c r="H27" s="6">
        <f t="shared" si="2"/>
        <v>0.29230769230769232</v>
      </c>
      <c r="I27" s="6">
        <f t="shared" si="3"/>
        <v>0.37307692307692308</v>
      </c>
      <c r="J27" s="6">
        <f t="shared" si="4"/>
        <v>-8.076923076923076E-2</v>
      </c>
      <c r="K27" s="5" cm="1">
        <f t="array" ref="K27">_xll.FDS(A27,"FMA_PCT_ABOVE_MAVG(200,0,,,,""PORTAGG"")")/100</f>
        <v>0.464566929133858</v>
      </c>
      <c r="L27" s="11" cm="1">
        <f t="array" ref="L27">_xll.FDSB(A27,"PERCENT_CHANGE(FMA_EPS(+1,0,,,,""PORTAGG"",""MEAN""),FMA_EPS(+1,-1AM,,,,""PORTAGG"",""MEAN""))")</f>
        <v>-1.8374899607914901</v>
      </c>
      <c r="M27" s="11" cm="1">
        <f t="array" ref="M27">_xll.FDSB(A27,"PERCENT_CHANGE(FMA_EPS(+1,0,,,,""PORTAGG"",""MEAN""),FMA_EPS(+1,-3AM,,,,""PORTAGG"",""MEAN""))")</f>
        <v>-4.6963612140700599</v>
      </c>
      <c r="O27" s="3" cm="1">
        <f t="array" ref="O27">_xll.FDS(C27,"FG_TOTAL_RETURNC(0,-3AM)")</f>
        <v>-7.3607740000000002</v>
      </c>
      <c r="P27" s="3" cm="1">
        <f t="array" ref="P27">_xll.FDS(C27,"FG_TOTAL_RETURNC(0,-6AM)")</f>
        <v>-3.5879254</v>
      </c>
      <c r="Q27" s="6" cm="1">
        <f t="array" ref="Q27">_xll.FDS(A27,"P_PRICE(0)/P_PRICE_HIGH_PR(0,,,,,,""PRICE"",""CLOSE"",""52W"")")</f>
        <v>0.84171724000000003</v>
      </c>
      <c r="R27" s="6" cm="1">
        <f t="array" ref="R27">_xll.FDS(A27,"P_PRICE(0)/P_PRICE_LOW_PR(0,,,,,,""PRICE"",""CLOSE"",""52W"")")</f>
        <v>1.0629792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9</v>
      </c>
      <c r="F28" cm="1">
        <f t="array" ref="F28">_xll.FDS(C28,"FMA_COS_DOWN(""EPS"",""1M"",+1,0,,,""PORTAGG"",""MEANR"")")</f>
        <v>26</v>
      </c>
      <c r="G28" cm="1">
        <f t="array" ref="G28">_xll.FDS(A28,"COUNT(OS_TOP_HLDG_NAME(ALL,0D,,MTD,,ALL,EQ))")</f>
        <v>41</v>
      </c>
      <c r="H28" s="6">
        <f t="shared" si="2"/>
        <v>0.21951219512195122</v>
      </c>
      <c r="I28" s="6">
        <f t="shared" si="3"/>
        <v>0.63414634146341464</v>
      </c>
      <c r="J28" s="6">
        <f t="shared" si="4"/>
        <v>-0.41463414634146345</v>
      </c>
      <c r="K28" s="5" cm="1">
        <f t="array" ref="K28">_xll.FDS(A28,"FMA_PCT_ABOVE_MAVG(200,0,,,,""PORTAGG"")")/100</f>
        <v>0.20512820512820501</v>
      </c>
      <c r="L28" s="11" cm="1">
        <f t="array" ref="L28">_xll.FDSB(A28,"PERCENT_CHANGE(FMA_EPS(+1,0,,,,""PORTAGG"",""MEAN""),FMA_EPS(+1,-1AM,,,,""PORTAGG"",""MEAN""))")</f>
        <v>-21.216798488914002</v>
      </c>
      <c r="M28" s="11" cm="1">
        <f t="array" ref="M28">_xll.FDSB(A28,"PERCENT_CHANGE(FMA_EPS(+1,0,,,,""PORTAGG"",""MEAN""),FMA_EPS(+1,-3AM,,,,""PORTAGG"",""MEAN""))")</f>
        <v>-32.020917387162498</v>
      </c>
      <c r="O28" s="3" cm="1">
        <f t="array" ref="O28">_xll.FDS(C28,"FG_TOTAL_RETURNC(0,-3AM)")</f>
        <v>-13.321125</v>
      </c>
      <c r="P28" s="3" cm="1">
        <f t="array" ref="P28">_xll.FDS(C28,"FG_TOTAL_RETURNC(0,-6AM)")</f>
        <v>-8.7873990000000006</v>
      </c>
      <c r="Q28" s="6" cm="1">
        <f t="array" ref="Q28">_xll.FDS(A28,"P_PRICE(0)/P_PRICE_HIGH_PR(0,,,,,,""PRICE"",""CLOSE"",""52W"")")</f>
        <v>0.59315412999999995</v>
      </c>
      <c r="R28" s="6" cm="1">
        <f t="array" ref="R28">_xll.FDS(A28,"P_PRICE(0)/P_PRICE_LOW_PR(0,,,,,,""PRICE"",""CLOSE"",""52W"")")</f>
        <v>1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13</v>
      </c>
      <c r="F29" cm="1">
        <f t="array" ref="F29">_xll.FDS(C29,"FMA_COS_DOWN(""EPS"",""1M"",+1,0,,,""PORTAGG"",""MEANR"")")</f>
        <v>23</v>
      </c>
      <c r="G29" cm="1">
        <f t="array" ref="G29">_xll.FDS(A29,"COUNT(OS_TOP_HLDG_NAME(ALL,0D,,MTD,,ALL,EQ))")</f>
        <v>49</v>
      </c>
      <c r="H29" s="6">
        <f t="shared" si="2"/>
        <v>0.26530612244897961</v>
      </c>
      <c r="I29" s="6">
        <f t="shared" si="3"/>
        <v>0.46938775510204084</v>
      </c>
      <c r="J29" s="6">
        <f t="shared" si="4"/>
        <v>-0.20408163265306123</v>
      </c>
      <c r="K29" s="5" cm="1">
        <f t="array" ref="K29">_xll.FDS(A29,"FMA_PCT_ABOVE_MAVG(200,0,,,,""PORTAGG"")")/100</f>
        <v>0.42857142857142899</v>
      </c>
      <c r="L29" s="11" cm="1">
        <f t="array" ref="L29">_xll.FDSB(A29,"PERCENT_CHANGE(FMA_EPS(+1,0,,,,""PORTAGG"",""MEAN""),FMA_EPS(+1,-1AM,,,,""PORTAGG"",""MEAN""))")</f>
        <v>-2.5987949679257101</v>
      </c>
      <c r="M29" s="11" cm="1">
        <f t="array" ref="M29">_xll.FDSB(A29,"PERCENT_CHANGE(FMA_EPS(+1,0,,,,""PORTAGG"",""MEAN""),FMA_EPS(+1,-3AM,,,,""PORTAGG"",""MEAN""))")</f>
        <v>-6.3829161242875099</v>
      </c>
      <c r="O29" s="3" cm="1">
        <f t="array" ref="O29">_xll.FDS(C29,"FG_TOTAL_RETURNC(0,-3AM)")</f>
        <v>-0.52142142999999996</v>
      </c>
      <c r="P29" s="3" cm="1">
        <f t="array" ref="P29">_xll.FDS(C29,"FG_TOTAL_RETURNC(0,-6AM)")</f>
        <v>-2.6344894999999999</v>
      </c>
      <c r="Q29" s="6" cm="1">
        <f t="array" ref="Q29">_xll.FDS(A29,"P_PRICE(0)/P_PRICE_HIGH_PR(0,,,,,,""PRICE"",""CLOSE"",""52W"")")</f>
        <v>0.8160693</v>
      </c>
      <c r="R29" s="6" cm="1">
        <f t="array" ref="R29">_xll.FDS(A29,"P_PRICE(0)/P_PRICE_LOW_PR(0,,,,,,""PRICE"",""CLOSE"",""52W"")")</f>
        <v>1.0269128999999999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7</v>
      </c>
      <c r="F30" cm="1">
        <f t="array" ref="F30">_xll.FDS(C30,"FMA_COS_DOWN(""EPS"",""1M"",+1,0,,,""PORTAGG"",""MEANR"")")</f>
        <v>15</v>
      </c>
      <c r="G30" cm="1">
        <f t="array" ref="G30">_xll.FDS(A30,"COUNT(OS_TOP_HLDG_NAME(ALL,0D,,MTD,,ALL,EQ))")</f>
        <v>24</v>
      </c>
      <c r="H30" s="6">
        <f t="shared" si="2"/>
        <v>0.29166666666666669</v>
      </c>
      <c r="I30" s="6">
        <f t="shared" si="3"/>
        <v>0.625</v>
      </c>
      <c r="J30" s="6">
        <f t="shared" si="4"/>
        <v>-0.33333333333333331</v>
      </c>
      <c r="K30" s="5" cm="1">
        <f t="array" ref="K30">_xll.FDS(A30,"FMA_PCT_ABOVE_MAVG(200,0,,,,""PORTAGG"")")/100</f>
        <v>0.58333333333333304</v>
      </c>
      <c r="L30" s="11" cm="1">
        <f t="array" ref="L30">_xll.FDSB(A30,"PERCENT_CHANGE(FMA_EPS(+1,0,,,,""PORTAGG"",""MEAN""),FMA_EPS(+1,-1AM,,,,""PORTAGG"",""MEAN""))")</f>
        <v>-4.8924921135106203</v>
      </c>
      <c r="M30" s="11" cm="1">
        <f t="array" ref="M30">_xll.FDSB(A30,"PERCENT_CHANGE(FMA_EPS(+1,0,,,,""PORTAGG"",""MEAN""),FMA_EPS(+1,-3AM,,,,""PORTAGG"",""MEAN""))")</f>
        <v>-7.3318824744701399</v>
      </c>
      <c r="O30" s="3" cm="1">
        <f t="array" ref="O30">_xll.FDS(C30,"FG_TOTAL_RETURNC(0,-3AM)")</f>
        <v>-0.62956809999999996</v>
      </c>
      <c r="P30" s="3" cm="1">
        <f t="array" ref="P30">_xll.FDS(C30,"FG_TOTAL_RETURNC(0,-6AM)")</f>
        <v>10.536027000000001</v>
      </c>
      <c r="Q30" s="6" cm="1">
        <f t="array" ref="Q30">_xll.FDS(A30,"P_PRICE(0)/P_PRICE_HIGH_PR(0,,,,,,""PRICE"",""CLOSE"",""52W"")")</f>
        <v>0.92516310000000002</v>
      </c>
      <c r="R30" s="6" cm="1">
        <f t="array" ref="R30">_xll.FDS(A30,"P_PRICE(0)/P_PRICE_LOW_PR(0,,,,,,""PRICE"",""CLOSE"",""52W"")")</f>
        <v>1.1355274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16</v>
      </c>
      <c r="F31" cm="1">
        <f t="array" ref="F31">_xll.FDS(C31,"FMA_COS_DOWN(""EPS"",""1M"",+1,0,,,""PORTAGG"",""MEANR"")")</f>
        <v>34</v>
      </c>
      <c r="G31" cm="1">
        <f t="array" ref="G31">_xll.FDS(A31,"COUNT(OS_TOP_HLDG_NAME(ALL,0D,,MTD,,ALL,EQ))")</f>
        <v>55</v>
      </c>
      <c r="H31" s="6">
        <f t="shared" si="2"/>
        <v>0.29090909090909089</v>
      </c>
      <c r="I31" s="6">
        <f t="shared" si="3"/>
        <v>0.61818181818181817</v>
      </c>
      <c r="J31" s="6">
        <f t="shared" si="4"/>
        <v>-0.32727272727272727</v>
      </c>
      <c r="K31" s="5" cm="1">
        <f t="array" ref="K31">_xll.FDS(A31,"FMA_PCT_ABOVE_MAVG(200,0,,,,""PORTAGG"")")/100</f>
        <v>0.50909090909090904</v>
      </c>
      <c r="L31" s="11" cm="1">
        <f t="array" ref="L31">_xll.FDSB(A31,"PERCENT_CHANGE(FMA_EPS(+1,0,,,,""PORTAGG"",""MEAN""),FMA_EPS(+1,-1AM,,,,""PORTAGG"",""MEAN""))")</f>
        <v>-7.4837627487231604</v>
      </c>
      <c r="M31" s="11" cm="1">
        <f t="array" ref="M31">_xll.FDSB(A31,"PERCENT_CHANGE(FMA_EPS(+1,0,,,,""PORTAGG"",""MEAN""),FMA_EPS(+1,-3AM,,,,""PORTAGG"",""MEAN""))")</f>
        <v>-7.2289417473001398</v>
      </c>
      <c r="O31" s="3" cm="1">
        <f t="array" ref="O31">_xll.FDS(C31,"FG_TOTAL_RETURNC(0,-3AM)")</f>
        <v>-3.5916269999999999</v>
      </c>
      <c r="P31" s="3" cm="1">
        <f t="array" ref="P31">_xll.FDS(C31,"FG_TOTAL_RETURNC(0,-6AM)")</f>
        <v>8.5454349999999994</v>
      </c>
      <c r="Q31" s="6" cm="1">
        <f t="array" ref="Q31">_xll.FDS(A31,"P_PRICE(0)/P_PRICE_HIGH_PR(0,,,,,,""PRICE"",""CLOSE"",""52W"")")</f>
        <v>0.88423940000000001</v>
      </c>
      <c r="R31" s="6" cm="1">
        <f t="array" ref="R31">_xll.FDS(A31,"P_PRICE(0)/P_PRICE_LOW_PR(0,,,,,,""PRICE"",""CLOSE"",""52W"")")</f>
        <v>1.10799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23</v>
      </c>
      <c r="F32" cm="1">
        <f t="array" ref="F32">_xll.FDS(C32,"FMA_COS_DOWN(""EPS"",""1M"",+1,0,,,""PORTAGG"",""MEANR"")")</f>
        <v>30</v>
      </c>
      <c r="G32" cm="1">
        <f t="array" ref="G32">_xll.FDS(A32,"COUNT(OS_TOP_HLDG_NAME(ALL,0D,,MTD,,ALL,EQ))")</f>
        <v>102</v>
      </c>
      <c r="H32" s="6">
        <f t="shared" si="2"/>
        <v>0.22549019607843138</v>
      </c>
      <c r="I32" s="6">
        <f t="shared" si="3"/>
        <v>0.29411764705882354</v>
      </c>
      <c r="J32" s="6">
        <f t="shared" si="4"/>
        <v>-6.8627450980392163E-2</v>
      </c>
      <c r="K32" s="5" cm="1">
        <f t="array" ref="K32">_xll.FDS(A32,"FMA_PCT_ABOVE_MAVG(200,0,,,,""PORTAGG"")")/100</f>
        <v>0.41</v>
      </c>
      <c r="L32" s="11" cm="1">
        <f t="array" ref="L32">_xll.FDSB(A32,"PERCENT_CHANGE(FMA_EPS(+1,0,,,,""PORTAGG"",""MEAN""),FMA_EPS(+1,-1AM,,,,""PORTAGG"",""MEAN""))")</f>
        <v>-2.0961559608497802</v>
      </c>
      <c r="M32" s="11" cm="1">
        <f t="array" ref="M32">_xll.FDSB(A32,"PERCENT_CHANGE(FMA_EPS(+1,0,,,,""PORTAGG"",""MEAN""),FMA_EPS(+1,-3AM,,,,""PORTAGG"",""MEAN""))")</f>
        <v>-9.6885311330856503</v>
      </c>
      <c r="O32" s="3" cm="1">
        <f t="array" ref="O32">_xll.FDS(C32,"FG_TOTAL_RETURNC(0,-3AM)")</f>
        <v>6.1961890000000004</v>
      </c>
      <c r="P32" s="3" cm="1">
        <f t="array" ref="P32">_xll.FDS(C32,"FG_TOTAL_RETURNC(0,-6AM)")</f>
        <v>-1.2561738</v>
      </c>
      <c r="Q32" s="6" cm="1">
        <f t="array" ref="Q32">_xll.FDS(A32,"P_PRICE(0)/P_PRICE_HIGH_PR(0,,,,,,""PRICE"",""CLOSE"",""52W"")")</f>
        <v>0.80902772999999994</v>
      </c>
      <c r="R32" s="6" cm="1">
        <f t="array" ref="R32">_xll.FDS(A32,"P_PRICE(0)/P_PRICE_LOW_PR(0,,,,,,""PRICE"",""CLOSE"",""52W"")")</f>
        <v>1.0870918000000001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3</v>
      </c>
      <c r="F33" cm="1">
        <f t="array" ref="F33">_xll.FDS(C33,"FMA_COS_DOWN(""EPS"",""1M"",+1,0,,,""PORTAGG"",""MEANR"")")</f>
        <v>18</v>
      </c>
      <c r="G33" cm="1">
        <f t="array" ref="G33">_xll.FDS(A33,"COUNT(OS_TOP_HLDG_NAME(ALL,0D,,MTD,,ALL,EQ))")</f>
        <v>39</v>
      </c>
      <c r="H33" s="6">
        <f t="shared" si="2"/>
        <v>7.6923076923076927E-2</v>
      </c>
      <c r="I33" s="6">
        <f t="shared" si="3"/>
        <v>0.46153846153846156</v>
      </c>
      <c r="J33" s="6">
        <f t="shared" si="4"/>
        <v>-0.38461538461538464</v>
      </c>
      <c r="K33" s="5" cm="1">
        <f t="array" ref="K33">_xll.FDS(A33,"FMA_PCT_ABOVE_MAVG(200,0,,,,""PORTAGG"")")/100</f>
        <v>0.33333333333333298</v>
      </c>
      <c r="L33" s="11" cm="1">
        <f t="array" ref="L33">_xll.FDSB(A33,"PERCENT_CHANGE(FMA_EPS(+1,0,,,,""PORTAGG"",""MEAN""),FMA_EPS(+1,-1AM,,,,""PORTAGG"",""MEAN""))")</f>
        <v>-39.468258921325102</v>
      </c>
      <c r="M33" s="11" cm="1">
        <f t="array" ref="M33">_xll.FDSB(A33,"PERCENT_CHANGE(FMA_EPS(+1,0,,,,""PORTAGG"",""MEAN""),FMA_EPS(+1,-3AM,,,,""PORTAGG"",""MEAN""))")</f>
        <v>-62.3098134870744</v>
      </c>
      <c r="O33" s="3" cm="1">
        <f t="array" ref="O33">_xll.FDS(C33,"FG_TOTAL_RETURNC(0,-3AM)")</f>
        <v>2.7543426000000002</v>
      </c>
      <c r="P33" s="3" cm="1">
        <f t="array" ref="P33">_xll.FDS(C33,"FG_TOTAL_RETURNC(0,-6AM)")</f>
        <v>-4.6292010000000001</v>
      </c>
      <c r="Q33" s="6" cm="1">
        <f t="array" ref="Q33">_xll.FDS(A33,"P_PRICE(0)/P_PRICE_HIGH_PR(0,,,,,,""PRICE"",""CLOSE"",""52W"")")</f>
        <v>0.65079359999999997</v>
      </c>
      <c r="R33" s="6" cm="1">
        <f t="array" ref="R33">_xll.FDS(A33,"P_PRICE(0)/P_PRICE_LOW_PR(0,,,,,,""PRICE"",""CLOSE"",""52W"")")</f>
        <v>1.0623397000000001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9</v>
      </c>
      <c r="F34" cm="1">
        <f t="array" ref="F34">_xll.FDS(C34,"FMA_COS_DOWN(""EPS"",""1M"",+1,0,,,""PORTAGG"",""MEANR"")")</f>
        <v>8</v>
      </c>
      <c r="G34" cm="1">
        <f t="array" ref="G34">_xll.FDS(A34,"COUNT(OS_TOP_HLDG_NAME(ALL,0D,,MTD,,ALL,EQ))")</f>
        <v>32</v>
      </c>
      <c r="H34" s="6">
        <f t="shared" si="2"/>
        <v>0.28125</v>
      </c>
      <c r="I34" s="6">
        <f t="shared" si="3"/>
        <v>0.25</v>
      </c>
      <c r="J34" s="6">
        <f t="shared" si="4"/>
        <v>3.125E-2</v>
      </c>
      <c r="K34" s="5" cm="1">
        <f t="array" ref="K34">_xll.FDS(A34,"FMA_PCT_ABOVE_MAVG(200,0,,,,""PORTAGG"")")/100</f>
        <v>0.90625</v>
      </c>
      <c r="L34" s="11" cm="1">
        <f t="array" ref="L34">_xll.FDSB(A34,"PERCENT_CHANGE(FMA_EPS(+1,0,,,,""PORTAGG"",""MEAN""),FMA_EPS(+1,-1AM,,,,""PORTAGG"",""MEAN""))")</f>
        <v>0.17182862506494301</v>
      </c>
      <c r="M34" s="11" cm="1">
        <f t="array" ref="M34">_xll.FDSB(A34,"PERCENT_CHANGE(FMA_EPS(+1,0,,,,""PORTAGG"",""MEAN""),FMA_EPS(+1,-3AM,,,,""PORTAGG"",""MEAN""))")</f>
        <v>0.12482784781409199</v>
      </c>
      <c r="O34" s="3" cm="1">
        <f t="array" ref="O34">_xll.FDS(C34,"FG_TOTAL_RETURNC(0,-3AM)")</f>
        <v>10.635114</v>
      </c>
      <c r="P34" s="3" cm="1">
        <f t="array" ref="P34">_xll.FDS(C34,"FG_TOTAL_RETURNC(0,-6AM)")</f>
        <v>20.254707</v>
      </c>
      <c r="Q34" s="6" cm="1">
        <f t="array" ref="Q34">_xll.FDS(A34,"P_PRICE(0)/P_PRICE_HIGH_PR(0,,,,,,""PRICE"",""CLOSE"",""52W"")")</f>
        <v>1</v>
      </c>
      <c r="R34" s="6" cm="1">
        <f t="array" ref="R34">_xll.FDS(A34,"P_PRICE(0)/P_PRICE_LOW_PR(0,,,,,,""PRICE"",""CLOSE"",""52W"")")</f>
        <v>1.31874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9</v>
      </c>
      <c r="F35" cm="1">
        <f t="array" ref="F35">_xll.FDS(C35,"FMA_COS_DOWN(""EPS"",""1M"",+1,0,,,""PORTAGG"",""MEANR"")")</f>
        <v>11</v>
      </c>
      <c r="G35" cm="1">
        <f t="array" ref="G35">_xll.FDS(A35,"COUNT(OS_TOP_HLDG_NAME(ALL,0D,,MTD,,ALL,EQ))")</f>
        <v>40</v>
      </c>
      <c r="H35" s="6">
        <f t="shared" si="2"/>
        <v>0.22500000000000001</v>
      </c>
      <c r="I35" s="6">
        <f t="shared" si="3"/>
        <v>0.27500000000000002</v>
      </c>
      <c r="J35" s="6">
        <f t="shared" si="4"/>
        <v>-5.0000000000000017E-2</v>
      </c>
      <c r="K35" s="5" cm="1">
        <f t="array" ref="K35">_xll.FDS(A35,"FMA_PCT_ABOVE_MAVG(200,0,,,,""PORTAGG"")")/100</f>
        <v>0.77500000000000002</v>
      </c>
      <c r="L35" s="11" cm="1">
        <f t="array" ref="L35">_xll.FDSB(A35,"PERCENT_CHANGE(FMA_EPS(+1,0,,,,""PORTAGG"",""MEAN""),FMA_EPS(+1,-1AM,,,,""PORTAGG"",""MEAN""))")</f>
        <v>-5.1080920586446501</v>
      </c>
      <c r="M35" s="11" cm="1">
        <f t="array" ref="M35">_xll.FDSB(A35,"PERCENT_CHANGE(FMA_EPS(+1,0,,,,""PORTAGG"",""MEAN""),FMA_EPS(+1,-3AM,,,,""PORTAGG"",""MEAN""))")</f>
        <v>28.496751607173501</v>
      </c>
      <c r="O35" s="3" cm="1">
        <f t="array" ref="O35">_xll.FDS(C35,"FG_TOTAL_RETURNC(0,-3AM)")</f>
        <v>27.117193</v>
      </c>
      <c r="P35" s="3" cm="1">
        <f t="array" ref="P35">_xll.FDS(C35,"FG_TOTAL_RETURNC(0,-6AM)")</f>
        <v>12.344397000000001</v>
      </c>
      <c r="Q35" s="6" cm="1">
        <f t="array" ref="Q35">_xll.FDS(A35,"P_PRICE(0)/P_PRICE_HIGH_PR(0,,,,,,""PRICE"",""CLOSE"",""52W"")")</f>
        <v>0.97681450000000003</v>
      </c>
      <c r="R35" s="6" cm="1">
        <f t="array" ref="R35">_xll.FDS(A35,"P_PRICE(0)/P_PRICE_LOW_PR(0,,,,,,""PRICE"",""CLOSE"",""52W"")")</f>
        <v>1.3583943000000001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52</v>
      </c>
      <c r="F36" cm="1">
        <f t="array" ref="F36">_xll.FDS(C36,"FMA_COS_DOWN(""EPS"",""1M"",+1,0,,,""PORTAGG"",""MEANR"")")</f>
        <v>40</v>
      </c>
      <c r="G36" cm="1">
        <f t="array" ref="G36">_xll.FDS(A36,"COUNT(OS_TOP_HLDG_NAME(ALL,0D,,MTD,,ALL,EQ))")</f>
        <v>154</v>
      </c>
      <c r="H36" s="6">
        <f t="shared" si="2"/>
        <v>0.33766233766233766</v>
      </c>
      <c r="I36" s="6">
        <f t="shared" si="3"/>
        <v>0.25974025974025972</v>
      </c>
      <c r="J36" s="6">
        <f t="shared" si="4"/>
        <v>7.7922077922077948E-2</v>
      </c>
      <c r="K36" s="5" cm="1">
        <f t="array" ref="K36">_xll.FDS(A36,"FMA_PCT_ABOVE_MAVG(200,0,,,,""PORTAGG"")")/100</f>
        <v>0.53947368421052599</v>
      </c>
      <c r="L36" s="11" cm="1">
        <f t="array" ref="L36">_xll.FDSB(A36,"PERCENT_CHANGE(FMA_EPS(+1,0,,,,""PORTAGG"",""MEAN""),FMA_EPS(+1,-1AM,,,,""PORTAGG"",""MEAN""))")</f>
        <v>0</v>
      </c>
      <c r="M36" s="11" cm="1">
        <f t="array" ref="M36">_xll.FDSB(A36,"PERCENT_CHANGE(FMA_EPS(+1,0,,,,""PORTAGG"",""MEAN""),FMA_EPS(+1,-3AM,,,,""PORTAGG"",""MEAN""))")</f>
        <v>-0.52196773472165603</v>
      </c>
      <c r="O36" s="3" cm="1">
        <f t="array" ref="O36">_xll.FDS(C36,"FG_TOTAL_RETURNC(0,-3AM)")</f>
        <v>16.079879999999999</v>
      </c>
      <c r="P36" s="3" cm="1">
        <f t="array" ref="P36">_xll.FDS(C36,"FG_TOTAL_RETURNC(0,-6AM)")</f>
        <v>9.1753009999999993</v>
      </c>
      <c r="Q36" s="6" cm="1">
        <f t="array" ref="Q36">_xll.FDS(A36,"P_PRICE(0)/P_PRICE_HIGH_PR(0,,,,,,""PRICE"",""CLOSE"",""52W"")")</f>
        <v>1</v>
      </c>
      <c r="R36" s="6" cm="1">
        <f t="array" ref="R36">_xll.FDS(A36,"P_PRICE(0)/P_PRICE_LOW_PR(0,,,,,,""PRICE"",""CLOSE"",""52W"")")</f>
        <v>1.2852920000000001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37</v>
      </c>
      <c r="F37" cm="1">
        <f t="array" ref="F37">_xll.FDS(C37,"FMA_COS_DOWN(""EPS"",""1M"",+1,0,,,""PORTAGG"",""MEANR"")")</f>
        <v>26</v>
      </c>
      <c r="G37" cm="1">
        <f t="array" ref="G37">_xll.FDS(A37,"COUNT(OS_TOP_HLDG_NAME(ALL,0D,,MTD,,ALL,EQ))")</f>
        <v>104</v>
      </c>
      <c r="H37" s="6">
        <f t="shared" si="2"/>
        <v>0.35576923076923078</v>
      </c>
      <c r="I37" s="6">
        <f t="shared" si="3"/>
        <v>0.25</v>
      </c>
      <c r="J37" s="6">
        <f t="shared" si="4"/>
        <v>0.10576923076923078</v>
      </c>
      <c r="K37" s="5" cm="1">
        <f t="array" ref="K37">_xll.FDS(A37,"FMA_PCT_ABOVE_MAVG(200,0,,,,""PORTAGG"")")/100</f>
        <v>0.84466019417475702</v>
      </c>
      <c r="L37" s="11" cm="1">
        <f t="array" ref="L37">_xll.FDSB(A37,"PERCENT_CHANGE(FMA_EPS(+1,0,,,,""PORTAGG"",""MEAN""),FMA_EPS(+1,-1AM,,,,""PORTAGG"",""MEAN""))")</f>
        <v>0.14296182333468299</v>
      </c>
      <c r="M37" s="11" cm="1">
        <f t="array" ref="M37">_xll.FDSB(A37,"PERCENT_CHANGE(FMA_EPS(+1,0,,,,""PORTAGG"",""MEAN""),FMA_EPS(+1,-3AM,,,,""PORTAGG"",""MEAN""))")</f>
        <v>0.30916721176351403</v>
      </c>
      <c r="O37" s="3" cm="1">
        <f t="array" ref="O37">_xll.FDS(C37,"FG_TOTAL_RETURNC(0,-3AM)")</f>
        <v>15.415084999999999</v>
      </c>
      <c r="P37" s="3" cm="1">
        <f t="array" ref="P37">_xll.FDS(C37,"FG_TOTAL_RETURNC(0,-6AM)")</f>
        <v>8.9386580000000002</v>
      </c>
      <c r="Q37" s="6" cm="1">
        <f t="array" ref="Q37">_xll.FDS(A37,"P_PRICE(0)/P_PRICE_HIGH_PR(0,,,,,,""PRICE"",""CLOSE"",""52W"")")</f>
        <v>1</v>
      </c>
      <c r="R37" s="6" cm="1">
        <f t="array" ref="R37">_xll.FDS(A37,"P_PRICE(0)/P_PRICE_LOW_PR(0,,,,,,""PRICE"",""CLOSE"",""52W"")")</f>
        <v>1.2865074999999999</v>
      </c>
    </row>
    <row r="38" spans="1:18" x14ac:dyDescent="0.35">
      <c r="A38" t="s">
        <v>79</v>
      </c>
      <c r="B38" t="str" cm="1">
        <f t="array" ref="B38">_xll.FDSR(A38,"FG_COMPANY_NAME")</f>
        <v>Invesco S&amp;P 500 Equal Weight Technology ETF</v>
      </c>
      <c r="C38" t="str">
        <f t="shared" ref="C38" si="5">A38</f>
        <v>RSPT</v>
      </c>
      <c r="E38" cm="1">
        <f t="array" ref="E38">_xll.FDS(C38,"FMA_COS_UP(""EPS"",""1M"",+1,0,,,""PORTAGG"",""MEANR"")")</f>
        <v>34</v>
      </c>
      <c r="F38" cm="1">
        <f t="array" ref="F38">_xll.FDS(C38,"FMA_COS_DOWN(""EPS"",""1M"",+1,0,,,""PORTAGG"",""MEANR"")")</f>
        <v>22</v>
      </c>
      <c r="G38" cm="1">
        <f t="array" ref="G38">_xll.FDS(A38,"COUNT(OS_TOP_HLDG_NAME(ALL,0D,,MTD,,ALL,EQ))")</f>
        <v>68</v>
      </c>
      <c r="H38" s="6">
        <f t="shared" ref="H38" si="6">E38/$G38</f>
        <v>0.5</v>
      </c>
      <c r="I38" s="6">
        <f t="shared" ref="I38" si="7">F38/$G38</f>
        <v>0.3235294117647059</v>
      </c>
      <c r="J38" s="6">
        <f t="shared" ref="J38" si="8">H38-I38</f>
        <v>0.1764705882352941</v>
      </c>
      <c r="K38" s="5" cm="1">
        <f t="array" ref="K38">_xll.FDS(A38,"FMA_PCT_ABOVE_MAVG(200,0,,,,""PORTAGG"")")/100</f>
        <v>0.75</v>
      </c>
      <c r="L38" s="11" cm="1">
        <f t="array" ref="L38">_xll.FDSB(A38,"PERCENT_CHANGE(FMA_EPS(+1,0,,,,""PORTAGG"",""MEAN""),FMA_EPS(+1,-1AM,,,,""PORTAGG"",""MEAN""))")</f>
        <v>0.25885869848447901</v>
      </c>
      <c r="M38" s="11" cm="1">
        <f t="array" ref="M38">_xll.FDSB(A38,"PERCENT_CHANGE(FMA_EPS(+1,0,,,,""PORTAGG"",""MEAN""),FMA_EPS(+1,-3AM,,,,""PORTAGG"",""MEAN""))")</f>
        <v>1.03186109873904</v>
      </c>
      <c r="O38" s="3" cm="1">
        <f t="array" ref="O38">_xll.FDS(C38,"FG_TOTAL_RETURNC(0,-3AM)")</f>
        <v>9.1279979999999998</v>
      </c>
      <c r="P38" s="3" cm="1">
        <f t="array" ref="P38">_xll.FDS(C38,"FG_TOTAL_RETURNC(0,-6AM)")</f>
        <v>7.6751113000000002</v>
      </c>
      <c r="Q38" s="6" cm="1">
        <f t="array" ref="Q38">_xll.FDS(A38,"P_PRICE(0)/P_PRICE_HIGH_PR(0,,,,,,""PRICE"",""CLOSE"",""52W"")")</f>
        <v>0.92155843999999998</v>
      </c>
      <c r="R38" s="6" cm="1">
        <f t="array" ref="R38">_xll.FDS(A38,"P_PRICE(0)/P_PRICE_LOW_PR(0,,,,,,""PRICE"",""CLOSE"",""52W"")")</f>
        <v>1.3500760999999999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J215"/>
  <sheetViews>
    <sheetView topLeftCell="K199" workbookViewId="0">
      <selection activeCell="AJ217" sqref="AJ217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6" x14ac:dyDescent="0.35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  <c r="AJ5" t="s">
        <v>79</v>
      </c>
    </row>
    <row r="6" spans="2:36" x14ac:dyDescent="0.35">
      <c r="B6" s="2" cm="1">
        <f t="array" ref="B6:B206">_xll.FDS(C5,"JULIAN(P_PRICE(0,-200D).dates)")</f>
        <v>45505</v>
      </c>
      <c r="C6" cm="1">
        <f t="array" ref="C6:C206">_xll.FDS(C5,"P_PRICE(0,-200D)")</f>
        <v>43.12</v>
      </c>
      <c r="D6" cm="1">
        <f t="array" ref="D6:D206">_xll.FDS(D5,"P_PRICE(0,-200D)")</f>
        <v>53.82</v>
      </c>
      <c r="E6" cm="1">
        <f t="array" ref="E6:E206">_xll.FDS(E5,"P_PRICE(0,-200D)")</f>
        <v>46.42</v>
      </c>
      <c r="F6" cm="1">
        <f t="array" ref="F6:F206">_xll.FDS(F5,"P_PRICE(0,-200D)")</f>
        <v>68.185000000000002</v>
      </c>
      <c r="G6" cm="1">
        <f t="array" ref="G6:G206">_xll.FDS(G5,"P_PRICE(0,-200D)")</f>
        <v>125.49</v>
      </c>
      <c r="H6" cm="1">
        <f t="array" ref="H6:H206">_xll.FDS(H5,"P_PRICE(0,-200D)")</f>
        <v>129.47</v>
      </c>
      <c r="I6" cm="1">
        <f t="array" ref="I6:I206">_xll.FDS(I5,"P_PRICE(0,-200D)")</f>
        <v>138.94</v>
      </c>
      <c r="J6" cm="1">
        <f t="array" ref="J6:J206">_xll.FDS(J5,"P_PRICE(0,-200D)")</f>
        <v>141.47999999999999</v>
      </c>
      <c r="K6" cm="1">
        <f t="array" ref="K6:K206">_xll.FDS(K5,"P_PRICE(0,-200D)")</f>
        <v>64.53</v>
      </c>
      <c r="L6" cm="1">
        <f t="array" ref="L6:L206">_xll.FDS(L5,"P_PRICE(0,-200D)")</f>
        <v>117.96</v>
      </c>
      <c r="M6" cm="1">
        <f t="array" ref="M6:M206">_xll.FDS(M5,"P_PRICE(0,-200D)")</f>
        <v>210.64</v>
      </c>
      <c r="N6" cm="1">
        <f t="array" ref="N6:N206">_xll.FDS(N5,"P_PRICE(0,-200D)")</f>
        <v>82.98</v>
      </c>
      <c r="O6" cm="1">
        <f t="array" ref="O6:O206">_xll.FDS(O5,"P_PRICE(0,-200D)")</f>
        <v>57.46</v>
      </c>
      <c r="P6" cm="1">
        <f t="array" ref="P6:P206">_xll.FDS(P5,"P_PRICE(0,-200D)")</f>
        <v>231.01</v>
      </c>
      <c r="Q6" cm="1">
        <f t="array" ref="Q6:Q206">_xll.FDS(Q5,"P_PRICE(0,-200D)")</f>
        <v>151.16</v>
      </c>
      <c r="R6" cm="1">
        <f t="array" ref="R6:R206">_xll.FDS(R5,"P_PRICE(0,-200D)")</f>
        <v>147.1</v>
      </c>
      <c r="S6" cm="1">
        <f t="array" ref="S6:S206">_xll.FDS(S5,"P_PRICE(0,-200D)")</f>
        <v>182.89</v>
      </c>
      <c r="T6" cm="1">
        <f t="array" ref="T6:T206">_xll.FDS(T5,"P_PRICE(0,-200D)")</f>
        <v>76.58</v>
      </c>
      <c r="U6" cm="1">
        <f t="array" ref="U6:U206">_xll.FDS(U5,"P_PRICE(0,-200D)")</f>
        <v>78.569999999999993</v>
      </c>
      <c r="V6" cm="1">
        <f t="array" ref="V6:V206">_xll.FDS(V5,"P_PRICE(0,-200D)")</f>
        <v>91.77</v>
      </c>
      <c r="W6" cm="1">
        <f t="array" ref="W6:W206">_xll.FDS(W5,"P_PRICE(0,-200D)")</f>
        <v>37.270000000000003</v>
      </c>
      <c r="X6" cm="1">
        <f t="array" ref="X6:X206">_xll.FDS(X5,"P_PRICE(0,-200D)")</f>
        <v>41.7</v>
      </c>
      <c r="Y6" cm="1">
        <f t="array" ref="Y6:Y206">_xll.FDS(Y5,"P_PRICE(0,-200D)")</f>
        <v>38.82</v>
      </c>
      <c r="Z6" cm="1">
        <f t="array" ref="Z6:Z206">_xll.FDS(Z5,"P_PRICE(0,-200D)")</f>
        <v>37.950000000000003</v>
      </c>
      <c r="AA6" cm="1">
        <f t="array" ref="AA6:AA206">_xll.FDS(AA5,"P_PRICE(0,-200D)")</f>
        <v>70.59</v>
      </c>
      <c r="AB6" cm="1">
        <f t="array" ref="AB6:AB206">_xll.FDS(AB5,"P_PRICE(0,-200D)")</f>
        <v>90.74</v>
      </c>
      <c r="AC6" cm="1">
        <f t="array" ref="AC6:AC206">_xll.FDS(AC5,"P_PRICE(0,-200D)")</f>
        <v>142</v>
      </c>
      <c r="AD6" cm="1">
        <f t="array" ref="AD6:AD206">_xll.FDS(AD5,"P_PRICE(0,-200D)")</f>
        <v>13.98</v>
      </c>
      <c r="AE6" cm="1">
        <f t="array" ref="AE6:AE206">_xll.FDS(AE5,"P_PRICE(0,-200D)")</f>
        <v>41.41</v>
      </c>
      <c r="AF6" cm="1">
        <f t="array" ref="AF6:AF206">_xll.FDS(AF5,"P_PRICE(0,-200D)")</f>
        <v>74.099999999999994</v>
      </c>
      <c r="AG6" cm="1">
        <f t="array" ref="AG6:AG206">_xll.FDS(AG5,"P_PRICE(0,-200D)")</f>
        <v>87.21</v>
      </c>
      <c r="AH6" cm="1">
        <f t="array" ref="AH6:AH206">_xll.FDS(AH5,"P_PRICE(0,-200D)")</f>
        <v>91.32</v>
      </c>
      <c r="AI6" cm="1">
        <f t="array" ref="AI6:AI206">_xll.FDS(AI5,"P_PRICE(0,-200D)")</f>
        <v>99.64</v>
      </c>
      <c r="AJ6" cm="1">
        <f t="array" ref="AJ6:AJ206">_xll.FDS(AJ5,"P_PRICE(0,-200D)")</f>
        <v>35.479999999999997</v>
      </c>
    </row>
    <row r="7" spans="2:36" x14ac:dyDescent="0.35">
      <c r="B7" s="2">
        <v>45504</v>
      </c>
      <c r="C7">
        <v>43.74</v>
      </c>
      <c r="D7">
        <v>54.24</v>
      </c>
      <c r="E7">
        <v>48.17</v>
      </c>
      <c r="F7">
        <v>69.459999999999994</v>
      </c>
      <c r="G7">
        <v>127.86</v>
      </c>
      <c r="H7">
        <v>133.55000000000001</v>
      </c>
      <c r="I7">
        <v>142.44999999999999</v>
      </c>
      <c r="J7">
        <v>143.18</v>
      </c>
      <c r="K7">
        <v>65.98</v>
      </c>
      <c r="L7">
        <v>120.59</v>
      </c>
      <c r="M7">
        <v>218.8</v>
      </c>
      <c r="N7">
        <v>84.62</v>
      </c>
      <c r="O7">
        <v>60.07</v>
      </c>
      <c r="P7">
        <v>246.99</v>
      </c>
      <c r="Q7">
        <v>149.63</v>
      </c>
      <c r="R7">
        <v>147.97</v>
      </c>
      <c r="S7">
        <v>187.49</v>
      </c>
      <c r="T7">
        <v>78.510000000000005</v>
      </c>
      <c r="U7">
        <v>77.849999999999994</v>
      </c>
      <c r="V7">
        <v>92.14</v>
      </c>
      <c r="W7">
        <v>37.93</v>
      </c>
      <c r="X7">
        <v>43.74</v>
      </c>
      <c r="Y7">
        <v>40.200000000000003</v>
      </c>
      <c r="Z7">
        <v>39.17</v>
      </c>
      <c r="AA7">
        <v>71.94</v>
      </c>
      <c r="AB7">
        <v>93.21</v>
      </c>
      <c r="AC7">
        <v>146.38999999999999</v>
      </c>
      <c r="AD7">
        <v>14.15</v>
      </c>
      <c r="AE7">
        <v>42.13</v>
      </c>
      <c r="AF7">
        <v>72.790000000000006</v>
      </c>
      <c r="AG7">
        <v>89.28</v>
      </c>
      <c r="AH7">
        <v>90.41</v>
      </c>
      <c r="AI7">
        <v>98.6</v>
      </c>
      <c r="AJ7">
        <v>36.71</v>
      </c>
    </row>
    <row r="8" spans="2:36" x14ac:dyDescent="0.35">
      <c r="B8" s="2">
        <v>45503</v>
      </c>
      <c r="C8">
        <v>43.85</v>
      </c>
      <c r="D8">
        <v>54.33</v>
      </c>
      <c r="E8">
        <v>48.48</v>
      </c>
      <c r="F8">
        <v>69.59</v>
      </c>
      <c r="G8">
        <v>126.45</v>
      </c>
      <c r="H8">
        <v>132.47999999999999</v>
      </c>
      <c r="I8">
        <v>139.38</v>
      </c>
      <c r="J8">
        <v>141.63</v>
      </c>
      <c r="K8">
        <v>65.47</v>
      </c>
      <c r="L8">
        <v>121.11</v>
      </c>
      <c r="M8">
        <v>209.91</v>
      </c>
      <c r="N8">
        <v>83.46</v>
      </c>
      <c r="O8">
        <v>56.74</v>
      </c>
      <c r="P8">
        <v>229.47</v>
      </c>
      <c r="Q8">
        <v>150.18</v>
      </c>
      <c r="R8">
        <v>147.88</v>
      </c>
      <c r="S8">
        <v>184.63</v>
      </c>
      <c r="T8">
        <v>77.650000000000006</v>
      </c>
      <c r="U8">
        <v>77.989999999999995</v>
      </c>
      <c r="V8">
        <v>91.19</v>
      </c>
      <c r="W8">
        <v>36.950000000000003</v>
      </c>
      <c r="X8">
        <v>41.94</v>
      </c>
      <c r="Y8">
        <v>39.06</v>
      </c>
      <c r="Z8">
        <v>38.24</v>
      </c>
      <c r="AA8">
        <v>71.91</v>
      </c>
      <c r="AB8">
        <v>92.82</v>
      </c>
      <c r="AC8">
        <v>145.19999999999999</v>
      </c>
      <c r="AD8">
        <v>13.93</v>
      </c>
      <c r="AE8">
        <v>40.98</v>
      </c>
      <c r="AF8">
        <v>71.86</v>
      </c>
      <c r="AG8">
        <v>86.546700000000001</v>
      </c>
      <c r="AH8">
        <v>90.73</v>
      </c>
      <c r="AI8">
        <v>99.18</v>
      </c>
      <c r="AJ8">
        <v>35.79</v>
      </c>
    </row>
    <row r="9" spans="2:36" x14ac:dyDescent="0.35">
      <c r="B9" s="2">
        <v>45502</v>
      </c>
      <c r="C9">
        <v>43.35</v>
      </c>
      <c r="D9">
        <v>53.15</v>
      </c>
      <c r="E9">
        <v>48.07</v>
      </c>
      <c r="F9">
        <v>68.94</v>
      </c>
      <c r="G9">
        <v>126.08</v>
      </c>
      <c r="H9">
        <v>131.68860000000001</v>
      </c>
      <c r="I9">
        <v>139.58000000000001</v>
      </c>
      <c r="J9">
        <v>140.74</v>
      </c>
      <c r="K9">
        <v>64.930000000000007</v>
      </c>
      <c r="L9">
        <v>120.05</v>
      </c>
      <c r="M9">
        <v>215.32</v>
      </c>
      <c r="N9">
        <v>84.27</v>
      </c>
      <c r="O9">
        <v>58.82</v>
      </c>
      <c r="P9">
        <v>238.6</v>
      </c>
      <c r="Q9">
        <v>150.05000000000001</v>
      </c>
      <c r="R9">
        <v>147.91</v>
      </c>
      <c r="S9">
        <v>185.66</v>
      </c>
      <c r="T9">
        <v>77.040000000000006</v>
      </c>
      <c r="U9">
        <v>78.52</v>
      </c>
      <c r="V9">
        <v>91.49</v>
      </c>
      <c r="W9">
        <v>36.64</v>
      </c>
      <c r="X9">
        <v>42.26</v>
      </c>
      <c r="Y9">
        <v>39.47</v>
      </c>
      <c r="Z9">
        <v>38.44</v>
      </c>
      <c r="AA9">
        <v>71.87</v>
      </c>
      <c r="AB9">
        <v>91.4</v>
      </c>
      <c r="AC9">
        <v>143.34</v>
      </c>
      <c r="AD9">
        <v>13.99</v>
      </c>
      <c r="AE9">
        <v>41.66</v>
      </c>
      <c r="AF9">
        <v>71.489999999999995</v>
      </c>
      <c r="AG9">
        <v>84.480599999999995</v>
      </c>
      <c r="AH9">
        <v>90.03</v>
      </c>
      <c r="AI9">
        <v>98.65</v>
      </c>
      <c r="AJ9">
        <v>36.25</v>
      </c>
    </row>
    <row r="10" spans="2:36" x14ac:dyDescent="0.35">
      <c r="B10" s="2">
        <v>45499</v>
      </c>
      <c r="C10">
        <v>43.41</v>
      </c>
      <c r="D10">
        <v>53.25</v>
      </c>
      <c r="E10">
        <v>48.48</v>
      </c>
      <c r="F10">
        <v>69.16</v>
      </c>
      <c r="G10">
        <v>126.3</v>
      </c>
      <c r="H10">
        <v>133.02000000000001</v>
      </c>
      <c r="I10">
        <v>140.20750000000001</v>
      </c>
      <c r="J10">
        <v>140.9</v>
      </c>
      <c r="K10">
        <v>65.209999999999994</v>
      </c>
      <c r="L10">
        <v>119.1</v>
      </c>
      <c r="M10">
        <v>216.28</v>
      </c>
      <c r="N10">
        <v>84.77</v>
      </c>
      <c r="O10">
        <v>59.25</v>
      </c>
      <c r="P10">
        <v>240.31</v>
      </c>
      <c r="Q10">
        <v>149.96</v>
      </c>
      <c r="R10">
        <v>148.26</v>
      </c>
      <c r="S10">
        <v>182.61</v>
      </c>
      <c r="T10">
        <v>77.17</v>
      </c>
      <c r="U10">
        <v>78.489999999999995</v>
      </c>
      <c r="V10">
        <v>91.33</v>
      </c>
      <c r="W10">
        <v>36.479999999999997</v>
      </c>
      <c r="X10">
        <v>42.58</v>
      </c>
      <c r="Y10">
        <v>39.93</v>
      </c>
      <c r="Z10">
        <v>38.99</v>
      </c>
      <c r="AA10">
        <v>72.31</v>
      </c>
      <c r="AB10">
        <v>92.19</v>
      </c>
      <c r="AC10">
        <v>145.15</v>
      </c>
      <c r="AD10">
        <v>14.11</v>
      </c>
      <c r="AE10">
        <v>42.69</v>
      </c>
      <c r="AF10">
        <v>71.17</v>
      </c>
      <c r="AG10">
        <v>83.993200000000002</v>
      </c>
      <c r="AH10">
        <v>89.57</v>
      </c>
      <c r="AI10">
        <v>98.06</v>
      </c>
      <c r="AJ10">
        <v>36.31</v>
      </c>
    </row>
    <row r="11" spans="2:36" x14ac:dyDescent="0.35">
      <c r="B11" s="2">
        <v>45498</v>
      </c>
      <c r="C11">
        <v>42.74</v>
      </c>
      <c r="D11">
        <v>51.91</v>
      </c>
      <c r="E11">
        <v>47.91</v>
      </c>
      <c r="F11">
        <v>68.290000000000006</v>
      </c>
      <c r="G11">
        <v>124.18</v>
      </c>
      <c r="H11">
        <v>130.74</v>
      </c>
      <c r="I11">
        <v>137.47</v>
      </c>
      <c r="J11">
        <v>139.52000000000001</v>
      </c>
      <c r="K11">
        <v>65.09</v>
      </c>
      <c r="L11">
        <v>115.14</v>
      </c>
      <c r="M11">
        <v>213.57</v>
      </c>
      <c r="N11">
        <v>83.72</v>
      </c>
      <c r="O11">
        <v>58.2</v>
      </c>
      <c r="P11">
        <v>236.56</v>
      </c>
      <c r="Q11">
        <v>149.12</v>
      </c>
      <c r="R11">
        <v>147.03</v>
      </c>
      <c r="S11">
        <v>180.59</v>
      </c>
      <c r="T11">
        <v>75.680000000000007</v>
      </c>
      <c r="U11">
        <v>77.7</v>
      </c>
      <c r="V11">
        <v>89.86</v>
      </c>
      <c r="W11">
        <v>36.19</v>
      </c>
      <c r="X11">
        <v>41.95</v>
      </c>
      <c r="Y11">
        <v>39.29</v>
      </c>
      <c r="Z11">
        <v>38.39</v>
      </c>
      <c r="AA11">
        <v>71.78</v>
      </c>
      <c r="AB11">
        <v>91.9</v>
      </c>
      <c r="AC11">
        <v>144.38999999999999</v>
      </c>
      <c r="AD11">
        <v>13.93</v>
      </c>
      <c r="AE11">
        <v>42.08</v>
      </c>
      <c r="AF11">
        <v>70.48</v>
      </c>
      <c r="AG11">
        <v>81.81</v>
      </c>
      <c r="AH11">
        <v>88.03</v>
      </c>
      <c r="AI11">
        <v>96.45</v>
      </c>
      <c r="AJ11">
        <v>35.76</v>
      </c>
    </row>
    <row r="12" spans="2:36" x14ac:dyDescent="0.35">
      <c r="B12" s="2">
        <v>45497</v>
      </c>
      <c r="C12">
        <v>42.58</v>
      </c>
      <c r="D12">
        <v>51.73</v>
      </c>
      <c r="E12">
        <v>46.91</v>
      </c>
      <c r="F12">
        <v>67.86</v>
      </c>
      <c r="G12">
        <v>123.19</v>
      </c>
      <c r="H12">
        <v>128.30000000000001</v>
      </c>
      <c r="I12">
        <v>137.05719999999999</v>
      </c>
      <c r="J12">
        <v>135.94</v>
      </c>
      <c r="K12">
        <v>64.459999999999994</v>
      </c>
      <c r="L12">
        <v>113.02</v>
      </c>
      <c r="M12">
        <v>215.88</v>
      </c>
      <c r="N12">
        <v>82.89</v>
      </c>
      <c r="O12">
        <v>58.65</v>
      </c>
      <c r="P12">
        <v>240.98</v>
      </c>
      <c r="Q12">
        <v>149.87</v>
      </c>
      <c r="R12">
        <v>145.65</v>
      </c>
      <c r="S12">
        <v>181.3</v>
      </c>
      <c r="T12">
        <v>74.81</v>
      </c>
      <c r="U12">
        <v>77.790000000000006</v>
      </c>
      <c r="V12">
        <v>89.61</v>
      </c>
      <c r="W12">
        <v>37.229999999999997</v>
      </c>
      <c r="X12">
        <v>42.06</v>
      </c>
      <c r="Y12">
        <v>38.96</v>
      </c>
      <c r="Z12">
        <v>37.96</v>
      </c>
      <c r="AA12">
        <v>70.760000000000005</v>
      </c>
      <c r="AB12">
        <v>90.34</v>
      </c>
      <c r="AC12">
        <v>142.58000000000001</v>
      </c>
      <c r="AD12">
        <v>13.92</v>
      </c>
      <c r="AE12">
        <v>41.8</v>
      </c>
      <c r="AF12">
        <v>71.069999999999993</v>
      </c>
      <c r="AG12">
        <v>80.759699999999995</v>
      </c>
      <c r="AH12">
        <v>88.32</v>
      </c>
      <c r="AI12">
        <v>97.48</v>
      </c>
      <c r="AJ12">
        <v>35.979999999999997</v>
      </c>
    </row>
    <row r="13" spans="2:36" x14ac:dyDescent="0.35">
      <c r="B13" s="2">
        <v>45496</v>
      </c>
      <c r="C13">
        <v>43.17</v>
      </c>
      <c r="D13">
        <v>52.2</v>
      </c>
      <c r="E13">
        <v>47.44</v>
      </c>
      <c r="F13">
        <v>68.86</v>
      </c>
      <c r="G13">
        <v>125.9</v>
      </c>
      <c r="H13">
        <v>131.53</v>
      </c>
      <c r="I13">
        <v>142.75</v>
      </c>
      <c r="J13">
        <v>139.38</v>
      </c>
      <c r="K13">
        <v>65.25</v>
      </c>
      <c r="L13">
        <v>116.37</v>
      </c>
      <c r="M13">
        <v>225.2</v>
      </c>
      <c r="N13">
        <v>85.8</v>
      </c>
      <c r="O13">
        <v>61.93</v>
      </c>
      <c r="P13">
        <v>254.86</v>
      </c>
      <c r="Q13">
        <v>148.63</v>
      </c>
      <c r="R13">
        <v>145.35</v>
      </c>
      <c r="S13">
        <v>189.03</v>
      </c>
      <c r="T13">
        <v>76.010000000000005</v>
      </c>
      <c r="U13">
        <v>77.86</v>
      </c>
      <c r="V13">
        <v>90.77</v>
      </c>
      <c r="W13">
        <v>37.450000000000003</v>
      </c>
      <c r="X13">
        <v>42.6</v>
      </c>
      <c r="Y13">
        <v>39.520000000000003</v>
      </c>
      <c r="Z13">
        <v>39.15</v>
      </c>
      <c r="AA13">
        <v>71.040000000000006</v>
      </c>
      <c r="AB13">
        <v>90.33</v>
      </c>
      <c r="AC13">
        <v>143.57</v>
      </c>
      <c r="AD13">
        <v>13.73</v>
      </c>
      <c r="AE13">
        <v>41.44</v>
      </c>
      <c r="AF13">
        <v>70.28</v>
      </c>
      <c r="AG13">
        <v>81.988200000000006</v>
      </c>
      <c r="AH13">
        <v>89.64</v>
      </c>
      <c r="AI13">
        <v>99.19</v>
      </c>
      <c r="AJ13">
        <v>36.950000000000003</v>
      </c>
    </row>
    <row r="14" spans="2:36" x14ac:dyDescent="0.35">
      <c r="B14" s="2">
        <v>45495</v>
      </c>
      <c r="C14">
        <v>43.09</v>
      </c>
      <c r="D14">
        <v>51.72</v>
      </c>
      <c r="E14">
        <v>46.96</v>
      </c>
      <c r="F14">
        <v>68.78</v>
      </c>
      <c r="G14">
        <v>126.14</v>
      </c>
      <c r="H14">
        <v>130.34</v>
      </c>
      <c r="I14">
        <v>140.7227</v>
      </c>
      <c r="J14">
        <v>135.68</v>
      </c>
      <c r="K14">
        <v>66.55</v>
      </c>
      <c r="L14">
        <v>115.99</v>
      </c>
      <c r="M14">
        <v>226.1</v>
      </c>
      <c r="N14">
        <v>85.62</v>
      </c>
      <c r="O14">
        <v>61.87</v>
      </c>
      <c r="P14">
        <v>257.72000000000003</v>
      </c>
      <c r="Q14">
        <v>148.72</v>
      </c>
      <c r="R14">
        <v>146.24</v>
      </c>
      <c r="S14">
        <v>189.88</v>
      </c>
      <c r="T14">
        <v>76.19</v>
      </c>
      <c r="U14">
        <v>78.14</v>
      </c>
      <c r="V14">
        <v>90.41</v>
      </c>
      <c r="W14">
        <v>37.450000000000003</v>
      </c>
      <c r="X14">
        <v>42.92</v>
      </c>
      <c r="Y14">
        <v>39.97</v>
      </c>
      <c r="Z14">
        <v>40.090000000000003</v>
      </c>
      <c r="AA14">
        <v>71.94</v>
      </c>
      <c r="AB14">
        <v>91.79</v>
      </c>
      <c r="AC14">
        <v>145.76</v>
      </c>
      <c r="AD14">
        <v>13.83</v>
      </c>
      <c r="AE14">
        <v>41.62</v>
      </c>
      <c r="AF14">
        <v>70.72</v>
      </c>
      <c r="AG14">
        <v>81.371600000000001</v>
      </c>
      <c r="AH14">
        <v>89.71</v>
      </c>
      <c r="AI14">
        <v>99.35</v>
      </c>
      <c r="AJ14">
        <v>37.200000000000003</v>
      </c>
    </row>
    <row r="15" spans="2:36" x14ac:dyDescent="0.35">
      <c r="B15" s="2">
        <v>45492</v>
      </c>
      <c r="C15">
        <v>42.85</v>
      </c>
      <c r="D15">
        <v>51.35</v>
      </c>
      <c r="E15">
        <v>46.35</v>
      </c>
      <c r="F15">
        <v>68.31</v>
      </c>
      <c r="G15">
        <v>124.87</v>
      </c>
      <c r="H15">
        <v>127.78</v>
      </c>
      <c r="I15">
        <v>137.86000000000001</v>
      </c>
      <c r="J15">
        <v>133.9</v>
      </c>
      <c r="K15">
        <v>66.34</v>
      </c>
      <c r="L15">
        <v>114.29</v>
      </c>
      <c r="M15">
        <v>220.87</v>
      </c>
      <c r="N15">
        <v>84.85</v>
      </c>
      <c r="O15">
        <v>60.04</v>
      </c>
      <c r="P15">
        <v>248.14</v>
      </c>
      <c r="Q15">
        <v>147.87</v>
      </c>
      <c r="R15">
        <v>144.02000000000001</v>
      </c>
      <c r="S15">
        <v>187.81</v>
      </c>
      <c r="T15">
        <v>75.59</v>
      </c>
      <c r="U15">
        <v>78.09</v>
      </c>
      <c r="V15">
        <v>90.11</v>
      </c>
      <c r="W15">
        <v>37.39</v>
      </c>
      <c r="X15">
        <v>43.31</v>
      </c>
      <c r="Y15">
        <v>39.9</v>
      </c>
      <c r="Z15">
        <v>40.01</v>
      </c>
      <c r="AA15">
        <v>71.540000000000006</v>
      </c>
      <c r="AB15">
        <v>92.37</v>
      </c>
      <c r="AC15">
        <v>146.47999999999999</v>
      </c>
      <c r="AD15">
        <v>13.67</v>
      </c>
      <c r="AE15">
        <v>41.4</v>
      </c>
      <c r="AF15">
        <v>70.13</v>
      </c>
      <c r="AG15">
        <v>81.141300000000001</v>
      </c>
      <c r="AH15">
        <v>88.79</v>
      </c>
      <c r="AI15">
        <v>98.2</v>
      </c>
      <c r="AJ15">
        <v>36.5</v>
      </c>
    </row>
    <row r="16" spans="2:36" x14ac:dyDescent="0.35">
      <c r="B16" s="2">
        <v>45491</v>
      </c>
      <c r="C16">
        <v>43.29</v>
      </c>
      <c r="D16">
        <v>52.53</v>
      </c>
      <c r="E16">
        <v>46.12</v>
      </c>
      <c r="F16">
        <v>68.7</v>
      </c>
      <c r="G16">
        <v>125.56</v>
      </c>
      <c r="H16">
        <v>128.62</v>
      </c>
      <c r="I16">
        <v>138.99</v>
      </c>
      <c r="J16">
        <v>134.75</v>
      </c>
      <c r="K16">
        <v>66.069999999999993</v>
      </c>
      <c r="L16">
        <v>114.55</v>
      </c>
      <c r="M16">
        <v>224.38</v>
      </c>
      <c r="N16">
        <v>85.03</v>
      </c>
      <c r="O16">
        <v>60.79</v>
      </c>
      <c r="P16">
        <v>255.54</v>
      </c>
      <c r="Q16">
        <v>147.12</v>
      </c>
      <c r="R16">
        <v>144.12</v>
      </c>
      <c r="S16">
        <v>189.5</v>
      </c>
      <c r="T16">
        <v>76.5</v>
      </c>
      <c r="U16">
        <v>78.349999999999994</v>
      </c>
      <c r="V16">
        <v>90.92</v>
      </c>
      <c r="W16">
        <v>37.869999999999997</v>
      </c>
      <c r="X16">
        <v>43.4</v>
      </c>
      <c r="Y16">
        <v>40.229999999999997</v>
      </c>
      <c r="Z16">
        <v>40.1</v>
      </c>
      <c r="AA16">
        <v>72.12</v>
      </c>
      <c r="AB16">
        <v>93.39</v>
      </c>
      <c r="AC16">
        <v>147.53</v>
      </c>
      <c r="AD16">
        <v>13.75</v>
      </c>
      <c r="AE16">
        <v>41.73</v>
      </c>
      <c r="AF16">
        <v>70.05</v>
      </c>
      <c r="AG16">
        <v>81.817999999999998</v>
      </c>
      <c r="AH16">
        <v>88.95</v>
      </c>
      <c r="AI16">
        <v>98.25</v>
      </c>
      <c r="AJ16">
        <v>37.049999999999997</v>
      </c>
    </row>
    <row r="17" spans="2:36" x14ac:dyDescent="0.35">
      <c r="B17" s="2">
        <v>45490</v>
      </c>
      <c r="C17">
        <v>43.82</v>
      </c>
      <c r="D17">
        <v>52.75</v>
      </c>
      <c r="E17">
        <v>46.91</v>
      </c>
      <c r="F17">
        <v>69.790000000000006</v>
      </c>
      <c r="G17">
        <v>126.55</v>
      </c>
      <c r="H17">
        <v>130.94</v>
      </c>
      <c r="I17">
        <v>139.65479999999999</v>
      </c>
      <c r="J17">
        <v>135.63999999999999</v>
      </c>
      <c r="K17">
        <v>67.349999999999994</v>
      </c>
      <c r="L17">
        <v>112.47</v>
      </c>
      <c r="M17">
        <v>224.36</v>
      </c>
      <c r="N17">
        <v>86.32</v>
      </c>
      <c r="O17">
        <v>61.71</v>
      </c>
      <c r="P17">
        <v>254.22</v>
      </c>
      <c r="Q17">
        <v>150.54</v>
      </c>
      <c r="R17">
        <v>146.37</v>
      </c>
      <c r="S17">
        <v>191.45</v>
      </c>
      <c r="T17">
        <v>78.27</v>
      </c>
      <c r="U17">
        <v>78.739999999999995</v>
      </c>
      <c r="V17">
        <v>91.83</v>
      </c>
      <c r="W17">
        <v>38.44</v>
      </c>
      <c r="X17">
        <v>45.15</v>
      </c>
      <c r="Y17">
        <v>41.28</v>
      </c>
      <c r="Z17">
        <v>40.47</v>
      </c>
      <c r="AA17">
        <v>72.81</v>
      </c>
      <c r="AB17">
        <v>93.22</v>
      </c>
      <c r="AC17">
        <v>148.25</v>
      </c>
      <c r="AD17">
        <v>13.8</v>
      </c>
      <c r="AE17">
        <v>42.24</v>
      </c>
      <c r="AF17">
        <v>70.11</v>
      </c>
      <c r="AG17">
        <v>82.98</v>
      </c>
      <c r="AH17">
        <v>89.74</v>
      </c>
      <c r="AI17">
        <v>99</v>
      </c>
      <c r="AJ17">
        <v>37.32</v>
      </c>
    </row>
    <row r="18" spans="2:36" x14ac:dyDescent="0.35">
      <c r="B18" s="2">
        <v>45489</v>
      </c>
      <c r="C18">
        <v>43.49</v>
      </c>
      <c r="D18">
        <v>52.43</v>
      </c>
      <c r="E18">
        <v>46.18</v>
      </c>
      <c r="F18">
        <v>69.44</v>
      </c>
      <c r="G18">
        <v>128.19</v>
      </c>
      <c r="H18">
        <v>132.61000000000001</v>
      </c>
      <c r="I18">
        <v>144.84030000000001</v>
      </c>
      <c r="J18">
        <v>137.34</v>
      </c>
      <c r="K18">
        <v>68.89</v>
      </c>
      <c r="L18">
        <v>114.9</v>
      </c>
      <c r="M18">
        <v>233.44</v>
      </c>
      <c r="N18">
        <v>88.24</v>
      </c>
      <c r="O18">
        <v>65.67</v>
      </c>
      <c r="P18">
        <v>273.70999999999998</v>
      </c>
      <c r="Q18">
        <v>149.86000000000001</v>
      </c>
      <c r="R18">
        <v>147.93</v>
      </c>
      <c r="S18">
        <v>194.7</v>
      </c>
      <c r="T18">
        <v>79.13</v>
      </c>
      <c r="U18">
        <v>77.739999999999995</v>
      </c>
      <c r="V18">
        <v>92.02</v>
      </c>
      <c r="W18">
        <v>39.28</v>
      </c>
      <c r="X18">
        <v>46.58</v>
      </c>
      <c r="Y18">
        <v>41.86</v>
      </c>
      <c r="Z18">
        <v>41.31</v>
      </c>
      <c r="AA18">
        <v>71.959999999999994</v>
      </c>
      <c r="AB18">
        <v>92.3</v>
      </c>
      <c r="AC18">
        <v>148.36000000000001</v>
      </c>
      <c r="AD18">
        <v>14.09</v>
      </c>
      <c r="AE18">
        <v>43.47</v>
      </c>
      <c r="AF18">
        <v>70.069999999999993</v>
      </c>
      <c r="AG18">
        <v>83.677000000000007</v>
      </c>
      <c r="AH18">
        <v>89.13</v>
      </c>
      <c r="AI18">
        <v>98.25</v>
      </c>
      <c r="AJ18">
        <v>38.5</v>
      </c>
    </row>
    <row r="19" spans="2:36" x14ac:dyDescent="0.35">
      <c r="B19" s="2">
        <v>45488</v>
      </c>
      <c r="C19">
        <v>43</v>
      </c>
      <c r="D19">
        <v>51.83</v>
      </c>
      <c r="E19">
        <v>44.58</v>
      </c>
      <c r="F19">
        <v>68.36</v>
      </c>
      <c r="G19">
        <v>125.07</v>
      </c>
      <c r="H19">
        <v>127.08</v>
      </c>
      <c r="I19">
        <v>141.36000000000001</v>
      </c>
      <c r="J19">
        <v>133.88</v>
      </c>
      <c r="K19">
        <v>66.680000000000007</v>
      </c>
      <c r="L19">
        <v>108.48</v>
      </c>
      <c r="M19">
        <v>234.22</v>
      </c>
      <c r="N19">
        <v>87.95</v>
      </c>
      <c r="O19">
        <v>65</v>
      </c>
      <c r="P19">
        <v>273.83</v>
      </c>
      <c r="Q19">
        <v>147.75</v>
      </c>
      <c r="R19">
        <v>145.15</v>
      </c>
      <c r="S19">
        <v>191.27</v>
      </c>
      <c r="T19">
        <v>76.42</v>
      </c>
      <c r="U19">
        <v>77</v>
      </c>
      <c r="V19">
        <v>90.27</v>
      </c>
      <c r="W19">
        <v>37.950000000000003</v>
      </c>
      <c r="X19">
        <v>47.09</v>
      </c>
      <c r="Y19">
        <v>42.2</v>
      </c>
      <c r="Z19">
        <v>40.51</v>
      </c>
      <c r="AA19">
        <v>70.760000000000005</v>
      </c>
      <c r="AB19">
        <v>91.89</v>
      </c>
      <c r="AC19">
        <v>148.16999999999999</v>
      </c>
      <c r="AD19">
        <v>13.85</v>
      </c>
      <c r="AE19">
        <v>41.89</v>
      </c>
      <c r="AF19">
        <v>69.53</v>
      </c>
      <c r="AG19">
        <v>81.838399999999993</v>
      </c>
      <c r="AH19">
        <v>88.05</v>
      </c>
      <c r="AI19">
        <v>97.2</v>
      </c>
      <c r="AJ19">
        <v>38.11</v>
      </c>
    </row>
    <row r="20" spans="2:36" x14ac:dyDescent="0.35">
      <c r="B20" s="2">
        <v>45485</v>
      </c>
      <c r="C20">
        <v>42.38</v>
      </c>
      <c r="D20">
        <v>51.35</v>
      </c>
      <c r="E20">
        <v>43.8</v>
      </c>
      <c r="F20">
        <v>67.22</v>
      </c>
      <c r="G20">
        <v>124.18</v>
      </c>
      <c r="H20">
        <v>125.15</v>
      </c>
      <c r="I20">
        <v>139.80269999999999</v>
      </c>
      <c r="J20">
        <v>133.11000000000001</v>
      </c>
      <c r="K20">
        <v>65.7</v>
      </c>
      <c r="L20">
        <v>108.58</v>
      </c>
      <c r="M20">
        <v>233.8</v>
      </c>
      <c r="N20">
        <v>87.32</v>
      </c>
      <c r="O20">
        <v>64.319999999999993</v>
      </c>
      <c r="P20">
        <v>274.45</v>
      </c>
      <c r="Q20">
        <v>148.27000000000001</v>
      </c>
      <c r="R20">
        <v>145.03</v>
      </c>
      <c r="S20">
        <v>191.49</v>
      </c>
      <c r="T20">
        <v>77.11</v>
      </c>
      <c r="U20">
        <v>77.45</v>
      </c>
      <c r="V20">
        <v>90.5</v>
      </c>
      <c r="W20">
        <v>38.17</v>
      </c>
      <c r="X20">
        <v>47.97</v>
      </c>
      <c r="Y20">
        <v>42.49</v>
      </c>
      <c r="Z20">
        <v>41.42</v>
      </c>
      <c r="AA20">
        <v>70.989999999999995</v>
      </c>
      <c r="AB20">
        <v>90.52</v>
      </c>
      <c r="AC20">
        <v>146</v>
      </c>
      <c r="AD20">
        <v>14.41</v>
      </c>
      <c r="AE20">
        <v>44.5</v>
      </c>
      <c r="AF20">
        <v>71.260000000000005</v>
      </c>
      <c r="AG20">
        <v>81.227000000000004</v>
      </c>
      <c r="AH20">
        <v>87.46</v>
      </c>
      <c r="AI20">
        <v>96.49</v>
      </c>
      <c r="AJ20">
        <v>37.950000000000003</v>
      </c>
    </row>
    <row r="21" spans="2:36" x14ac:dyDescent="0.35">
      <c r="B21" s="2">
        <v>45484</v>
      </c>
      <c r="C21">
        <v>42.24</v>
      </c>
      <c r="D21">
        <v>50.88</v>
      </c>
      <c r="E21">
        <v>43.67</v>
      </c>
      <c r="F21">
        <v>67.09</v>
      </c>
      <c r="G21">
        <v>123.47</v>
      </c>
      <c r="H21">
        <v>123.35</v>
      </c>
      <c r="I21">
        <v>138.17060000000001</v>
      </c>
      <c r="J21">
        <v>133.63</v>
      </c>
      <c r="K21">
        <v>65.5</v>
      </c>
      <c r="L21">
        <v>106.56</v>
      </c>
      <c r="M21">
        <v>231.73</v>
      </c>
      <c r="N21">
        <v>86.42</v>
      </c>
      <c r="O21">
        <v>63.36</v>
      </c>
      <c r="P21">
        <v>271.02</v>
      </c>
      <c r="Q21">
        <v>147.35</v>
      </c>
      <c r="R21">
        <v>143.85</v>
      </c>
      <c r="S21">
        <v>189.02</v>
      </c>
      <c r="T21">
        <v>76.53</v>
      </c>
      <c r="U21">
        <v>77.11</v>
      </c>
      <c r="V21">
        <v>89.64</v>
      </c>
      <c r="W21">
        <v>38.090000000000003</v>
      </c>
      <c r="X21">
        <v>47.27</v>
      </c>
      <c r="Y21">
        <v>42.04</v>
      </c>
      <c r="Z21">
        <v>40.86</v>
      </c>
      <c r="AA21">
        <v>70.33</v>
      </c>
      <c r="AB21">
        <v>90.29</v>
      </c>
      <c r="AC21">
        <v>145.72999999999999</v>
      </c>
      <c r="AD21">
        <v>14.24</v>
      </c>
      <c r="AE21">
        <v>43.27</v>
      </c>
      <c r="AF21">
        <v>70.739999999999995</v>
      </c>
      <c r="AG21">
        <v>80.228800000000007</v>
      </c>
      <c r="AH21">
        <v>86.8</v>
      </c>
      <c r="AI21">
        <v>95.96</v>
      </c>
      <c r="AJ21">
        <v>37.46</v>
      </c>
    </row>
    <row r="22" spans="2:36" x14ac:dyDescent="0.35">
      <c r="B22" s="2">
        <v>45483</v>
      </c>
      <c r="C22">
        <v>41.91</v>
      </c>
      <c r="D22">
        <v>50.18</v>
      </c>
      <c r="E22">
        <v>42.37</v>
      </c>
      <c r="F22">
        <v>66.55</v>
      </c>
      <c r="G22">
        <v>121.92</v>
      </c>
      <c r="H22">
        <v>118.96</v>
      </c>
      <c r="I22">
        <v>135.68</v>
      </c>
      <c r="J22">
        <v>133.56</v>
      </c>
      <c r="K22">
        <v>63.93</v>
      </c>
      <c r="L22">
        <v>100.34</v>
      </c>
      <c r="M22">
        <v>237.68</v>
      </c>
      <c r="N22">
        <v>86.67</v>
      </c>
      <c r="O22">
        <v>64.41</v>
      </c>
      <c r="P22">
        <v>281.27</v>
      </c>
      <c r="Q22">
        <v>146.32</v>
      </c>
      <c r="R22">
        <v>140.53</v>
      </c>
      <c r="S22">
        <v>191.45</v>
      </c>
      <c r="T22">
        <v>73.849999999999994</v>
      </c>
      <c r="U22">
        <v>77.400000000000006</v>
      </c>
      <c r="V22">
        <v>88.43</v>
      </c>
      <c r="W22">
        <v>37.049999999999997</v>
      </c>
      <c r="X22">
        <v>47.46</v>
      </c>
      <c r="Y22">
        <v>41.79</v>
      </c>
      <c r="Z22">
        <v>39.979999999999997</v>
      </c>
      <c r="AA22">
        <v>69.150000000000006</v>
      </c>
      <c r="AB22">
        <v>89.36</v>
      </c>
      <c r="AC22">
        <v>143.29</v>
      </c>
      <c r="AD22">
        <v>13.86</v>
      </c>
      <c r="AE22">
        <v>41.39</v>
      </c>
      <c r="AF22">
        <v>69.47</v>
      </c>
      <c r="AG22">
        <v>78.700400000000002</v>
      </c>
      <c r="AH22">
        <v>84.38</v>
      </c>
      <c r="AI22">
        <v>93.91</v>
      </c>
      <c r="AJ22">
        <v>37.79</v>
      </c>
    </row>
    <row r="23" spans="2:36" x14ac:dyDescent="0.35">
      <c r="B23" s="2">
        <v>45482</v>
      </c>
      <c r="C23">
        <v>41.75</v>
      </c>
      <c r="D23">
        <v>49.59</v>
      </c>
      <c r="E23">
        <v>41.62</v>
      </c>
      <c r="F23">
        <v>66.22</v>
      </c>
      <c r="G23">
        <v>120.84</v>
      </c>
      <c r="H23">
        <v>117.62</v>
      </c>
      <c r="I23">
        <v>134.22999999999999</v>
      </c>
      <c r="J23">
        <v>132.81</v>
      </c>
      <c r="K23">
        <v>63.84</v>
      </c>
      <c r="L23">
        <v>98.23</v>
      </c>
      <c r="M23">
        <v>234.28</v>
      </c>
      <c r="N23">
        <v>86.68</v>
      </c>
      <c r="O23">
        <v>64.040000000000006</v>
      </c>
      <c r="P23">
        <v>274.81</v>
      </c>
      <c r="Q23">
        <v>144.94999999999999</v>
      </c>
      <c r="R23">
        <v>138.86000000000001</v>
      </c>
      <c r="S23">
        <v>190.02</v>
      </c>
      <c r="T23">
        <v>73.22</v>
      </c>
      <c r="U23">
        <v>77.06</v>
      </c>
      <c r="V23">
        <v>87.26</v>
      </c>
      <c r="W23">
        <v>36.11</v>
      </c>
      <c r="X23">
        <v>47.21</v>
      </c>
      <c r="Y23">
        <v>41.56</v>
      </c>
      <c r="Z23">
        <v>39.47</v>
      </c>
      <c r="AA23">
        <v>68.739999999999995</v>
      </c>
      <c r="AB23">
        <v>88.76</v>
      </c>
      <c r="AC23">
        <v>142.63999999999999</v>
      </c>
      <c r="AD23">
        <v>13.7</v>
      </c>
      <c r="AE23">
        <v>40.729999999999997</v>
      </c>
      <c r="AF23">
        <v>68.819999999999993</v>
      </c>
      <c r="AG23">
        <v>78.378900000000002</v>
      </c>
      <c r="AH23">
        <v>83.76</v>
      </c>
      <c r="AI23">
        <v>93.19</v>
      </c>
      <c r="AJ23">
        <v>37.33</v>
      </c>
    </row>
    <row r="24" spans="2:36" x14ac:dyDescent="0.35">
      <c r="B24" s="2">
        <v>45481</v>
      </c>
      <c r="C24">
        <v>41.43</v>
      </c>
      <c r="D24">
        <v>49.65</v>
      </c>
      <c r="E24">
        <v>41.03</v>
      </c>
      <c r="F24">
        <v>65.64</v>
      </c>
      <c r="G24">
        <v>121.37</v>
      </c>
      <c r="H24">
        <v>119.08</v>
      </c>
      <c r="I24">
        <v>135.21340000000001</v>
      </c>
      <c r="J24">
        <v>133.22999999999999</v>
      </c>
      <c r="K24">
        <v>64.38</v>
      </c>
      <c r="L24">
        <v>98.56</v>
      </c>
      <c r="M24">
        <v>234.47</v>
      </c>
      <c r="N24">
        <v>88.08</v>
      </c>
      <c r="O24">
        <v>64.28</v>
      </c>
      <c r="P24">
        <v>274.20999999999998</v>
      </c>
      <c r="Q24">
        <v>144.25</v>
      </c>
      <c r="R24">
        <v>137.72999999999999</v>
      </c>
      <c r="S24">
        <v>189.39</v>
      </c>
      <c r="T24">
        <v>73.680000000000007</v>
      </c>
      <c r="U24">
        <v>77.260000000000005</v>
      </c>
      <c r="V24">
        <v>88.16</v>
      </c>
      <c r="W24">
        <v>36.1</v>
      </c>
      <c r="X24">
        <v>47.11</v>
      </c>
      <c r="Y24">
        <v>41.67</v>
      </c>
      <c r="Z24">
        <v>40.049999999999997</v>
      </c>
      <c r="AA24">
        <v>69.41</v>
      </c>
      <c r="AB24">
        <v>89.55</v>
      </c>
      <c r="AC24">
        <v>143.94999999999999</v>
      </c>
      <c r="AD24">
        <v>13.7</v>
      </c>
      <c r="AE24">
        <v>40.450000000000003</v>
      </c>
      <c r="AF24">
        <v>68.62</v>
      </c>
      <c r="AG24">
        <v>79.180000000000007</v>
      </c>
      <c r="AH24">
        <v>83.78</v>
      </c>
      <c r="AI24">
        <v>93.18</v>
      </c>
      <c r="AJ24">
        <v>37.49</v>
      </c>
    </row>
    <row r="25" spans="2:36" x14ac:dyDescent="0.35">
      <c r="B25" s="2">
        <v>45478</v>
      </c>
      <c r="C25">
        <v>41.54</v>
      </c>
      <c r="D25">
        <v>49.44</v>
      </c>
      <c r="E25">
        <v>40.799999999999997</v>
      </c>
      <c r="F25">
        <v>65.83</v>
      </c>
      <c r="G25">
        <v>121.22</v>
      </c>
      <c r="H25">
        <v>118.46339999999999</v>
      </c>
      <c r="I25">
        <v>133.74</v>
      </c>
      <c r="J25">
        <v>132.4</v>
      </c>
      <c r="K25">
        <v>64.59</v>
      </c>
      <c r="L25">
        <v>97.52</v>
      </c>
      <c r="M25">
        <v>232.88</v>
      </c>
      <c r="N25">
        <v>88.93</v>
      </c>
      <c r="O25">
        <v>63.96</v>
      </c>
      <c r="P25">
        <v>269.72000000000003</v>
      </c>
      <c r="Q25">
        <v>144.41</v>
      </c>
      <c r="R25">
        <v>136.19999999999999</v>
      </c>
      <c r="S25">
        <v>189.3</v>
      </c>
      <c r="T25">
        <v>73.45</v>
      </c>
      <c r="U25">
        <v>77.38</v>
      </c>
      <c r="V25">
        <v>87.9</v>
      </c>
      <c r="W25">
        <v>36.270000000000003</v>
      </c>
      <c r="X25">
        <v>48.05</v>
      </c>
      <c r="Y25">
        <v>42.21</v>
      </c>
      <c r="Z25">
        <v>40.1</v>
      </c>
      <c r="AA25">
        <v>69.63</v>
      </c>
      <c r="AB25">
        <v>90.1</v>
      </c>
      <c r="AC25">
        <v>143.97</v>
      </c>
      <c r="AD25">
        <v>13.61</v>
      </c>
      <c r="AE25">
        <v>40.01</v>
      </c>
      <c r="AF25">
        <v>68.55</v>
      </c>
      <c r="AG25">
        <v>78.06</v>
      </c>
      <c r="AH25">
        <v>83.51</v>
      </c>
      <c r="AI25">
        <v>93.11</v>
      </c>
      <c r="AJ25">
        <v>37.14</v>
      </c>
    </row>
    <row r="26" spans="2:36" x14ac:dyDescent="0.35">
      <c r="B26" s="2">
        <v>45476</v>
      </c>
      <c r="C26">
        <v>41.55</v>
      </c>
      <c r="D26">
        <v>49.78</v>
      </c>
      <c r="E26">
        <v>41.46</v>
      </c>
      <c r="F26">
        <v>66</v>
      </c>
      <c r="G26">
        <v>121.66</v>
      </c>
      <c r="H26">
        <v>119.6931</v>
      </c>
      <c r="I26">
        <v>134.53739999999999</v>
      </c>
      <c r="J26">
        <v>133.15</v>
      </c>
      <c r="K26">
        <v>65.05</v>
      </c>
      <c r="L26">
        <v>98.15</v>
      </c>
      <c r="M26">
        <v>232.17</v>
      </c>
      <c r="N26">
        <v>87.88</v>
      </c>
      <c r="O26">
        <v>63.37</v>
      </c>
      <c r="P26">
        <v>269.62</v>
      </c>
      <c r="Q26">
        <v>143.30000000000001</v>
      </c>
      <c r="R26">
        <v>135.09</v>
      </c>
      <c r="S26">
        <v>187.77</v>
      </c>
      <c r="T26">
        <v>73.489999999999995</v>
      </c>
      <c r="U26">
        <v>76.44</v>
      </c>
      <c r="V26">
        <v>87.76</v>
      </c>
      <c r="W26">
        <v>35.28</v>
      </c>
      <c r="X26">
        <v>47.22</v>
      </c>
      <c r="Y26">
        <v>42.17</v>
      </c>
      <c r="Z26">
        <v>40.49</v>
      </c>
      <c r="AA26">
        <v>69.989999999999995</v>
      </c>
      <c r="AB26">
        <v>91.53</v>
      </c>
      <c r="AC26">
        <v>147.66999999999999</v>
      </c>
      <c r="AD26">
        <v>13.59</v>
      </c>
      <c r="AE26">
        <v>40.54</v>
      </c>
      <c r="AF26">
        <v>68.430000000000007</v>
      </c>
      <c r="AG26">
        <v>77.940799999999996</v>
      </c>
      <c r="AH26">
        <v>83.28</v>
      </c>
      <c r="AI26">
        <v>92.74</v>
      </c>
      <c r="AJ26">
        <v>37.049999999999997</v>
      </c>
    </row>
    <row r="27" spans="2:36" x14ac:dyDescent="0.35">
      <c r="B27" s="2">
        <v>45475</v>
      </c>
      <c r="C27">
        <v>41.68</v>
      </c>
      <c r="D27">
        <v>50.03</v>
      </c>
      <c r="E27">
        <v>41.99</v>
      </c>
      <c r="F27">
        <v>66.150000000000006</v>
      </c>
      <c r="G27">
        <v>121.22</v>
      </c>
      <c r="H27">
        <v>118.98</v>
      </c>
      <c r="I27">
        <v>132.71</v>
      </c>
      <c r="J27">
        <v>132.53</v>
      </c>
      <c r="K27">
        <v>64.84</v>
      </c>
      <c r="L27">
        <v>97.89</v>
      </c>
      <c r="M27">
        <v>229.08</v>
      </c>
      <c r="N27">
        <v>87.77</v>
      </c>
      <c r="O27">
        <v>62.5</v>
      </c>
      <c r="P27">
        <v>263.63</v>
      </c>
      <c r="Q27">
        <v>144.4</v>
      </c>
      <c r="R27">
        <v>136.02000000000001</v>
      </c>
      <c r="S27">
        <v>186.58</v>
      </c>
      <c r="T27">
        <v>73.69</v>
      </c>
      <c r="U27">
        <v>76.569999999999993</v>
      </c>
      <c r="V27">
        <v>87.11</v>
      </c>
      <c r="W27">
        <v>34.020000000000003</v>
      </c>
      <c r="X27">
        <v>45.64</v>
      </c>
      <c r="Y27">
        <v>41.01</v>
      </c>
      <c r="Z27">
        <v>39</v>
      </c>
      <c r="AA27">
        <v>69.61</v>
      </c>
      <c r="AB27">
        <v>91.13</v>
      </c>
      <c r="AC27">
        <v>146.43</v>
      </c>
      <c r="AD27">
        <v>13.26</v>
      </c>
      <c r="AE27">
        <v>38.979999999999997</v>
      </c>
      <c r="AF27">
        <v>68.02</v>
      </c>
      <c r="AG27">
        <v>77.780900000000003</v>
      </c>
      <c r="AH27">
        <v>83.36</v>
      </c>
      <c r="AI27">
        <v>92.96</v>
      </c>
      <c r="AJ27">
        <v>36.9</v>
      </c>
    </row>
    <row r="28" spans="2:36" x14ac:dyDescent="0.35">
      <c r="B28" s="2">
        <v>45474</v>
      </c>
      <c r="C28">
        <v>41.2</v>
      </c>
      <c r="D28">
        <v>49.88</v>
      </c>
      <c r="E28">
        <v>41.42</v>
      </c>
      <c r="F28">
        <v>65.403400000000005</v>
      </c>
      <c r="G28">
        <v>120.56</v>
      </c>
      <c r="H28">
        <v>118.38</v>
      </c>
      <c r="I28">
        <v>131.46</v>
      </c>
      <c r="J28">
        <v>131.58000000000001</v>
      </c>
      <c r="K28">
        <v>64.83</v>
      </c>
      <c r="L28">
        <v>98.55</v>
      </c>
      <c r="M28">
        <v>227.94</v>
      </c>
      <c r="N28">
        <v>87.34</v>
      </c>
      <c r="O28">
        <v>62.23</v>
      </c>
      <c r="P28">
        <v>261.01</v>
      </c>
      <c r="Q28">
        <v>144.93</v>
      </c>
      <c r="R28">
        <v>136.97</v>
      </c>
      <c r="S28">
        <v>183.02</v>
      </c>
      <c r="T28">
        <v>73.599999999999994</v>
      </c>
      <c r="U28">
        <v>76.040000000000006</v>
      </c>
      <c r="V28">
        <v>86.95</v>
      </c>
      <c r="W28">
        <v>33.89</v>
      </c>
      <c r="X28">
        <v>45.47</v>
      </c>
      <c r="Y28">
        <v>40.97</v>
      </c>
      <c r="Z28">
        <v>38.979999999999997</v>
      </c>
      <c r="AA28">
        <v>69.38</v>
      </c>
      <c r="AB28">
        <v>91.2</v>
      </c>
      <c r="AC28">
        <v>145.87</v>
      </c>
      <c r="AD28">
        <v>13.31</v>
      </c>
      <c r="AE28">
        <v>39.24</v>
      </c>
      <c r="AF28">
        <v>67.67</v>
      </c>
      <c r="AG28">
        <v>77.77</v>
      </c>
      <c r="AH28">
        <v>82.97</v>
      </c>
      <c r="AI28">
        <v>92.36</v>
      </c>
      <c r="AJ28">
        <v>36.6</v>
      </c>
    </row>
    <row r="29" spans="2:36" x14ac:dyDescent="0.35">
      <c r="B29" s="2">
        <v>45471</v>
      </c>
      <c r="C29">
        <v>41.11</v>
      </c>
      <c r="D29">
        <v>49.83</v>
      </c>
      <c r="E29">
        <v>41.46</v>
      </c>
      <c r="F29">
        <v>65.209999999999994</v>
      </c>
      <c r="G29">
        <v>121.87</v>
      </c>
      <c r="H29">
        <v>120.06</v>
      </c>
      <c r="I29">
        <v>133.3417</v>
      </c>
      <c r="J29">
        <v>132.05000000000001</v>
      </c>
      <c r="K29">
        <v>65.430000000000007</v>
      </c>
      <c r="L29">
        <v>101.06</v>
      </c>
      <c r="M29">
        <v>226.23</v>
      </c>
      <c r="N29">
        <v>86.9</v>
      </c>
      <c r="O29">
        <v>61.94</v>
      </c>
      <c r="P29">
        <v>260.7</v>
      </c>
      <c r="Q29">
        <v>145.75</v>
      </c>
      <c r="R29">
        <v>137.26</v>
      </c>
      <c r="S29">
        <v>182.4</v>
      </c>
      <c r="T29">
        <v>74.98</v>
      </c>
      <c r="U29">
        <v>76.58</v>
      </c>
      <c r="V29">
        <v>88.31</v>
      </c>
      <c r="W29">
        <v>33.93</v>
      </c>
      <c r="X29">
        <v>45.11</v>
      </c>
      <c r="Y29">
        <v>40.83</v>
      </c>
      <c r="Z29">
        <v>38.81</v>
      </c>
      <c r="AA29">
        <v>70.12</v>
      </c>
      <c r="AB29">
        <v>91.15</v>
      </c>
      <c r="AC29">
        <v>145.47</v>
      </c>
      <c r="AD29">
        <v>13.32</v>
      </c>
      <c r="AE29">
        <v>40.21</v>
      </c>
      <c r="AF29">
        <v>68.14</v>
      </c>
      <c r="AG29">
        <v>77.16</v>
      </c>
      <c r="AH29">
        <v>83.76</v>
      </c>
      <c r="AI29">
        <v>93.1</v>
      </c>
      <c r="AJ29">
        <v>36.659999999999997</v>
      </c>
    </row>
    <row r="30" spans="2:36" x14ac:dyDescent="0.35">
      <c r="B30" s="2">
        <v>45470</v>
      </c>
      <c r="C30">
        <v>40.97</v>
      </c>
      <c r="D30">
        <v>50.12</v>
      </c>
      <c r="E30">
        <v>40.42</v>
      </c>
      <c r="F30">
        <v>64.709999999999994</v>
      </c>
      <c r="G30">
        <v>121.82</v>
      </c>
      <c r="H30">
        <v>119.83</v>
      </c>
      <c r="I30">
        <v>134.30000000000001</v>
      </c>
      <c r="J30">
        <v>132.77000000000001</v>
      </c>
      <c r="K30">
        <v>64.540000000000006</v>
      </c>
      <c r="L30">
        <v>100.89</v>
      </c>
      <c r="M30">
        <v>226.35</v>
      </c>
      <c r="N30">
        <v>86.46</v>
      </c>
      <c r="O30">
        <v>61.7</v>
      </c>
      <c r="P30">
        <v>258.86</v>
      </c>
      <c r="Q30">
        <v>145.87</v>
      </c>
      <c r="R30">
        <v>137.91</v>
      </c>
      <c r="S30">
        <v>184.45</v>
      </c>
      <c r="T30">
        <v>74.89</v>
      </c>
      <c r="U30">
        <v>76.92</v>
      </c>
      <c r="V30">
        <v>88.34</v>
      </c>
      <c r="W30">
        <v>34.229999999999997</v>
      </c>
      <c r="X30">
        <v>45.07</v>
      </c>
      <c r="Y30">
        <v>40.520000000000003</v>
      </c>
      <c r="Z30">
        <v>39.43</v>
      </c>
      <c r="AA30">
        <v>70.34</v>
      </c>
      <c r="AB30">
        <v>90.8</v>
      </c>
      <c r="AC30">
        <v>145.21</v>
      </c>
      <c r="AD30">
        <v>13.77</v>
      </c>
      <c r="AE30">
        <v>42.06</v>
      </c>
      <c r="AF30">
        <v>68.91</v>
      </c>
      <c r="AG30">
        <v>76.81</v>
      </c>
      <c r="AH30">
        <v>84.13</v>
      </c>
      <c r="AI30">
        <v>92.19</v>
      </c>
      <c r="AJ30">
        <v>36.56</v>
      </c>
    </row>
    <row r="31" spans="2:36" x14ac:dyDescent="0.35">
      <c r="B31" s="2">
        <v>45469</v>
      </c>
      <c r="C31">
        <v>41.02</v>
      </c>
      <c r="D31">
        <v>49.73</v>
      </c>
      <c r="E31">
        <v>40.130000000000003</v>
      </c>
      <c r="F31">
        <v>65.006100000000004</v>
      </c>
      <c r="G31">
        <v>121.69</v>
      </c>
      <c r="H31">
        <v>119.39</v>
      </c>
      <c r="I31">
        <v>133.851</v>
      </c>
      <c r="J31">
        <v>132.54</v>
      </c>
      <c r="K31">
        <v>64.78</v>
      </c>
      <c r="L31">
        <v>100.75</v>
      </c>
      <c r="M31">
        <v>226.24</v>
      </c>
      <c r="N31">
        <v>84.66</v>
      </c>
      <c r="O31">
        <v>60.74</v>
      </c>
      <c r="P31">
        <v>260.91000000000003</v>
      </c>
      <c r="Q31">
        <v>146.11000000000001</v>
      </c>
      <c r="R31">
        <v>137.91999999999999</v>
      </c>
      <c r="S31">
        <v>183.33</v>
      </c>
      <c r="T31">
        <v>75.19</v>
      </c>
      <c r="U31">
        <v>77.25</v>
      </c>
      <c r="V31">
        <v>88.59</v>
      </c>
      <c r="W31">
        <v>33.82</v>
      </c>
      <c r="X31">
        <v>45.8</v>
      </c>
      <c r="Y31">
        <v>40.75</v>
      </c>
      <c r="Z31">
        <v>40.159999999999997</v>
      </c>
      <c r="AA31">
        <v>70.56</v>
      </c>
      <c r="AB31">
        <v>90.59</v>
      </c>
      <c r="AC31">
        <v>145.18</v>
      </c>
      <c r="AD31">
        <v>13.71</v>
      </c>
      <c r="AE31">
        <v>41.25</v>
      </c>
      <c r="AF31">
        <v>68.790000000000006</v>
      </c>
      <c r="AG31">
        <v>75.561199999999999</v>
      </c>
      <c r="AH31">
        <v>83.32</v>
      </c>
      <c r="AI31">
        <v>91.39</v>
      </c>
      <c r="AJ31">
        <v>36.35</v>
      </c>
    </row>
    <row r="32" spans="2:36" x14ac:dyDescent="0.35">
      <c r="B32" s="2">
        <v>45468</v>
      </c>
      <c r="C32">
        <v>41.28</v>
      </c>
      <c r="D32">
        <v>50.16</v>
      </c>
      <c r="E32">
        <v>40.22</v>
      </c>
      <c r="F32">
        <v>65.209999999999994</v>
      </c>
      <c r="G32">
        <v>122.02</v>
      </c>
      <c r="H32">
        <v>119.55</v>
      </c>
      <c r="I32">
        <v>135.03</v>
      </c>
      <c r="J32">
        <v>132.29</v>
      </c>
      <c r="K32">
        <v>64.27</v>
      </c>
      <c r="L32">
        <v>100.52</v>
      </c>
      <c r="M32">
        <v>226.5</v>
      </c>
      <c r="N32">
        <v>84.56</v>
      </c>
      <c r="O32">
        <v>60.76</v>
      </c>
      <c r="P32">
        <v>261.77</v>
      </c>
      <c r="Q32">
        <v>146.63</v>
      </c>
      <c r="R32">
        <v>139.53</v>
      </c>
      <c r="S32">
        <v>180.71</v>
      </c>
      <c r="T32">
        <v>75.44</v>
      </c>
      <c r="U32">
        <v>77.41</v>
      </c>
      <c r="V32">
        <v>88.65</v>
      </c>
      <c r="W32">
        <v>33.840000000000003</v>
      </c>
      <c r="X32">
        <v>45.47</v>
      </c>
      <c r="Y32">
        <v>40.83</v>
      </c>
      <c r="Z32">
        <v>38.979999999999997</v>
      </c>
      <c r="AA32">
        <v>70.400000000000006</v>
      </c>
      <c r="AB32">
        <v>91.49</v>
      </c>
      <c r="AC32">
        <v>146.57</v>
      </c>
      <c r="AD32">
        <v>13.79</v>
      </c>
      <c r="AE32">
        <v>41.65</v>
      </c>
      <c r="AF32">
        <v>69.08</v>
      </c>
      <c r="AG32">
        <v>75.253900000000002</v>
      </c>
      <c r="AH32">
        <v>83.58</v>
      </c>
      <c r="AI32">
        <v>91.6</v>
      </c>
      <c r="AJ32">
        <v>36.5</v>
      </c>
    </row>
    <row r="33" spans="2:36" x14ac:dyDescent="0.35">
      <c r="B33" s="2">
        <v>45467</v>
      </c>
      <c r="C33">
        <v>41.59</v>
      </c>
      <c r="D33">
        <v>50.71</v>
      </c>
      <c r="E33">
        <v>40.74</v>
      </c>
      <c r="F33">
        <v>65.66</v>
      </c>
      <c r="G33">
        <v>123.07</v>
      </c>
      <c r="H33">
        <v>120.86</v>
      </c>
      <c r="I33">
        <v>135.51</v>
      </c>
      <c r="J33">
        <v>133.27000000000001</v>
      </c>
      <c r="K33">
        <v>64.69</v>
      </c>
      <c r="L33">
        <v>103.41</v>
      </c>
      <c r="M33">
        <v>222.42</v>
      </c>
      <c r="N33">
        <v>83.9</v>
      </c>
      <c r="O33">
        <v>59.75</v>
      </c>
      <c r="P33">
        <v>255.78</v>
      </c>
      <c r="Q33">
        <v>147.09</v>
      </c>
      <c r="R33">
        <v>139.96</v>
      </c>
      <c r="S33">
        <v>181.44</v>
      </c>
      <c r="T33">
        <v>76.03</v>
      </c>
      <c r="U33">
        <v>77.91</v>
      </c>
      <c r="V33">
        <v>89.79</v>
      </c>
      <c r="W33">
        <v>34.25</v>
      </c>
      <c r="X33">
        <v>46.29</v>
      </c>
      <c r="Y33">
        <v>41.02</v>
      </c>
      <c r="Z33">
        <v>39.67</v>
      </c>
      <c r="AA33">
        <v>71.16</v>
      </c>
      <c r="AB33">
        <v>91.28</v>
      </c>
      <c r="AC33">
        <v>146.78</v>
      </c>
      <c r="AD33">
        <v>14.05</v>
      </c>
      <c r="AE33">
        <v>42.96</v>
      </c>
      <c r="AF33">
        <v>69.739999999999995</v>
      </c>
      <c r="AG33">
        <v>75.241500000000002</v>
      </c>
      <c r="AH33">
        <v>84.62</v>
      </c>
      <c r="AI33">
        <v>92.71</v>
      </c>
      <c r="AJ33">
        <v>36.33</v>
      </c>
    </row>
    <row r="34" spans="2:36" x14ac:dyDescent="0.35">
      <c r="B34" s="2">
        <v>45464</v>
      </c>
      <c r="C34">
        <v>41.33</v>
      </c>
      <c r="D34">
        <v>50.45</v>
      </c>
      <c r="E34">
        <v>40.04</v>
      </c>
      <c r="F34">
        <v>65.02</v>
      </c>
      <c r="G34">
        <v>122.97</v>
      </c>
      <c r="H34">
        <v>120.2</v>
      </c>
      <c r="I34">
        <v>135.21530000000001</v>
      </c>
      <c r="J34">
        <v>134.38</v>
      </c>
      <c r="K34">
        <v>64.260000000000005</v>
      </c>
      <c r="L34">
        <v>102.78</v>
      </c>
      <c r="M34">
        <v>228.41</v>
      </c>
      <c r="N34">
        <v>84.77</v>
      </c>
      <c r="O34">
        <v>60.7</v>
      </c>
      <c r="P34">
        <v>264.89</v>
      </c>
      <c r="Q34">
        <v>146.81</v>
      </c>
      <c r="R34">
        <v>137.34</v>
      </c>
      <c r="S34">
        <v>182.61</v>
      </c>
      <c r="T34">
        <v>75.760000000000005</v>
      </c>
      <c r="U34">
        <v>77.67</v>
      </c>
      <c r="V34">
        <v>89.64</v>
      </c>
      <c r="W34">
        <v>33.99</v>
      </c>
      <c r="X34">
        <v>45.22</v>
      </c>
      <c r="Y34">
        <v>40.79</v>
      </c>
      <c r="Z34">
        <v>39.57</v>
      </c>
      <c r="AA34">
        <v>70.2</v>
      </c>
      <c r="AB34">
        <v>89.75</v>
      </c>
      <c r="AC34">
        <v>143.38</v>
      </c>
      <c r="AD34">
        <v>13.91</v>
      </c>
      <c r="AE34">
        <v>43.23</v>
      </c>
      <c r="AF34">
        <v>69.39</v>
      </c>
      <c r="AG34">
        <v>75.636300000000006</v>
      </c>
      <c r="AH34">
        <v>83.97</v>
      </c>
      <c r="AI34">
        <v>92.78</v>
      </c>
      <c r="AJ34">
        <v>36.72</v>
      </c>
    </row>
    <row r="35" spans="2:36" x14ac:dyDescent="0.35">
      <c r="B35" s="2">
        <v>45463</v>
      </c>
      <c r="C35">
        <v>41.49</v>
      </c>
      <c r="D35">
        <v>50.54</v>
      </c>
      <c r="E35">
        <v>39.979999999999997</v>
      </c>
      <c r="F35">
        <v>65.27</v>
      </c>
      <c r="G35">
        <v>123.23</v>
      </c>
      <c r="H35">
        <v>119.83750000000001</v>
      </c>
      <c r="I35">
        <v>135.6112</v>
      </c>
      <c r="J35">
        <v>134.08000000000001</v>
      </c>
      <c r="K35">
        <v>64.22</v>
      </c>
      <c r="L35">
        <v>102.37</v>
      </c>
      <c r="M35">
        <v>228.81</v>
      </c>
      <c r="N35">
        <v>83.93</v>
      </c>
      <c r="O35">
        <v>61.22</v>
      </c>
      <c r="P35">
        <v>268.92</v>
      </c>
      <c r="Q35">
        <v>146.4</v>
      </c>
      <c r="R35">
        <v>135.69999999999999</v>
      </c>
      <c r="S35">
        <v>181.08</v>
      </c>
      <c r="T35">
        <v>75.78</v>
      </c>
      <c r="U35">
        <v>77.61</v>
      </c>
      <c r="V35">
        <v>89.63</v>
      </c>
      <c r="W35">
        <v>34.549999999999997</v>
      </c>
      <c r="X35">
        <v>46.03</v>
      </c>
      <c r="Y35">
        <v>41.16</v>
      </c>
      <c r="Z35">
        <v>40.090000000000003</v>
      </c>
      <c r="AA35">
        <v>70.069999999999993</v>
      </c>
      <c r="AB35">
        <v>90.27</v>
      </c>
      <c r="AC35">
        <v>144.5</v>
      </c>
      <c r="AD35">
        <v>13.95</v>
      </c>
      <c r="AE35">
        <v>43.77</v>
      </c>
      <c r="AF35">
        <v>69.8</v>
      </c>
      <c r="AG35">
        <v>75.605199999999996</v>
      </c>
      <c r="AH35">
        <v>83.76</v>
      </c>
      <c r="AI35">
        <v>92.67</v>
      </c>
      <c r="AJ35">
        <v>36.69</v>
      </c>
    </row>
    <row r="36" spans="2:36" x14ac:dyDescent="0.35">
      <c r="B36" s="2">
        <v>45461</v>
      </c>
      <c r="C36">
        <v>41.27</v>
      </c>
      <c r="D36">
        <v>50.05</v>
      </c>
      <c r="E36">
        <v>39.950000000000003</v>
      </c>
      <c r="F36">
        <v>65.010000000000005</v>
      </c>
      <c r="G36">
        <v>123.15</v>
      </c>
      <c r="H36">
        <v>120.6551</v>
      </c>
      <c r="I36">
        <v>137.68</v>
      </c>
      <c r="J36">
        <v>133.74</v>
      </c>
      <c r="K36">
        <v>63.75</v>
      </c>
      <c r="L36">
        <v>102.92</v>
      </c>
      <c r="M36">
        <v>231.41</v>
      </c>
      <c r="N36">
        <v>84.04</v>
      </c>
      <c r="O36">
        <v>62.36</v>
      </c>
      <c r="P36">
        <v>276.76</v>
      </c>
      <c r="Q36">
        <v>145.91999999999999</v>
      </c>
      <c r="R36">
        <v>134.38</v>
      </c>
      <c r="S36">
        <v>180.85</v>
      </c>
      <c r="T36">
        <v>76.099999999999994</v>
      </c>
      <c r="U36">
        <v>77.78</v>
      </c>
      <c r="V36">
        <v>89.54</v>
      </c>
      <c r="W36">
        <v>33.700000000000003</v>
      </c>
      <c r="X36">
        <v>44.61</v>
      </c>
      <c r="Y36">
        <v>40.619999999999997</v>
      </c>
      <c r="Z36">
        <v>41.2</v>
      </c>
      <c r="AA36">
        <v>70.06</v>
      </c>
      <c r="AB36">
        <v>88.64</v>
      </c>
      <c r="AC36">
        <v>142.9</v>
      </c>
      <c r="AD36">
        <v>14.14</v>
      </c>
      <c r="AE36">
        <v>45.11</v>
      </c>
      <c r="AF36">
        <v>69.2</v>
      </c>
      <c r="AG36">
        <v>76.125200000000007</v>
      </c>
      <c r="AH36">
        <v>84</v>
      </c>
      <c r="AI36">
        <v>93.04</v>
      </c>
      <c r="AJ36">
        <v>37.14</v>
      </c>
    </row>
    <row r="37" spans="2:36" x14ac:dyDescent="0.35">
      <c r="B37" s="2">
        <v>45460</v>
      </c>
      <c r="C37">
        <v>41.01</v>
      </c>
      <c r="D37">
        <v>49.7</v>
      </c>
      <c r="E37">
        <v>39.72</v>
      </c>
      <c r="F37">
        <v>64.56</v>
      </c>
      <c r="G37">
        <v>122.49</v>
      </c>
      <c r="H37">
        <v>120.05</v>
      </c>
      <c r="I37">
        <v>136.0496</v>
      </c>
      <c r="J37">
        <v>133.41999999999999</v>
      </c>
      <c r="K37">
        <v>63.86</v>
      </c>
      <c r="L37">
        <v>104.77</v>
      </c>
      <c r="M37">
        <v>231.12</v>
      </c>
      <c r="N37">
        <v>83.76</v>
      </c>
      <c r="O37">
        <v>61.73</v>
      </c>
      <c r="P37">
        <v>272.48</v>
      </c>
      <c r="Q37">
        <v>145.72999999999999</v>
      </c>
      <c r="R37">
        <v>135.44</v>
      </c>
      <c r="S37">
        <v>181.46</v>
      </c>
      <c r="T37">
        <v>76.040000000000006</v>
      </c>
      <c r="U37">
        <v>77.680000000000007</v>
      </c>
      <c r="V37">
        <v>89.64</v>
      </c>
      <c r="W37">
        <v>33.200000000000003</v>
      </c>
      <c r="X37">
        <v>43.95</v>
      </c>
      <c r="Y37">
        <v>40.51</v>
      </c>
      <c r="Z37">
        <v>41.02</v>
      </c>
      <c r="AA37">
        <v>70.03</v>
      </c>
      <c r="AB37">
        <v>88.27</v>
      </c>
      <c r="AC37">
        <v>142.71</v>
      </c>
      <c r="AD37">
        <v>14.12</v>
      </c>
      <c r="AE37">
        <v>44.93</v>
      </c>
      <c r="AF37">
        <v>69.17</v>
      </c>
      <c r="AG37">
        <v>76.642099999999999</v>
      </c>
      <c r="AH37">
        <v>83.67</v>
      </c>
      <c r="AI37">
        <v>92.67</v>
      </c>
      <c r="AJ37">
        <v>36.840000000000003</v>
      </c>
    </row>
    <row r="38" spans="2:36" x14ac:dyDescent="0.35">
      <c r="B38" s="2">
        <v>45457</v>
      </c>
      <c r="C38">
        <v>40.65</v>
      </c>
      <c r="D38">
        <v>48.97</v>
      </c>
      <c r="E38">
        <v>39.19</v>
      </c>
      <c r="F38">
        <v>64.028999999999996</v>
      </c>
      <c r="G38">
        <v>121.15</v>
      </c>
      <c r="H38">
        <v>119.07</v>
      </c>
      <c r="I38">
        <v>134.93</v>
      </c>
      <c r="J38">
        <v>132.29</v>
      </c>
      <c r="K38">
        <v>63.45</v>
      </c>
      <c r="L38">
        <v>103.93</v>
      </c>
      <c r="M38">
        <v>227.67</v>
      </c>
      <c r="N38">
        <v>83.04</v>
      </c>
      <c r="O38">
        <v>60.78</v>
      </c>
      <c r="P38">
        <v>267.89</v>
      </c>
      <c r="Q38">
        <v>145.88</v>
      </c>
      <c r="R38">
        <v>136.44999999999999</v>
      </c>
      <c r="S38">
        <v>178.33</v>
      </c>
      <c r="T38">
        <v>74.790000000000006</v>
      </c>
      <c r="U38">
        <v>76.95</v>
      </c>
      <c r="V38">
        <v>88.98</v>
      </c>
      <c r="W38">
        <v>33.409999999999997</v>
      </c>
      <c r="X38">
        <v>44.32</v>
      </c>
      <c r="Y38">
        <v>40.69</v>
      </c>
      <c r="Z38">
        <v>40.71</v>
      </c>
      <c r="AA38">
        <v>69.89</v>
      </c>
      <c r="AB38">
        <v>88.04</v>
      </c>
      <c r="AC38">
        <v>142.74</v>
      </c>
      <c r="AD38">
        <v>14.34</v>
      </c>
      <c r="AE38">
        <v>45.8</v>
      </c>
      <c r="AF38">
        <v>69.94</v>
      </c>
      <c r="AG38">
        <v>75.368300000000005</v>
      </c>
      <c r="AH38">
        <v>84</v>
      </c>
      <c r="AI38">
        <v>92.84</v>
      </c>
      <c r="AJ38">
        <v>36.47</v>
      </c>
    </row>
    <row r="39" spans="2:36" x14ac:dyDescent="0.35">
      <c r="B39" s="2">
        <v>45456</v>
      </c>
      <c r="C39">
        <v>40.78</v>
      </c>
      <c r="D39">
        <v>49.4</v>
      </c>
      <c r="E39">
        <v>39.61</v>
      </c>
      <c r="F39">
        <v>64.27</v>
      </c>
      <c r="G39">
        <v>122.38</v>
      </c>
      <c r="H39">
        <v>121.71</v>
      </c>
      <c r="I39">
        <v>137.54</v>
      </c>
      <c r="J39">
        <v>133.69</v>
      </c>
      <c r="K39">
        <v>64.069999999999993</v>
      </c>
      <c r="L39">
        <v>105.06</v>
      </c>
      <c r="M39">
        <v>226.82</v>
      </c>
      <c r="N39">
        <v>81.849999999999994</v>
      </c>
      <c r="O39">
        <v>60.58</v>
      </c>
      <c r="P39">
        <v>267.20999999999998</v>
      </c>
      <c r="Q39">
        <v>145.93</v>
      </c>
      <c r="R39">
        <v>137.33000000000001</v>
      </c>
      <c r="S39">
        <v>179.75</v>
      </c>
      <c r="T39">
        <v>75.849999999999994</v>
      </c>
      <c r="U39">
        <v>76.81</v>
      </c>
      <c r="V39">
        <v>89.81</v>
      </c>
      <c r="W39">
        <v>33.15</v>
      </c>
      <c r="X39">
        <v>44.41</v>
      </c>
      <c r="Y39">
        <v>40.840000000000003</v>
      </c>
      <c r="Z39">
        <v>41.4</v>
      </c>
      <c r="AA39">
        <v>70.34</v>
      </c>
      <c r="AB39">
        <v>88.7</v>
      </c>
      <c r="AC39">
        <v>145.19</v>
      </c>
      <c r="AD39">
        <v>14.67</v>
      </c>
      <c r="AE39">
        <v>47.12</v>
      </c>
      <c r="AF39">
        <v>70.11</v>
      </c>
      <c r="AG39">
        <v>76.02</v>
      </c>
      <c r="AH39">
        <v>84.02</v>
      </c>
      <c r="AI39">
        <v>92.76</v>
      </c>
      <c r="AJ39">
        <v>36.630000000000003</v>
      </c>
    </row>
    <row r="40" spans="2:36" x14ac:dyDescent="0.35">
      <c r="B40" s="2">
        <v>45455</v>
      </c>
      <c r="C40">
        <v>40.81</v>
      </c>
      <c r="D40">
        <v>49.6</v>
      </c>
      <c r="E40">
        <v>40.01</v>
      </c>
      <c r="F40">
        <v>64.47</v>
      </c>
      <c r="G40">
        <v>123.17</v>
      </c>
      <c r="H40">
        <v>122.46</v>
      </c>
      <c r="I40">
        <v>137.24</v>
      </c>
      <c r="J40">
        <v>134.85</v>
      </c>
      <c r="K40">
        <v>65.11</v>
      </c>
      <c r="L40">
        <v>104.95</v>
      </c>
      <c r="M40">
        <v>225.04</v>
      </c>
      <c r="N40">
        <v>82.72</v>
      </c>
      <c r="O40">
        <v>60.32</v>
      </c>
      <c r="P40">
        <v>263.08999999999997</v>
      </c>
      <c r="Q40">
        <v>146.05000000000001</v>
      </c>
      <c r="R40">
        <v>137.81</v>
      </c>
      <c r="S40">
        <v>179.61</v>
      </c>
      <c r="T40">
        <v>76.569999999999993</v>
      </c>
      <c r="U40">
        <v>76.709999999999994</v>
      </c>
      <c r="V40">
        <v>89.84</v>
      </c>
      <c r="W40">
        <v>34</v>
      </c>
      <c r="X40">
        <v>45.19</v>
      </c>
      <c r="Y40">
        <v>41.05</v>
      </c>
      <c r="Z40">
        <v>42.35</v>
      </c>
      <c r="AA40">
        <v>70.88</v>
      </c>
      <c r="AB40">
        <v>89.52</v>
      </c>
      <c r="AC40">
        <v>147.47</v>
      </c>
      <c r="AD40">
        <v>14.87</v>
      </c>
      <c r="AE40">
        <v>48.29</v>
      </c>
      <c r="AF40">
        <v>69.95</v>
      </c>
      <c r="AG40">
        <v>76.572199999999995</v>
      </c>
      <c r="AH40">
        <v>83.68</v>
      </c>
      <c r="AI40">
        <v>92.21</v>
      </c>
      <c r="AJ40">
        <v>36.54</v>
      </c>
    </row>
    <row r="41" spans="2:36" x14ac:dyDescent="0.35">
      <c r="B41" s="2">
        <v>45454</v>
      </c>
      <c r="C41">
        <v>40.85</v>
      </c>
      <c r="D41">
        <v>49.61</v>
      </c>
      <c r="E41">
        <v>39.17</v>
      </c>
      <c r="F41">
        <v>64.239999999999995</v>
      </c>
      <c r="G41">
        <v>122.01</v>
      </c>
      <c r="H41">
        <v>120.33</v>
      </c>
      <c r="I41">
        <v>133.97499999999999</v>
      </c>
      <c r="J41">
        <v>134.69</v>
      </c>
      <c r="K41">
        <v>64.28</v>
      </c>
      <c r="L41">
        <v>101.62</v>
      </c>
      <c r="M41">
        <v>220.17</v>
      </c>
      <c r="N41">
        <v>80.88</v>
      </c>
      <c r="O41">
        <v>59.13</v>
      </c>
      <c r="P41">
        <v>255.48</v>
      </c>
      <c r="Q41">
        <v>146.36000000000001</v>
      </c>
      <c r="R41">
        <v>136.81</v>
      </c>
      <c r="S41">
        <v>177.76</v>
      </c>
      <c r="T41">
        <v>76.09</v>
      </c>
      <c r="U41">
        <v>77.56</v>
      </c>
      <c r="V41">
        <v>89.67</v>
      </c>
      <c r="W41">
        <v>33.75</v>
      </c>
      <c r="X41">
        <v>45.06</v>
      </c>
      <c r="Y41">
        <v>41.07</v>
      </c>
      <c r="Z41">
        <v>42.3</v>
      </c>
      <c r="AA41">
        <v>70.77</v>
      </c>
      <c r="AB41">
        <v>90.49</v>
      </c>
      <c r="AC41">
        <v>149.28</v>
      </c>
      <c r="AD41">
        <v>14.73</v>
      </c>
      <c r="AE41">
        <v>47.83</v>
      </c>
      <c r="AF41">
        <v>70.41</v>
      </c>
      <c r="AG41">
        <v>76.204499999999996</v>
      </c>
      <c r="AH41">
        <v>82.94</v>
      </c>
      <c r="AI41">
        <v>91.49</v>
      </c>
      <c r="AJ41">
        <v>35.86</v>
      </c>
    </row>
    <row r="42" spans="2:36" x14ac:dyDescent="0.35">
      <c r="B42" s="2">
        <v>45453</v>
      </c>
      <c r="C42">
        <v>41.32</v>
      </c>
      <c r="D42">
        <v>50.24</v>
      </c>
      <c r="E42">
        <v>39.92</v>
      </c>
      <c r="F42">
        <v>65.260000000000005</v>
      </c>
      <c r="G42">
        <v>122.71</v>
      </c>
      <c r="H42">
        <v>120.86</v>
      </c>
      <c r="I42">
        <v>134.81</v>
      </c>
      <c r="J42">
        <v>136.16999999999999</v>
      </c>
      <c r="K42">
        <v>64.86</v>
      </c>
      <c r="L42">
        <v>103.03</v>
      </c>
      <c r="M42">
        <v>216.15</v>
      </c>
      <c r="N42">
        <v>80.61</v>
      </c>
      <c r="O42">
        <v>59.05</v>
      </c>
      <c r="P42">
        <v>255.86</v>
      </c>
      <c r="Q42">
        <v>146.97</v>
      </c>
      <c r="R42">
        <v>136.94</v>
      </c>
      <c r="S42">
        <v>178.23</v>
      </c>
      <c r="T42">
        <v>75.73</v>
      </c>
      <c r="U42">
        <v>77.599999999999994</v>
      </c>
      <c r="V42">
        <v>89.7</v>
      </c>
      <c r="W42">
        <v>34.03</v>
      </c>
      <c r="X42">
        <v>46.16</v>
      </c>
      <c r="Y42">
        <v>42.33</v>
      </c>
      <c r="Z42">
        <v>42.84</v>
      </c>
      <c r="AA42">
        <v>71.45</v>
      </c>
      <c r="AB42">
        <v>90.67</v>
      </c>
      <c r="AC42">
        <v>148.80000000000001</v>
      </c>
      <c r="AD42">
        <v>14.78</v>
      </c>
      <c r="AE42">
        <v>47.26</v>
      </c>
      <c r="AF42">
        <v>70.84</v>
      </c>
      <c r="AG42">
        <v>75.679100000000005</v>
      </c>
      <c r="AH42">
        <v>83.24</v>
      </c>
      <c r="AI42">
        <v>91.77</v>
      </c>
      <c r="AJ42">
        <v>35.67</v>
      </c>
    </row>
    <row r="43" spans="2:36" x14ac:dyDescent="0.35">
      <c r="B43" s="2">
        <v>45450</v>
      </c>
      <c r="C43">
        <v>41.48</v>
      </c>
      <c r="D43">
        <v>50.39</v>
      </c>
      <c r="E43">
        <v>40.56</v>
      </c>
      <c r="F43">
        <v>65.36</v>
      </c>
      <c r="G43">
        <v>122.33</v>
      </c>
      <c r="H43">
        <v>121</v>
      </c>
      <c r="I43">
        <v>134.1</v>
      </c>
      <c r="J43">
        <v>136.47</v>
      </c>
      <c r="K43">
        <v>64.52</v>
      </c>
      <c r="L43">
        <v>102.08</v>
      </c>
      <c r="M43">
        <v>215.6</v>
      </c>
      <c r="N43">
        <v>80.38</v>
      </c>
      <c r="O43">
        <v>58.21</v>
      </c>
      <c r="P43">
        <v>252.21</v>
      </c>
      <c r="Q43">
        <v>146.43</v>
      </c>
      <c r="R43">
        <v>136.72</v>
      </c>
      <c r="S43">
        <v>177.66</v>
      </c>
      <c r="T43">
        <v>76.05</v>
      </c>
      <c r="U43">
        <v>77.66</v>
      </c>
      <c r="V43">
        <v>89.79</v>
      </c>
      <c r="W43">
        <v>33.54</v>
      </c>
      <c r="X43">
        <v>45.46</v>
      </c>
      <c r="Y43">
        <v>42.2</v>
      </c>
      <c r="Z43">
        <v>42.67</v>
      </c>
      <c r="AA43">
        <v>71.56</v>
      </c>
      <c r="AB43">
        <v>89.99</v>
      </c>
      <c r="AC43">
        <v>145.69</v>
      </c>
      <c r="AD43">
        <v>14.53</v>
      </c>
      <c r="AE43">
        <v>45.94</v>
      </c>
      <c r="AF43">
        <v>69.94</v>
      </c>
      <c r="AG43">
        <v>76.31</v>
      </c>
      <c r="AH43">
        <v>82.96</v>
      </c>
      <c r="AI43">
        <v>91.5</v>
      </c>
      <c r="AJ43">
        <v>35.270000000000003</v>
      </c>
    </row>
    <row r="44" spans="2:36" x14ac:dyDescent="0.35">
      <c r="B44" s="2">
        <v>45449</v>
      </c>
      <c r="C44">
        <v>41.29</v>
      </c>
      <c r="D44">
        <v>50.26</v>
      </c>
      <c r="E44">
        <v>40.56</v>
      </c>
      <c r="F44">
        <v>65.22</v>
      </c>
      <c r="G44">
        <v>122.2</v>
      </c>
      <c r="H44">
        <v>121.88</v>
      </c>
      <c r="I44">
        <v>134.32</v>
      </c>
      <c r="J44">
        <v>136.84</v>
      </c>
      <c r="K44">
        <v>64.625</v>
      </c>
      <c r="L44">
        <v>103.86</v>
      </c>
      <c r="M44">
        <v>215.1</v>
      </c>
      <c r="N44">
        <v>80.27</v>
      </c>
      <c r="O44">
        <v>58.77</v>
      </c>
      <c r="P44">
        <v>252.41</v>
      </c>
      <c r="Q44">
        <v>146.27000000000001</v>
      </c>
      <c r="R44">
        <v>137.6</v>
      </c>
      <c r="S44">
        <v>178.39</v>
      </c>
      <c r="T44">
        <v>78.05</v>
      </c>
      <c r="U44">
        <v>78.05</v>
      </c>
      <c r="V44">
        <v>90.7</v>
      </c>
      <c r="W44">
        <v>36.01</v>
      </c>
      <c r="X44">
        <v>47.38</v>
      </c>
      <c r="Y44">
        <v>43.06</v>
      </c>
      <c r="Z44">
        <v>43.91</v>
      </c>
      <c r="AA44">
        <v>72.23</v>
      </c>
      <c r="AB44">
        <v>90.35</v>
      </c>
      <c r="AC44">
        <v>146.57</v>
      </c>
      <c r="AD44">
        <v>14.91</v>
      </c>
      <c r="AE44">
        <v>47.51</v>
      </c>
      <c r="AF44">
        <v>70.709999999999994</v>
      </c>
      <c r="AG44">
        <v>77.64</v>
      </c>
      <c r="AH44">
        <v>83.75</v>
      </c>
      <c r="AI44">
        <v>92.31</v>
      </c>
      <c r="AJ44">
        <v>35.42</v>
      </c>
    </row>
    <row r="45" spans="2:36" x14ac:dyDescent="0.35">
      <c r="B45" s="2">
        <v>45448</v>
      </c>
      <c r="C45">
        <v>41.31</v>
      </c>
      <c r="D45">
        <v>50.39</v>
      </c>
      <c r="E45">
        <v>40.58</v>
      </c>
      <c r="F45">
        <v>65.349999999999994</v>
      </c>
      <c r="G45">
        <v>122.93</v>
      </c>
      <c r="H45">
        <v>123.59</v>
      </c>
      <c r="I45">
        <v>136.46</v>
      </c>
      <c r="J45">
        <v>137.38999999999999</v>
      </c>
      <c r="K45">
        <v>64.209999999999994</v>
      </c>
      <c r="L45">
        <v>105.15</v>
      </c>
      <c r="M45">
        <v>215.82</v>
      </c>
      <c r="N45">
        <v>80.040000000000006</v>
      </c>
      <c r="O45">
        <v>59.32</v>
      </c>
      <c r="P45">
        <v>254.41</v>
      </c>
      <c r="Q45">
        <v>145.79</v>
      </c>
      <c r="R45">
        <v>138.06</v>
      </c>
      <c r="S45">
        <v>177.1</v>
      </c>
      <c r="T45">
        <v>77.59</v>
      </c>
      <c r="U45">
        <v>77.81</v>
      </c>
      <c r="V45">
        <v>90.6</v>
      </c>
      <c r="W45">
        <v>34.79</v>
      </c>
      <c r="X45">
        <v>46.52</v>
      </c>
      <c r="Y45">
        <v>42.61</v>
      </c>
      <c r="Z45">
        <v>44.08</v>
      </c>
      <c r="AA45">
        <v>71.8</v>
      </c>
      <c r="AB45">
        <v>89.88</v>
      </c>
      <c r="AC45">
        <v>145.84</v>
      </c>
      <c r="AD45">
        <v>15.06</v>
      </c>
      <c r="AE45">
        <v>48.53</v>
      </c>
      <c r="AF45">
        <v>71.45</v>
      </c>
      <c r="AG45">
        <v>77.599999999999994</v>
      </c>
      <c r="AH45">
        <v>83.59</v>
      </c>
      <c r="AI45">
        <v>91.99</v>
      </c>
      <c r="AJ45">
        <v>35.53</v>
      </c>
    </row>
    <row r="46" spans="2:36" x14ac:dyDescent="0.35">
      <c r="B46" s="2">
        <v>45447</v>
      </c>
      <c r="C46">
        <v>41.19</v>
      </c>
      <c r="D46">
        <v>50.41</v>
      </c>
      <c r="E46">
        <v>40.54</v>
      </c>
      <c r="F46">
        <v>65.06</v>
      </c>
      <c r="G46">
        <v>121.7</v>
      </c>
      <c r="H46">
        <v>122.23</v>
      </c>
      <c r="I46">
        <v>133.94</v>
      </c>
      <c r="J46">
        <v>136.77000000000001</v>
      </c>
      <c r="K46">
        <v>63.37</v>
      </c>
      <c r="L46">
        <v>103.25</v>
      </c>
      <c r="M46">
        <v>211.13</v>
      </c>
      <c r="N46">
        <v>78.27</v>
      </c>
      <c r="O46">
        <v>57.45</v>
      </c>
      <c r="P46">
        <v>242.6</v>
      </c>
      <c r="Q46">
        <v>145.13</v>
      </c>
      <c r="R46">
        <v>135.47999999999999</v>
      </c>
      <c r="S46">
        <v>176.07</v>
      </c>
      <c r="T46">
        <v>76.930000000000007</v>
      </c>
      <c r="U46">
        <v>77.98</v>
      </c>
      <c r="V46">
        <v>89.98</v>
      </c>
      <c r="W46">
        <v>34.18</v>
      </c>
      <c r="X46">
        <v>45.46</v>
      </c>
      <c r="Y46">
        <v>42.24</v>
      </c>
      <c r="Z46">
        <v>43.69</v>
      </c>
      <c r="AA46">
        <v>71.989999999999995</v>
      </c>
      <c r="AB46">
        <v>89.89</v>
      </c>
      <c r="AC46">
        <v>145.35</v>
      </c>
      <c r="AD46">
        <v>14.94</v>
      </c>
      <c r="AE46">
        <v>47.41</v>
      </c>
      <c r="AF46">
        <v>71.86</v>
      </c>
      <c r="AG46">
        <v>76.982500000000002</v>
      </c>
      <c r="AH46">
        <v>83.69</v>
      </c>
      <c r="AI46">
        <v>92.14</v>
      </c>
      <c r="AJ46">
        <v>34.72</v>
      </c>
    </row>
    <row r="47" spans="2:36" x14ac:dyDescent="0.35">
      <c r="B47" s="2">
        <v>45446</v>
      </c>
      <c r="C47">
        <v>41.38</v>
      </c>
      <c r="D47">
        <v>50.77</v>
      </c>
      <c r="E47">
        <v>41.17</v>
      </c>
      <c r="F47">
        <v>65.394499999999994</v>
      </c>
      <c r="G47">
        <v>122</v>
      </c>
      <c r="H47">
        <v>123.89749999999999</v>
      </c>
      <c r="I47">
        <v>135.25</v>
      </c>
      <c r="J47">
        <v>136.57</v>
      </c>
      <c r="K47">
        <v>63.53</v>
      </c>
      <c r="L47">
        <v>105.25</v>
      </c>
      <c r="M47">
        <v>210.69</v>
      </c>
      <c r="N47">
        <v>77.94</v>
      </c>
      <c r="O47">
        <v>57.23</v>
      </c>
      <c r="P47">
        <v>243.48</v>
      </c>
      <c r="Q47">
        <v>144.71</v>
      </c>
      <c r="R47">
        <v>135.5</v>
      </c>
      <c r="S47">
        <v>175.89</v>
      </c>
      <c r="T47">
        <v>78.56</v>
      </c>
      <c r="U47">
        <v>77.31</v>
      </c>
      <c r="V47">
        <v>90.99</v>
      </c>
      <c r="W47">
        <v>35.51</v>
      </c>
      <c r="X47">
        <v>47.75</v>
      </c>
      <c r="Y47">
        <v>43.77</v>
      </c>
      <c r="Z47">
        <v>43.64</v>
      </c>
      <c r="AA47">
        <v>72.489999999999995</v>
      </c>
      <c r="AB47">
        <v>90.76</v>
      </c>
      <c r="AC47">
        <v>147.62</v>
      </c>
      <c r="AD47">
        <v>15.08</v>
      </c>
      <c r="AE47">
        <v>48.13</v>
      </c>
      <c r="AF47">
        <v>71.89</v>
      </c>
      <c r="AG47">
        <v>77.125</v>
      </c>
      <c r="AH47">
        <v>83.05</v>
      </c>
      <c r="AI47">
        <v>91.22</v>
      </c>
      <c r="AJ47">
        <v>34.82</v>
      </c>
    </row>
    <row r="48" spans="2:36" x14ac:dyDescent="0.35">
      <c r="B48" s="2">
        <v>45443</v>
      </c>
      <c r="C48">
        <v>41.64</v>
      </c>
      <c r="D48">
        <v>51.16</v>
      </c>
      <c r="E48">
        <v>41.9</v>
      </c>
      <c r="F48">
        <v>65.739999999999995</v>
      </c>
      <c r="G48">
        <v>123.51</v>
      </c>
      <c r="H48">
        <v>125.0731</v>
      </c>
      <c r="I48">
        <v>137.49</v>
      </c>
      <c r="J48">
        <v>136.02000000000001</v>
      </c>
      <c r="K48">
        <v>64.180000000000007</v>
      </c>
      <c r="L48">
        <v>106.17</v>
      </c>
      <c r="M48">
        <v>210.16</v>
      </c>
      <c r="N48">
        <v>78.09</v>
      </c>
      <c r="O48">
        <v>57.58</v>
      </c>
      <c r="P48">
        <v>240.48</v>
      </c>
      <c r="Q48">
        <v>143.69999999999999</v>
      </c>
      <c r="R48">
        <v>133.88</v>
      </c>
      <c r="S48">
        <v>175.97</v>
      </c>
      <c r="T48">
        <v>77.52</v>
      </c>
      <c r="U48">
        <v>77.34</v>
      </c>
      <c r="V48">
        <v>91.53</v>
      </c>
      <c r="W48">
        <v>35.299999999999997</v>
      </c>
      <c r="X48">
        <v>48.19</v>
      </c>
      <c r="Y48">
        <v>44.13</v>
      </c>
      <c r="Z48">
        <v>43.46</v>
      </c>
      <c r="AA48">
        <v>72.64</v>
      </c>
      <c r="AB48">
        <v>93.2</v>
      </c>
      <c r="AC48">
        <v>152</v>
      </c>
      <c r="AD48">
        <v>14.97</v>
      </c>
      <c r="AE48">
        <v>48.28</v>
      </c>
      <c r="AF48">
        <v>72.72</v>
      </c>
      <c r="AG48">
        <v>76.42</v>
      </c>
      <c r="AH48">
        <v>83.24</v>
      </c>
      <c r="AI48">
        <v>91.55</v>
      </c>
      <c r="AJ48">
        <v>34.869999999999997</v>
      </c>
    </row>
    <row r="49" spans="2:36" x14ac:dyDescent="0.35">
      <c r="B49" s="2">
        <v>45442</v>
      </c>
      <c r="C49">
        <v>41.04</v>
      </c>
      <c r="D49">
        <v>50.6</v>
      </c>
      <c r="E49">
        <v>41.13</v>
      </c>
      <c r="F49">
        <v>65</v>
      </c>
      <c r="G49">
        <v>122.03</v>
      </c>
      <c r="H49">
        <v>123.8023</v>
      </c>
      <c r="I49">
        <v>136.71</v>
      </c>
      <c r="J49">
        <v>133.79</v>
      </c>
      <c r="K49">
        <v>63.15</v>
      </c>
      <c r="L49">
        <v>104.64</v>
      </c>
      <c r="M49">
        <v>209.83</v>
      </c>
      <c r="N49">
        <v>77.36</v>
      </c>
      <c r="O49">
        <v>58.83</v>
      </c>
      <c r="P49">
        <v>242.27</v>
      </c>
      <c r="Q49">
        <v>141.63</v>
      </c>
      <c r="R49">
        <v>133.35</v>
      </c>
      <c r="S49">
        <v>174.99</v>
      </c>
      <c r="T49">
        <v>75.819999999999993</v>
      </c>
      <c r="U49">
        <v>76.150000000000006</v>
      </c>
      <c r="V49">
        <v>90.44</v>
      </c>
      <c r="W49">
        <v>35.56</v>
      </c>
      <c r="X49">
        <v>48.38</v>
      </c>
      <c r="Y49">
        <v>43.72</v>
      </c>
      <c r="Z49">
        <v>43.71</v>
      </c>
      <c r="AA49">
        <v>71.900000000000006</v>
      </c>
      <c r="AB49">
        <v>90.94</v>
      </c>
      <c r="AC49">
        <v>148.97999999999999</v>
      </c>
      <c r="AD49">
        <v>15.04</v>
      </c>
      <c r="AE49">
        <v>49</v>
      </c>
      <c r="AF49">
        <v>71.459999999999994</v>
      </c>
      <c r="AG49">
        <v>75.9345</v>
      </c>
      <c r="AH49">
        <v>81.709999999999994</v>
      </c>
      <c r="AI49">
        <v>89.91</v>
      </c>
      <c r="AJ49">
        <v>34.85</v>
      </c>
    </row>
    <row r="50" spans="2:36" x14ac:dyDescent="0.35">
      <c r="B50" s="2">
        <v>45441</v>
      </c>
      <c r="C50">
        <v>40.82</v>
      </c>
      <c r="D50">
        <v>49.95</v>
      </c>
      <c r="E50">
        <v>40.68</v>
      </c>
      <c r="F50">
        <v>64.66</v>
      </c>
      <c r="G50">
        <v>121.2</v>
      </c>
      <c r="H50">
        <v>121.8189</v>
      </c>
      <c r="I50">
        <v>135.24090000000001</v>
      </c>
      <c r="J50">
        <v>132.63999999999999</v>
      </c>
      <c r="K50">
        <v>62.67</v>
      </c>
      <c r="L50">
        <v>102.46</v>
      </c>
      <c r="M50">
        <v>214.73</v>
      </c>
      <c r="N50">
        <v>82.11</v>
      </c>
      <c r="O50">
        <v>60.42</v>
      </c>
      <c r="P50">
        <v>245.65</v>
      </c>
      <c r="Q50">
        <v>141.56</v>
      </c>
      <c r="R50">
        <v>132.51</v>
      </c>
      <c r="S50">
        <v>173.96</v>
      </c>
      <c r="T50">
        <v>74.91</v>
      </c>
      <c r="U50">
        <v>75.95</v>
      </c>
      <c r="V50">
        <v>89.71</v>
      </c>
      <c r="W50">
        <v>35.19</v>
      </c>
      <c r="X50">
        <v>48.73</v>
      </c>
      <c r="Y50">
        <v>43.7</v>
      </c>
      <c r="Z50">
        <v>43.36</v>
      </c>
      <c r="AA50">
        <v>71.28</v>
      </c>
      <c r="AB50">
        <v>90.68</v>
      </c>
      <c r="AC50">
        <v>148.30000000000001</v>
      </c>
      <c r="AD50">
        <v>14.83</v>
      </c>
      <c r="AE50">
        <v>47.6</v>
      </c>
      <c r="AF50">
        <v>70.510000000000005</v>
      </c>
      <c r="AG50">
        <v>75.290000000000006</v>
      </c>
      <c r="AH50">
        <v>80.53</v>
      </c>
      <c r="AI50">
        <v>88.58</v>
      </c>
      <c r="AJ50">
        <v>35.21</v>
      </c>
    </row>
    <row r="51" spans="2:36" x14ac:dyDescent="0.35">
      <c r="B51" s="2">
        <v>45440</v>
      </c>
      <c r="C51">
        <v>41.15</v>
      </c>
      <c r="D51">
        <v>50.27</v>
      </c>
      <c r="E51">
        <v>41.37</v>
      </c>
      <c r="F51">
        <v>65.28</v>
      </c>
      <c r="G51">
        <v>122.94</v>
      </c>
      <c r="H51">
        <v>123.1739</v>
      </c>
      <c r="I51">
        <v>137.19</v>
      </c>
      <c r="J51">
        <v>134.28</v>
      </c>
      <c r="K51">
        <v>63.3</v>
      </c>
      <c r="L51">
        <v>103.56</v>
      </c>
      <c r="M51">
        <v>216.1</v>
      </c>
      <c r="N51">
        <v>82.34</v>
      </c>
      <c r="O51">
        <v>60.6</v>
      </c>
      <c r="P51">
        <v>249.83</v>
      </c>
      <c r="Q51">
        <v>142.66999999999999</v>
      </c>
      <c r="R51">
        <v>134.08000000000001</v>
      </c>
      <c r="S51">
        <v>175.11</v>
      </c>
      <c r="T51">
        <v>75.099999999999994</v>
      </c>
      <c r="U51">
        <v>76.5</v>
      </c>
      <c r="V51">
        <v>91.01</v>
      </c>
      <c r="W51">
        <v>36.1</v>
      </c>
      <c r="X51">
        <v>50.07</v>
      </c>
      <c r="Y51">
        <v>44.715000000000003</v>
      </c>
      <c r="Z51">
        <v>44.03</v>
      </c>
      <c r="AA51">
        <v>72.78</v>
      </c>
      <c r="AB51">
        <v>92.31</v>
      </c>
      <c r="AC51">
        <v>150.71</v>
      </c>
      <c r="AD51">
        <v>15.08</v>
      </c>
      <c r="AE51">
        <v>47.62</v>
      </c>
      <c r="AF51">
        <v>71.430000000000007</v>
      </c>
      <c r="AG51">
        <v>74.250100000000003</v>
      </c>
      <c r="AH51">
        <v>81.319999999999993</v>
      </c>
      <c r="AI51">
        <v>89.49</v>
      </c>
      <c r="AJ51">
        <v>35.67</v>
      </c>
    </row>
    <row r="52" spans="2:36" x14ac:dyDescent="0.35">
      <c r="B52" s="2">
        <v>45436</v>
      </c>
      <c r="C52">
        <v>41.61</v>
      </c>
      <c r="D52">
        <v>50.81</v>
      </c>
      <c r="E52">
        <v>41.9</v>
      </c>
      <c r="F52">
        <v>65.959999999999994</v>
      </c>
      <c r="G52">
        <v>124.46</v>
      </c>
      <c r="H52">
        <v>124.3524</v>
      </c>
      <c r="I52">
        <v>139.72999999999999</v>
      </c>
      <c r="J52">
        <v>135.55000000000001</v>
      </c>
      <c r="K52">
        <v>63.9</v>
      </c>
      <c r="L52">
        <v>104.81</v>
      </c>
      <c r="M52">
        <v>215.19</v>
      </c>
      <c r="N52">
        <v>82.9</v>
      </c>
      <c r="O52">
        <v>60.22</v>
      </c>
      <c r="P52">
        <v>244.26</v>
      </c>
      <c r="Q52">
        <v>144.41999999999999</v>
      </c>
      <c r="R52">
        <v>135.66999999999999</v>
      </c>
      <c r="S52">
        <v>175.54</v>
      </c>
      <c r="T52">
        <v>74.95</v>
      </c>
      <c r="U52">
        <v>77.099999999999994</v>
      </c>
      <c r="V52">
        <v>91.36</v>
      </c>
      <c r="W52">
        <v>35.26</v>
      </c>
      <c r="X52">
        <v>48.66</v>
      </c>
      <c r="Y52">
        <v>44.43</v>
      </c>
      <c r="Z52">
        <v>44.29</v>
      </c>
      <c r="AA52">
        <v>72.680000000000007</v>
      </c>
      <c r="AB52">
        <v>91.37</v>
      </c>
      <c r="AC52">
        <v>148.41999999999999</v>
      </c>
      <c r="AD52">
        <v>14.92</v>
      </c>
      <c r="AE52">
        <v>47.5</v>
      </c>
      <c r="AF52">
        <v>71.5</v>
      </c>
      <c r="AG52">
        <v>73.784199999999998</v>
      </c>
      <c r="AH52">
        <v>81.86</v>
      </c>
      <c r="AI52">
        <v>89.91</v>
      </c>
      <c r="AJ52">
        <v>35.65</v>
      </c>
    </row>
    <row r="53" spans="2:36" x14ac:dyDescent="0.35">
      <c r="B53" s="2">
        <v>45435</v>
      </c>
      <c r="C53">
        <v>41.36</v>
      </c>
      <c r="D53">
        <v>50.47</v>
      </c>
      <c r="E53">
        <v>41.49</v>
      </c>
      <c r="F53">
        <v>65.41</v>
      </c>
      <c r="G53">
        <v>123.83</v>
      </c>
      <c r="H53">
        <v>122.779</v>
      </c>
      <c r="I53">
        <v>137.43</v>
      </c>
      <c r="J53">
        <v>134.16</v>
      </c>
      <c r="K53">
        <v>63.57</v>
      </c>
      <c r="L53">
        <v>103.63</v>
      </c>
      <c r="M53">
        <v>213.39</v>
      </c>
      <c r="N53">
        <v>83.72</v>
      </c>
      <c r="O53">
        <v>59.25</v>
      </c>
      <c r="P53">
        <v>239.82</v>
      </c>
      <c r="Q53">
        <v>144.91</v>
      </c>
      <c r="R53">
        <v>135.63</v>
      </c>
      <c r="S53">
        <v>173.79</v>
      </c>
      <c r="T53">
        <v>73.790000000000006</v>
      </c>
      <c r="U53">
        <v>76.900000000000006</v>
      </c>
      <c r="V53">
        <v>90.57</v>
      </c>
      <c r="W53">
        <v>34.75</v>
      </c>
      <c r="X53">
        <v>47.76</v>
      </c>
      <c r="Y53">
        <v>44.005000000000003</v>
      </c>
      <c r="Z53">
        <v>43.85</v>
      </c>
      <c r="AA53">
        <v>72.84</v>
      </c>
      <c r="AB53">
        <v>91.24</v>
      </c>
      <c r="AC53">
        <v>148.11000000000001</v>
      </c>
      <c r="AD53">
        <v>14.57</v>
      </c>
      <c r="AE53">
        <v>45.14</v>
      </c>
      <c r="AF53">
        <v>70.790000000000006</v>
      </c>
      <c r="AG53">
        <v>72.69</v>
      </c>
      <c r="AH53">
        <v>81.8</v>
      </c>
      <c r="AI53">
        <v>89.85</v>
      </c>
      <c r="AJ53">
        <v>35.340000000000003</v>
      </c>
    </row>
    <row r="54" spans="2:36" x14ac:dyDescent="0.35">
      <c r="B54" s="2">
        <v>45434</v>
      </c>
      <c r="C54">
        <v>41.94</v>
      </c>
      <c r="D54">
        <v>51.44</v>
      </c>
      <c r="E54">
        <v>42.45</v>
      </c>
      <c r="F54">
        <v>66.38</v>
      </c>
      <c r="G54">
        <v>125.31</v>
      </c>
      <c r="H54">
        <v>124.26</v>
      </c>
      <c r="I54">
        <v>137.81</v>
      </c>
      <c r="J54">
        <v>136.65</v>
      </c>
      <c r="K54">
        <v>64.599999999999994</v>
      </c>
      <c r="L54">
        <v>104.55</v>
      </c>
      <c r="M54">
        <v>215.14</v>
      </c>
      <c r="N54">
        <v>84.48</v>
      </c>
      <c r="O54">
        <v>59.58</v>
      </c>
      <c r="P54">
        <v>236.59</v>
      </c>
      <c r="Q54">
        <v>146.51</v>
      </c>
      <c r="R54">
        <v>137.88999999999999</v>
      </c>
      <c r="S54">
        <v>176.65</v>
      </c>
      <c r="T54">
        <v>74.39</v>
      </c>
      <c r="U54">
        <v>77.819999999999993</v>
      </c>
      <c r="V54">
        <v>91.38</v>
      </c>
      <c r="W54">
        <v>35.450000000000003</v>
      </c>
      <c r="X54">
        <v>48.27</v>
      </c>
      <c r="Y54">
        <v>44.424999999999997</v>
      </c>
      <c r="Z54">
        <v>44.81</v>
      </c>
      <c r="AA54">
        <v>73.87</v>
      </c>
      <c r="AB54">
        <v>92.08</v>
      </c>
      <c r="AC54">
        <v>149.71</v>
      </c>
      <c r="AD54">
        <v>14.79</v>
      </c>
      <c r="AE54">
        <v>46.76</v>
      </c>
      <c r="AF54">
        <v>72.010000000000005</v>
      </c>
      <c r="AG54">
        <v>74.2684</v>
      </c>
      <c r="AH54">
        <v>83.6</v>
      </c>
      <c r="AI54">
        <v>91.81</v>
      </c>
      <c r="AJ54">
        <v>35.74</v>
      </c>
    </row>
    <row r="55" spans="2:36" x14ac:dyDescent="0.35">
      <c r="B55" s="2">
        <v>45433</v>
      </c>
      <c r="C55">
        <v>42.18</v>
      </c>
      <c r="D55">
        <v>51.46</v>
      </c>
      <c r="E55">
        <v>43.03</v>
      </c>
      <c r="F55">
        <v>66.8</v>
      </c>
      <c r="G55">
        <v>125.16</v>
      </c>
      <c r="H55">
        <v>124.25</v>
      </c>
      <c r="I55">
        <v>138.1</v>
      </c>
      <c r="J55">
        <v>136.49</v>
      </c>
      <c r="K55">
        <v>64.42</v>
      </c>
      <c r="L55">
        <v>107.44</v>
      </c>
      <c r="M55">
        <v>214.66</v>
      </c>
      <c r="N55">
        <v>84.47</v>
      </c>
      <c r="O55">
        <v>59.677999999999997</v>
      </c>
      <c r="P55">
        <v>234.67</v>
      </c>
      <c r="Q55">
        <v>146.25</v>
      </c>
      <c r="R55">
        <v>136.91</v>
      </c>
      <c r="S55">
        <v>178.51</v>
      </c>
      <c r="T55">
        <v>75.3</v>
      </c>
      <c r="U55">
        <v>78.13</v>
      </c>
      <c r="V55">
        <v>92.28</v>
      </c>
      <c r="W55">
        <v>36.93</v>
      </c>
      <c r="X55">
        <v>51.71</v>
      </c>
      <c r="Y55">
        <v>46.08</v>
      </c>
      <c r="Z55">
        <v>45.12</v>
      </c>
      <c r="AA55">
        <v>74.09</v>
      </c>
      <c r="AB55">
        <v>93.88</v>
      </c>
      <c r="AC55">
        <v>151.99</v>
      </c>
      <c r="AD55">
        <v>14.27</v>
      </c>
      <c r="AE55">
        <v>42.91</v>
      </c>
      <c r="AF55">
        <v>72.87</v>
      </c>
      <c r="AG55">
        <v>74.7971</v>
      </c>
      <c r="AH55">
        <v>84.36</v>
      </c>
      <c r="AI55">
        <v>92.53</v>
      </c>
      <c r="AJ55">
        <v>35.33</v>
      </c>
    </row>
    <row r="56" spans="2:36" x14ac:dyDescent="0.35">
      <c r="B56" s="2">
        <v>45432</v>
      </c>
      <c r="C56">
        <v>41.91</v>
      </c>
      <c r="D56">
        <v>51.21</v>
      </c>
      <c r="E56">
        <v>42.76</v>
      </c>
      <c r="F56">
        <v>66.36</v>
      </c>
      <c r="G56">
        <v>125.57</v>
      </c>
      <c r="H56">
        <v>123.97</v>
      </c>
      <c r="I56">
        <v>137.7294</v>
      </c>
      <c r="J56">
        <v>136.38</v>
      </c>
      <c r="K56">
        <v>65.69</v>
      </c>
      <c r="L56">
        <v>108.19</v>
      </c>
      <c r="M56">
        <v>214.31</v>
      </c>
      <c r="N56">
        <v>85.13</v>
      </c>
      <c r="O56">
        <v>60.18</v>
      </c>
      <c r="P56">
        <v>235</v>
      </c>
      <c r="Q56">
        <v>146</v>
      </c>
      <c r="R56">
        <v>137.51</v>
      </c>
      <c r="S56">
        <v>177.37</v>
      </c>
      <c r="T56">
        <v>75.62</v>
      </c>
      <c r="U56">
        <v>77.67</v>
      </c>
      <c r="V56">
        <v>92.28</v>
      </c>
      <c r="W56">
        <v>37.24</v>
      </c>
      <c r="X56">
        <v>52.72</v>
      </c>
      <c r="Y56">
        <v>46.12</v>
      </c>
      <c r="Z56">
        <v>45.64</v>
      </c>
      <c r="AA56">
        <v>74.39</v>
      </c>
      <c r="AB56">
        <v>94.34</v>
      </c>
      <c r="AC56">
        <v>153.13</v>
      </c>
      <c r="AD56">
        <v>14.15</v>
      </c>
      <c r="AE56">
        <v>42.27</v>
      </c>
      <c r="AF56">
        <v>72.22</v>
      </c>
      <c r="AG56">
        <v>75.721100000000007</v>
      </c>
      <c r="AH56">
        <v>84.39</v>
      </c>
      <c r="AI56">
        <v>92.6</v>
      </c>
      <c r="AJ56">
        <v>35.42</v>
      </c>
    </row>
    <row r="57" spans="2:36" x14ac:dyDescent="0.35">
      <c r="B57" s="2">
        <v>45429</v>
      </c>
      <c r="C57">
        <v>42.49</v>
      </c>
      <c r="D57">
        <v>51.83</v>
      </c>
      <c r="E57">
        <v>43.42</v>
      </c>
      <c r="F57">
        <v>67.11</v>
      </c>
      <c r="G57">
        <v>125.33</v>
      </c>
      <c r="H57">
        <v>123.45</v>
      </c>
      <c r="I57">
        <v>136.54849999999999</v>
      </c>
      <c r="J57">
        <v>135.5</v>
      </c>
      <c r="K57">
        <v>66.16</v>
      </c>
      <c r="L57">
        <v>108.69</v>
      </c>
      <c r="M57">
        <v>211.82</v>
      </c>
      <c r="N57">
        <v>84.27</v>
      </c>
      <c r="O57">
        <v>59.31</v>
      </c>
      <c r="P57">
        <v>230.25</v>
      </c>
      <c r="Q57">
        <v>146.31</v>
      </c>
      <c r="R57">
        <v>136.69</v>
      </c>
      <c r="S57">
        <v>178.7</v>
      </c>
      <c r="T57">
        <v>75.930000000000007</v>
      </c>
      <c r="U57">
        <v>78.209999999999994</v>
      </c>
      <c r="V57">
        <v>92.15</v>
      </c>
      <c r="W57">
        <v>36.869999999999997</v>
      </c>
      <c r="X57">
        <v>51.67</v>
      </c>
      <c r="Y57">
        <v>45.96</v>
      </c>
      <c r="Z57">
        <v>45.8</v>
      </c>
      <c r="AA57">
        <v>74.349999999999994</v>
      </c>
      <c r="AB57">
        <v>94.96</v>
      </c>
      <c r="AC57">
        <v>152.44</v>
      </c>
      <c r="AD57">
        <v>14.16</v>
      </c>
      <c r="AE57">
        <v>42.61</v>
      </c>
      <c r="AF57">
        <v>72.34</v>
      </c>
      <c r="AG57">
        <v>75.412700000000001</v>
      </c>
      <c r="AH57">
        <v>84.89</v>
      </c>
      <c r="AI57">
        <v>93.11</v>
      </c>
      <c r="AJ57">
        <v>34.99</v>
      </c>
    </row>
    <row r="58" spans="2:36" x14ac:dyDescent="0.35">
      <c r="B58" s="2">
        <v>45428</v>
      </c>
      <c r="C58">
        <v>42.18</v>
      </c>
      <c r="D58">
        <v>51.38</v>
      </c>
      <c r="E58">
        <v>43.36</v>
      </c>
      <c r="F58">
        <v>66.66</v>
      </c>
      <c r="G58">
        <v>125.19</v>
      </c>
      <c r="H58">
        <v>123.95</v>
      </c>
      <c r="I58">
        <v>136.71</v>
      </c>
      <c r="J58">
        <v>134.94</v>
      </c>
      <c r="K58">
        <v>66.44</v>
      </c>
      <c r="L58">
        <v>108.69</v>
      </c>
      <c r="M58">
        <v>212.29</v>
      </c>
      <c r="N58">
        <v>83.79</v>
      </c>
      <c r="O58">
        <v>59.16</v>
      </c>
      <c r="P58">
        <v>232.2</v>
      </c>
      <c r="Q58">
        <v>146.03</v>
      </c>
      <c r="R58">
        <v>137.29</v>
      </c>
      <c r="S58">
        <v>177.79</v>
      </c>
      <c r="T58">
        <v>76.53</v>
      </c>
      <c r="U58">
        <v>78.400000000000006</v>
      </c>
      <c r="V58">
        <v>91.37</v>
      </c>
      <c r="W58">
        <v>35.659999999999997</v>
      </c>
      <c r="X58">
        <v>49.36</v>
      </c>
      <c r="Y58">
        <v>44.75</v>
      </c>
      <c r="Z58">
        <v>45.14</v>
      </c>
      <c r="AA58">
        <v>74.44</v>
      </c>
      <c r="AB58">
        <v>93.65</v>
      </c>
      <c r="AC58">
        <v>150.46</v>
      </c>
      <c r="AD58">
        <v>14.25</v>
      </c>
      <c r="AE58">
        <v>43.33</v>
      </c>
      <c r="AF58">
        <v>72.28</v>
      </c>
      <c r="AG58">
        <v>74.739999999999995</v>
      </c>
      <c r="AH58">
        <v>84.9</v>
      </c>
      <c r="AI58">
        <v>92.87</v>
      </c>
      <c r="AJ58">
        <v>35.08</v>
      </c>
    </row>
    <row r="59" spans="2:36" x14ac:dyDescent="0.35">
      <c r="B59" s="2">
        <v>45427</v>
      </c>
      <c r="C59">
        <v>42.18</v>
      </c>
      <c r="D59">
        <v>51.02</v>
      </c>
      <c r="E59">
        <v>43.65</v>
      </c>
      <c r="F59">
        <v>66.95</v>
      </c>
      <c r="G59">
        <v>125.94</v>
      </c>
      <c r="H59">
        <v>124.85</v>
      </c>
      <c r="I59">
        <v>139.77000000000001</v>
      </c>
      <c r="J59">
        <v>134.36000000000001</v>
      </c>
      <c r="K59">
        <v>66.63</v>
      </c>
      <c r="L59">
        <v>112.13</v>
      </c>
      <c r="M59">
        <v>213.03</v>
      </c>
      <c r="N59">
        <v>84.03</v>
      </c>
      <c r="O59">
        <v>59.63</v>
      </c>
      <c r="P59">
        <v>233.9</v>
      </c>
      <c r="Q59">
        <v>146.19999999999999</v>
      </c>
      <c r="R59">
        <v>137.34</v>
      </c>
      <c r="S59">
        <v>178.95</v>
      </c>
      <c r="T59">
        <v>77.48</v>
      </c>
      <c r="U59">
        <v>77.3</v>
      </c>
      <c r="V59">
        <v>92.03</v>
      </c>
      <c r="W59">
        <v>35.909999999999997</v>
      </c>
      <c r="X59">
        <v>49.68</v>
      </c>
      <c r="Y59">
        <v>44.73</v>
      </c>
      <c r="Z59">
        <v>44.92</v>
      </c>
      <c r="AA59">
        <v>74.819999999999993</v>
      </c>
      <c r="AB59">
        <v>93.91</v>
      </c>
      <c r="AC59">
        <v>151.31</v>
      </c>
      <c r="AD59">
        <v>14.29</v>
      </c>
      <c r="AE59">
        <v>43.73</v>
      </c>
      <c r="AF59">
        <v>72.53</v>
      </c>
      <c r="AG59">
        <v>73.584199999999996</v>
      </c>
      <c r="AH59">
        <v>84.96</v>
      </c>
      <c r="AI59">
        <v>93.08</v>
      </c>
      <c r="AJ59">
        <v>35.18</v>
      </c>
    </row>
    <row r="60" spans="2:36" x14ac:dyDescent="0.35">
      <c r="B60" s="2">
        <v>45426</v>
      </c>
      <c r="C60">
        <v>41.87</v>
      </c>
      <c r="D60">
        <v>51.07</v>
      </c>
      <c r="E60">
        <v>43.29</v>
      </c>
      <c r="F60">
        <v>66.180000000000007</v>
      </c>
      <c r="G60">
        <v>125.12</v>
      </c>
      <c r="H60">
        <v>124.68</v>
      </c>
      <c r="I60">
        <v>137.55000000000001</v>
      </c>
      <c r="J60">
        <v>134.66</v>
      </c>
      <c r="K60">
        <v>66.33</v>
      </c>
      <c r="L60">
        <v>108.1</v>
      </c>
      <c r="M60">
        <v>208.34</v>
      </c>
      <c r="N60">
        <v>81.97</v>
      </c>
      <c r="O60">
        <v>57.58</v>
      </c>
      <c r="P60">
        <v>227.08</v>
      </c>
      <c r="Q60">
        <v>144.06</v>
      </c>
      <c r="R60">
        <v>135.47</v>
      </c>
      <c r="S60">
        <v>178.68</v>
      </c>
      <c r="T60">
        <v>78.47</v>
      </c>
      <c r="U60">
        <v>77.25</v>
      </c>
      <c r="V60">
        <v>91.87</v>
      </c>
      <c r="W60">
        <v>35.4</v>
      </c>
      <c r="X60">
        <v>49.71</v>
      </c>
      <c r="Y60">
        <v>44.52</v>
      </c>
      <c r="Z60">
        <v>45.79</v>
      </c>
      <c r="AA60">
        <v>74.680000000000007</v>
      </c>
      <c r="AB60">
        <v>93.7</v>
      </c>
      <c r="AC60">
        <v>151.25</v>
      </c>
      <c r="AD60">
        <v>14.11</v>
      </c>
      <c r="AE60">
        <v>43.77</v>
      </c>
      <c r="AF60">
        <v>71.459999999999994</v>
      </c>
      <c r="AG60">
        <v>73.4011</v>
      </c>
      <c r="AH60">
        <v>83.8</v>
      </c>
      <c r="AI60">
        <v>92.02</v>
      </c>
      <c r="AJ60">
        <v>34.39</v>
      </c>
    </row>
    <row r="61" spans="2:36" x14ac:dyDescent="0.35">
      <c r="B61" s="2">
        <v>45425</v>
      </c>
      <c r="C61">
        <v>41.66</v>
      </c>
      <c r="D61">
        <v>50.91</v>
      </c>
      <c r="E61">
        <v>42.85</v>
      </c>
      <c r="F61">
        <v>65.819999999999993</v>
      </c>
      <c r="G61">
        <v>125.15</v>
      </c>
      <c r="H61">
        <v>123.57</v>
      </c>
      <c r="I61">
        <v>137.12</v>
      </c>
      <c r="J61">
        <v>134.31</v>
      </c>
      <c r="K61">
        <v>66.64</v>
      </c>
      <c r="L61">
        <v>107.45</v>
      </c>
      <c r="M61">
        <v>206.51</v>
      </c>
      <c r="N61">
        <v>81.489999999999995</v>
      </c>
      <c r="O61">
        <v>57.09</v>
      </c>
      <c r="P61">
        <v>223.26</v>
      </c>
      <c r="Q61">
        <v>143.44999999999999</v>
      </c>
      <c r="R61">
        <v>134.41</v>
      </c>
      <c r="S61">
        <v>177.87</v>
      </c>
      <c r="T61">
        <v>76.3</v>
      </c>
      <c r="U61">
        <v>77.400000000000006</v>
      </c>
      <c r="V61">
        <v>91.78</v>
      </c>
      <c r="W61">
        <v>34.950000000000003</v>
      </c>
      <c r="X61">
        <v>48.29</v>
      </c>
      <c r="Y61">
        <v>43.93</v>
      </c>
      <c r="Z61">
        <v>45.13</v>
      </c>
      <c r="AA61">
        <v>74.33</v>
      </c>
      <c r="AB61">
        <v>93.58</v>
      </c>
      <c r="AC61">
        <v>149.97</v>
      </c>
      <c r="AD61">
        <v>13.88</v>
      </c>
      <c r="AE61">
        <v>42.77</v>
      </c>
      <c r="AF61">
        <v>71.27</v>
      </c>
      <c r="AG61">
        <v>72.154899999999998</v>
      </c>
      <c r="AH61">
        <v>83.16</v>
      </c>
      <c r="AI61">
        <v>91.33</v>
      </c>
      <c r="AJ61">
        <v>34.090000000000003</v>
      </c>
    </row>
    <row r="62" spans="2:36" x14ac:dyDescent="0.35">
      <c r="B62" s="2">
        <v>45422</v>
      </c>
      <c r="C62">
        <v>41.83</v>
      </c>
      <c r="D62">
        <v>51.27</v>
      </c>
      <c r="E62">
        <v>42.98</v>
      </c>
      <c r="F62">
        <v>66.08</v>
      </c>
      <c r="G62">
        <v>125.68</v>
      </c>
      <c r="H62">
        <v>123.89</v>
      </c>
      <c r="I62">
        <v>138.91999999999999</v>
      </c>
      <c r="J62">
        <v>135.1</v>
      </c>
      <c r="K62">
        <v>66.59</v>
      </c>
      <c r="L62">
        <v>108.57</v>
      </c>
      <c r="M62">
        <v>205.54</v>
      </c>
      <c r="N62">
        <v>81.39</v>
      </c>
      <c r="O62">
        <v>57.24</v>
      </c>
      <c r="P62">
        <v>223.3</v>
      </c>
      <c r="Q62">
        <v>143.59</v>
      </c>
      <c r="R62">
        <v>133.4</v>
      </c>
      <c r="S62">
        <v>178.1</v>
      </c>
      <c r="T62">
        <v>74.38</v>
      </c>
      <c r="U62">
        <v>77.62</v>
      </c>
      <c r="V62">
        <v>91.84</v>
      </c>
      <c r="W62">
        <v>35.25</v>
      </c>
      <c r="X62">
        <v>47.98</v>
      </c>
      <c r="Y62">
        <v>43.96</v>
      </c>
      <c r="Z62">
        <v>44.94</v>
      </c>
      <c r="AA62">
        <v>74.53</v>
      </c>
      <c r="AB62">
        <v>93.83</v>
      </c>
      <c r="AC62">
        <v>150.68</v>
      </c>
      <c r="AD62">
        <v>13.84</v>
      </c>
      <c r="AE62">
        <v>42.06</v>
      </c>
      <c r="AF62">
        <v>71.27</v>
      </c>
      <c r="AG62">
        <v>72.107600000000005</v>
      </c>
      <c r="AH62">
        <v>82.89</v>
      </c>
      <c r="AI62">
        <v>90.89</v>
      </c>
      <c r="AJ62">
        <v>33.97</v>
      </c>
    </row>
    <row r="63" spans="2:36" x14ac:dyDescent="0.35">
      <c r="B63" s="2">
        <v>45421</v>
      </c>
      <c r="C63">
        <v>41.67</v>
      </c>
      <c r="D63">
        <v>51.16</v>
      </c>
      <c r="E63">
        <v>42.83</v>
      </c>
      <c r="F63">
        <v>65.78</v>
      </c>
      <c r="G63">
        <v>125.59</v>
      </c>
      <c r="H63">
        <v>124.23</v>
      </c>
      <c r="I63">
        <v>139.03</v>
      </c>
      <c r="J63">
        <v>135.36000000000001</v>
      </c>
      <c r="K63">
        <v>66.5</v>
      </c>
      <c r="L63">
        <v>108.37</v>
      </c>
      <c r="M63">
        <v>204.78</v>
      </c>
      <c r="N63">
        <v>81.16</v>
      </c>
      <c r="O63">
        <v>56.47</v>
      </c>
      <c r="P63">
        <v>219.98</v>
      </c>
      <c r="Q63">
        <v>143.30000000000001</v>
      </c>
      <c r="R63">
        <v>133.41999999999999</v>
      </c>
      <c r="S63">
        <v>179.06</v>
      </c>
      <c r="T63">
        <v>74.760000000000005</v>
      </c>
      <c r="U63">
        <v>77.180000000000007</v>
      </c>
      <c r="V63">
        <v>91.73</v>
      </c>
      <c r="W63">
        <v>35.36</v>
      </c>
      <c r="X63">
        <v>47.91</v>
      </c>
      <c r="Y63">
        <v>43.76</v>
      </c>
      <c r="Z63">
        <v>46.46</v>
      </c>
      <c r="AA63">
        <v>74.48</v>
      </c>
      <c r="AB63">
        <v>94.35</v>
      </c>
      <c r="AC63">
        <v>153.07</v>
      </c>
      <c r="AD63">
        <v>13.95</v>
      </c>
      <c r="AE63">
        <v>43.2</v>
      </c>
      <c r="AF63">
        <v>71.34</v>
      </c>
      <c r="AG63">
        <v>71.776899999999998</v>
      </c>
      <c r="AH63">
        <v>83.12</v>
      </c>
      <c r="AI63">
        <v>91.17</v>
      </c>
      <c r="AJ63">
        <v>33.79</v>
      </c>
    </row>
    <row r="64" spans="2:36" x14ac:dyDescent="0.35">
      <c r="B64" s="2">
        <v>45420</v>
      </c>
      <c r="C64">
        <v>41.36</v>
      </c>
      <c r="D64">
        <v>50.8</v>
      </c>
      <c r="E64">
        <v>42.79</v>
      </c>
      <c r="F64">
        <v>65.27</v>
      </c>
      <c r="G64">
        <v>124.35</v>
      </c>
      <c r="H64">
        <v>122.47</v>
      </c>
      <c r="I64">
        <v>137.49</v>
      </c>
      <c r="J64">
        <v>134.09</v>
      </c>
      <c r="K64">
        <v>66.010000000000005</v>
      </c>
      <c r="L64">
        <v>106.64</v>
      </c>
      <c r="M64">
        <v>204.84</v>
      </c>
      <c r="N64">
        <v>81.209999999999994</v>
      </c>
      <c r="O64">
        <v>56.37</v>
      </c>
      <c r="P64">
        <v>221.4</v>
      </c>
      <c r="Q64">
        <v>142.08000000000001</v>
      </c>
      <c r="R64">
        <v>132.59</v>
      </c>
      <c r="S64">
        <v>177.85</v>
      </c>
      <c r="T64">
        <v>73.459999999999994</v>
      </c>
      <c r="U64">
        <v>76.52</v>
      </c>
      <c r="V64">
        <v>90.72</v>
      </c>
      <c r="W64">
        <v>34.159999999999997</v>
      </c>
      <c r="X64">
        <v>46.8</v>
      </c>
      <c r="Y64">
        <v>43.2</v>
      </c>
      <c r="Z64">
        <v>45.53</v>
      </c>
      <c r="AA64">
        <v>73.45</v>
      </c>
      <c r="AB64">
        <v>93.1</v>
      </c>
      <c r="AC64">
        <v>151.59</v>
      </c>
      <c r="AD64">
        <v>13.85</v>
      </c>
      <c r="AE64">
        <v>42.48</v>
      </c>
      <c r="AF64">
        <v>70.27</v>
      </c>
      <c r="AG64">
        <v>70.349400000000003</v>
      </c>
      <c r="AH64">
        <v>81.45</v>
      </c>
      <c r="AI64">
        <v>89.32</v>
      </c>
      <c r="AJ64">
        <v>33.880000000000003</v>
      </c>
    </row>
    <row r="65" spans="2:36" x14ac:dyDescent="0.35">
      <c r="B65" s="2">
        <v>45419</v>
      </c>
      <c r="C65">
        <v>41.21</v>
      </c>
      <c r="D65">
        <v>50.71</v>
      </c>
      <c r="E65">
        <v>42.49</v>
      </c>
      <c r="F65">
        <v>65.010000000000005</v>
      </c>
      <c r="G65">
        <v>124.35</v>
      </c>
      <c r="H65">
        <v>121.98</v>
      </c>
      <c r="I65">
        <v>136.58000000000001</v>
      </c>
      <c r="J65">
        <v>133.44</v>
      </c>
      <c r="K65">
        <v>66.349999999999994</v>
      </c>
      <c r="L65">
        <v>107.94</v>
      </c>
      <c r="M65">
        <v>204.26</v>
      </c>
      <c r="N65">
        <v>81.55</v>
      </c>
      <c r="O65">
        <v>56.49</v>
      </c>
      <c r="P65">
        <v>220.73</v>
      </c>
      <c r="Q65">
        <v>142.57</v>
      </c>
      <c r="R65">
        <v>133.28</v>
      </c>
      <c r="S65">
        <v>178.52</v>
      </c>
      <c r="T65">
        <v>74.16</v>
      </c>
      <c r="U65">
        <v>76.75</v>
      </c>
      <c r="V65">
        <v>91.14</v>
      </c>
      <c r="W65">
        <v>34.17</v>
      </c>
      <c r="X65">
        <v>47.41</v>
      </c>
      <c r="Y65">
        <v>43.82</v>
      </c>
      <c r="Z65">
        <v>46.07</v>
      </c>
      <c r="AA65">
        <v>73.739999999999995</v>
      </c>
      <c r="AB65">
        <v>93.21</v>
      </c>
      <c r="AC65">
        <v>152.37</v>
      </c>
      <c r="AD65">
        <v>13.96</v>
      </c>
      <c r="AE65">
        <v>43.06</v>
      </c>
      <c r="AF65">
        <v>69.540000000000006</v>
      </c>
      <c r="AG65">
        <v>70.359200000000001</v>
      </c>
      <c r="AH65">
        <v>82.14</v>
      </c>
      <c r="AI65">
        <v>90.32</v>
      </c>
      <c r="AJ65">
        <v>33.78</v>
      </c>
    </row>
    <row r="66" spans="2:36" x14ac:dyDescent="0.35">
      <c r="B66" s="2">
        <v>45418</v>
      </c>
      <c r="C66">
        <v>41.07</v>
      </c>
      <c r="D66">
        <v>50.38</v>
      </c>
      <c r="E66">
        <v>42.67</v>
      </c>
      <c r="F66">
        <v>64.83</v>
      </c>
      <c r="G66">
        <v>124.01</v>
      </c>
      <c r="H66">
        <v>122.38</v>
      </c>
      <c r="I66">
        <v>136.97</v>
      </c>
      <c r="J66">
        <v>133.61000000000001</v>
      </c>
      <c r="K66">
        <v>66.444999999999993</v>
      </c>
      <c r="L66">
        <v>108.87</v>
      </c>
      <c r="M66">
        <v>204.93</v>
      </c>
      <c r="N66">
        <v>81.99</v>
      </c>
      <c r="O66">
        <v>57.13</v>
      </c>
      <c r="P66">
        <v>222.67</v>
      </c>
      <c r="Q66">
        <v>141.4</v>
      </c>
      <c r="R66">
        <v>133.02000000000001</v>
      </c>
      <c r="S66">
        <v>179.81</v>
      </c>
      <c r="T66">
        <v>74.28</v>
      </c>
      <c r="U66">
        <v>75.92</v>
      </c>
      <c r="V66">
        <v>90.07</v>
      </c>
      <c r="W66">
        <v>34.21</v>
      </c>
      <c r="X66">
        <v>47.35</v>
      </c>
      <c r="Y66">
        <v>43.9</v>
      </c>
      <c r="Z66">
        <v>46.33</v>
      </c>
      <c r="AA66">
        <v>72.765000000000001</v>
      </c>
      <c r="AB66">
        <v>93.3</v>
      </c>
      <c r="AC66">
        <v>152.1</v>
      </c>
      <c r="AD66">
        <v>13.91</v>
      </c>
      <c r="AE66">
        <v>43.25</v>
      </c>
      <c r="AF66">
        <v>68.760000000000005</v>
      </c>
      <c r="AG66">
        <v>70.487099999999998</v>
      </c>
      <c r="AH66">
        <v>81.37</v>
      </c>
      <c r="AI66">
        <v>89.54</v>
      </c>
      <c r="AJ66">
        <v>33.799999999999997</v>
      </c>
    </row>
    <row r="67" spans="2:36" x14ac:dyDescent="0.35">
      <c r="B67" s="2">
        <v>45415</v>
      </c>
      <c r="C67">
        <v>40.549999999999997</v>
      </c>
      <c r="D67">
        <v>49.48</v>
      </c>
      <c r="E67">
        <v>42.29</v>
      </c>
      <c r="F67">
        <v>64.09</v>
      </c>
      <c r="G67">
        <v>122.77</v>
      </c>
      <c r="H67">
        <v>120.82</v>
      </c>
      <c r="I67">
        <v>134.28</v>
      </c>
      <c r="J67">
        <v>132.57</v>
      </c>
      <c r="K67">
        <v>65.84</v>
      </c>
      <c r="L67">
        <v>107.37</v>
      </c>
      <c r="M67">
        <v>202.55</v>
      </c>
      <c r="N67">
        <v>80.87</v>
      </c>
      <c r="O67">
        <v>55.42</v>
      </c>
      <c r="P67">
        <v>217.73</v>
      </c>
      <c r="Q67">
        <v>140.83000000000001</v>
      </c>
      <c r="R67">
        <v>132.96</v>
      </c>
      <c r="S67">
        <v>177.91</v>
      </c>
      <c r="T67">
        <v>73.42</v>
      </c>
      <c r="U67">
        <v>75.88</v>
      </c>
      <c r="V67">
        <v>89.53</v>
      </c>
      <c r="W67">
        <v>33.44</v>
      </c>
      <c r="X67">
        <v>46.64</v>
      </c>
      <c r="Y67">
        <v>43.49</v>
      </c>
      <c r="Z67">
        <v>46</v>
      </c>
      <c r="AA67">
        <v>72.709999999999994</v>
      </c>
      <c r="AB67">
        <v>92.57</v>
      </c>
      <c r="AC67">
        <v>150.22999999999999</v>
      </c>
      <c r="AD67">
        <v>13.85</v>
      </c>
      <c r="AE67">
        <v>42.91</v>
      </c>
      <c r="AF67">
        <v>68.41</v>
      </c>
      <c r="AG67">
        <v>69.621499999999997</v>
      </c>
      <c r="AH67">
        <v>81.3</v>
      </c>
      <c r="AI67">
        <v>89.35</v>
      </c>
      <c r="AJ67">
        <v>33.36</v>
      </c>
    </row>
    <row r="68" spans="2:36" x14ac:dyDescent="0.35">
      <c r="B68" s="2">
        <v>45414</v>
      </c>
      <c r="C68">
        <v>40.46</v>
      </c>
      <c r="D68">
        <v>49.29</v>
      </c>
      <c r="E68">
        <v>41.9</v>
      </c>
      <c r="F68">
        <v>63.89</v>
      </c>
      <c r="G68">
        <v>121.92</v>
      </c>
      <c r="H68">
        <v>119.88</v>
      </c>
      <c r="I68">
        <v>132.26</v>
      </c>
      <c r="J68">
        <v>132.06</v>
      </c>
      <c r="K68">
        <v>65.430000000000007</v>
      </c>
      <c r="L68">
        <v>105.57</v>
      </c>
      <c r="M68">
        <v>197.06</v>
      </c>
      <c r="N68">
        <v>79.91</v>
      </c>
      <c r="O68">
        <v>54.57</v>
      </c>
      <c r="P68">
        <v>212.03</v>
      </c>
      <c r="Q68">
        <v>140.47999999999999</v>
      </c>
      <c r="R68">
        <v>130.65</v>
      </c>
      <c r="S68">
        <v>176.72</v>
      </c>
      <c r="T68">
        <v>72.489999999999995</v>
      </c>
      <c r="U68">
        <v>75.650000000000006</v>
      </c>
      <c r="V68">
        <v>88.63</v>
      </c>
      <c r="W68">
        <v>33.58</v>
      </c>
      <c r="X68">
        <v>45.7</v>
      </c>
      <c r="Y68">
        <v>42.81</v>
      </c>
      <c r="Z68">
        <v>45.63</v>
      </c>
      <c r="AA68">
        <v>72.22</v>
      </c>
      <c r="AB68">
        <v>92.56</v>
      </c>
      <c r="AC68">
        <v>149.06</v>
      </c>
      <c r="AD68">
        <v>13.52</v>
      </c>
      <c r="AE68">
        <v>41.49</v>
      </c>
      <c r="AF68">
        <v>67.87</v>
      </c>
      <c r="AG68">
        <v>69.266599999999997</v>
      </c>
      <c r="AH68">
        <v>80.760000000000005</v>
      </c>
      <c r="AI68">
        <v>88.65</v>
      </c>
      <c r="AJ68">
        <v>32.840000000000003</v>
      </c>
    </row>
    <row r="69" spans="2:36" x14ac:dyDescent="0.35">
      <c r="B69" s="2">
        <v>45413</v>
      </c>
      <c r="C69">
        <v>40.36</v>
      </c>
      <c r="D69">
        <v>49.15</v>
      </c>
      <c r="E69">
        <v>41.5</v>
      </c>
      <c r="F69">
        <v>63.54</v>
      </c>
      <c r="G69">
        <v>121.22</v>
      </c>
      <c r="H69">
        <v>118.8</v>
      </c>
      <c r="I69">
        <v>130.96</v>
      </c>
      <c r="J69">
        <v>130.11000000000001</v>
      </c>
      <c r="K69">
        <v>64.290000000000006</v>
      </c>
      <c r="L69">
        <v>104.07</v>
      </c>
      <c r="M69">
        <v>194.26</v>
      </c>
      <c r="N69">
        <v>79.069999999999993</v>
      </c>
      <c r="O69">
        <v>53.27</v>
      </c>
      <c r="P69">
        <v>207.85</v>
      </c>
      <c r="Q69">
        <v>140.58000000000001</v>
      </c>
      <c r="R69">
        <v>129.49</v>
      </c>
      <c r="S69">
        <v>174.52</v>
      </c>
      <c r="T69">
        <v>71.28</v>
      </c>
      <c r="U69">
        <v>75.02</v>
      </c>
      <c r="V69">
        <v>89.09</v>
      </c>
      <c r="W69">
        <v>33.32</v>
      </c>
      <c r="X69">
        <v>45.57</v>
      </c>
      <c r="Y69">
        <v>42.42</v>
      </c>
      <c r="Z69">
        <v>44.06</v>
      </c>
      <c r="AA69">
        <v>70.959999999999994</v>
      </c>
      <c r="AB69">
        <v>92.03</v>
      </c>
      <c r="AC69">
        <v>148.07</v>
      </c>
      <c r="AD69">
        <v>13.25</v>
      </c>
      <c r="AE69">
        <v>40.299999999999997</v>
      </c>
      <c r="AF69">
        <v>67.510000000000005</v>
      </c>
      <c r="AG69">
        <v>68.760199999999998</v>
      </c>
      <c r="AH69">
        <v>79.64</v>
      </c>
      <c r="AI69">
        <v>87.17</v>
      </c>
      <c r="AJ69">
        <v>32.549999999999997</v>
      </c>
    </row>
    <row r="70" spans="2:36" x14ac:dyDescent="0.35">
      <c r="B70" s="2">
        <v>45412</v>
      </c>
      <c r="C70">
        <v>40.36</v>
      </c>
      <c r="D70">
        <v>48.58</v>
      </c>
      <c r="E70">
        <v>40.89</v>
      </c>
      <c r="F70">
        <v>63.49</v>
      </c>
      <c r="G70">
        <v>121.52</v>
      </c>
      <c r="H70">
        <v>118.9</v>
      </c>
      <c r="I70">
        <v>131.85</v>
      </c>
      <c r="J70">
        <v>129.85</v>
      </c>
      <c r="K70">
        <v>64.31</v>
      </c>
      <c r="L70">
        <v>103.85</v>
      </c>
      <c r="M70">
        <v>196.27</v>
      </c>
      <c r="N70">
        <v>78.924999999999997</v>
      </c>
      <c r="O70">
        <v>53.81</v>
      </c>
      <c r="P70">
        <v>214.09</v>
      </c>
      <c r="Q70">
        <v>140.33000000000001</v>
      </c>
      <c r="R70">
        <v>126.92</v>
      </c>
      <c r="S70">
        <v>175.62</v>
      </c>
      <c r="T70">
        <v>71.790000000000006</v>
      </c>
      <c r="U70">
        <v>75.5</v>
      </c>
      <c r="V70">
        <v>88.63</v>
      </c>
      <c r="W70">
        <v>33.130000000000003</v>
      </c>
      <c r="X70">
        <v>45.77</v>
      </c>
      <c r="Y70">
        <v>42.67</v>
      </c>
      <c r="Z70">
        <v>43.82</v>
      </c>
      <c r="AA70">
        <v>71.47</v>
      </c>
      <c r="AB70">
        <v>93.52</v>
      </c>
      <c r="AC70">
        <v>151.43</v>
      </c>
      <c r="AD70">
        <v>13.23</v>
      </c>
      <c r="AE70">
        <v>40.33</v>
      </c>
      <c r="AF70">
        <v>66.739999999999995</v>
      </c>
      <c r="AG70">
        <v>68.067700000000002</v>
      </c>
      <c r="AH70">
        <v>79.61</v>
      </c>
      <c r="AI70">
        <v>87.4</v>
      </c>
      <c r="AJ70">
        <v>33.15</v>
      </c>
    </row>
    <row r="71" spans="2:36" x14ac:dyDescent="0.35">
      <c r="B71" s="2">
        <v>45411</v>
      </c>
      <c r="C71">
        <v>40.76</v>
      </c>
      <c r="D71">
        <v>48.79</v>
      </c>
      <c r="E71">
        <v>41.57</v>
      </c>
      <c r="F71">
        <v>64.34</v>
      </c>
      <c r="G71">
        <v>123.48</v>
      </c>
      <c r="H71">
        <v>121.98</v>
      </c>
      <c r="I71">
        <v>135.19999999999999</v>
      </c>
      <c r="J71">
        <v>131.13</v>
      </c>
      <c r="K71">
        <v>65.58</v>
      </c>
      <c r="L71">
        <v>106.21</v>
      </c>
      <c r="M71">
        <v>200.69</v>
      </c>
      <c r="N71">
        <v>80.959999999999994</v>
      </c>
      <c r="O71">
        <v>55.46</v>
      </c>
      <c r="P71">
        <v>218.38</v>
      </c>
      <c r="Q71">
        <v>140.43</v>
      </c>
      <c r="R71">
        <v>128.37</v>
      </c>
      <c r="S71">
        <v>180</v>
      </c>
      <c r="T71">
        <v>73.2</v>
      </c>
      <c r="U71">
        <v>75.83</v>
      </c>
      <c r="V71">
        <v>90.27</v>
      </c>
      <c r="W71">
        <v>34.770000000000003</v>
      </c>
      <c r="X71">
        <v>48.02</v>
      </c>
      <c r="Y71">
        <v>43.85</v>
      </c>
      <c r="Z71">
        <v>44.92</v>
      </c>
      <c r="AA71">
        <v>72.67</v>
      </c>
      <c r="AB71">
        <v>96.39</v>
      </c>
      <c r="AC71">
        <v>158.01</v>
      </c>
      <c r="AD71">
        <v>13.43</v>
      </c>
      <c r="AE71">
        <v>41.62</v>
      </c>
      <c r="AF71">
        <v>67.09</v>
      </c>
      <c r="AG71">
        <v>69.297899999999998</v>
      </c>
      <c r="AH71">
        <v>80.98</v>
      </c>
      <c r="AI71">
        <v>88.84</v>
      </c>
      <c r="AJ71">
        <v>33.71</v>
      </c>
    </row>
    <row r="72" spans="2:36" x14ac:dyDescent="0.35">
      <c r="B72" s="2">
        <v>45408</v>
      </c>
      <c r="C72">
        <v>40.82</v>
      </c>
      <c r="D72">
        <v>48.53</v>
      </c>
      <c r="E72">
        <v>41.72</v>
      </c>
      <c r="F72">
        <v>64.540000000000006</v>
      </c>
      <c r="G72">
        <v>122.66</v>
      </c>
      <c r="H72">
        <v>121.38</v>
      </c>
      <c r="I72">
        <v>134.61000000000001</v>
      </c>
      <c r="J72">
        <v>129.53</v>
      </c>
      <c r="K72">
        <v>65.819999999999993</v>
      </c>
      <c r="L72">
        <v>105.65</v>
      </c>
      <c r="M72">
        <v>199.83</v>
      </c>
      <c r="N72">
        <v>81.09</v>
      </c>
      <c r="O72">
        <v>55.03</v>
      </c>
      <c r="P72">
        <v>217.64</v>
      </c>
      <c r="Q72">
        <v>139.96</v>
      </c>
      <c r="R72">
        <v>126.49</v>
      </c>
      <c r="S72">
        <v>175.91</v>
      </c>
      <c r="T72">
        <v>73.22</v>
      </c>
      <c r="U72">
        <v>75.59</v>
      </c>
      <c r="V72">
        <v>89.52</v>
      </c>
      <c r="W72">
        <v>34.58</v>
      </c>
      <c r="X72">
        <v>47.52</v>
      </c>
      <c r="Y72">
        <v>43.29</v>
      </c>
      <c r="Z72">
        <v>42.81</v>
      </c>
      <c r="AA72">
        <v>71.78</v>
      </c>
      <c r="AB72">
        <v>95.74</v>
      </c>
      <c r="AC72">
        <v>157.02000000000001</v>
      </c>
      <c r="AD72">
        <v>13.23</v>
      </c>
      <c r="AE72">
        <v>40.770000000000003</v>
      </c>
      <c r="AF72">
        <v>66.19</v>
      </c>
      <c r="AG72">
        <v>69.049000000000007</v>
      </c>
      <c r="AH72">
        <v>80.16</v>
      </c>
      <c r="AI72">
        <v>87.97</v>
      </c>
      <c r="AJ72">
        <v>33.51</v>
      </c>
    </row>
    <row r="73" spans="2:36" x14ac:dyDescent="0.35">
      <c r="B73" s="2">
        <v>45407</v>
      </c>
      <c r="C73">
        <v>40.880000000000003</v>
      </c>
      <c r="D73">
        <v>49.3</v>
      </c>
      <c r="E73">
        <v>41.85</v>
      </c>
      <c r="F73">
        <v>64.56</v>
      </c>
      <c r="G73">
        <v>122.46</v>
      </c>
      <c r="H73">
        <v>120.84</v>
      </c>
      <c r="I73">
        <v>135.02000000000001</v>
      </c>
      <c r="J73">
        <v>129.01</v>
      </c>
      <c r="K73">
        <v>66.66</v>
      </c>
      <c r="L73">
        <v>104.41</v>
      </c>
      <c r="M73">
        <v>197.6</v>
      </c>
      <c r="N73">
        <v>80.19</v>
      </c>
      <c r="O73">
        <v>53.97</v>
      </c>
      <c r="P73">
        <v>212.2</v>
      </c>
      <c r="Q73">
        <v>139.91999999999999</v>
      </c>
      <c r="R73">
        <v>125.67</v>
      </c>
      <c r="S73">
        <v>174.34</v>
      </c>
      <c r="T73">
        <v>72.209999999999994</v>
      </c>
      <c r="U73">
        <v>75.75</v>
      </c>
      <c r="V73">
        <v>88.97</v>
      </c>
      <c r="W73">
        <v>34.33</v>
      </c>
      <c r="X73">
        <v>45.98</v>
      </c>
      <c r="Y73">
        <v>42.65</v>
      </c>
      <c r="Z73">
        <v>42.2</v>
      </c>
      <c r="AA73">
        <v>71.599999999999994</v>
      </c>
      <c r="AB73">
        <v>96.63</v>
      </c>
      <c r="AC73">
        <v>156.86000000000001</v>
      </c>
      <c r="AD73">
        <v>13.08</v>
      </c>
      <c r="AE73">
        <v>39.79</v>
      </c>
      <c r="AF73">
        <v>66.92</v>
      </c>
      <c r="AG73">
        <v>68.171400000000006</v>
      </c>
      <c r="AH73">
        <v>80.12</v>
      </c>
      <c r="AI73">
        <v>87.89</v>
      </c>
      <c r="AJ73">
        <v>33.22</v>
      </c>
    </row>
    <row r="74" spans="2:36" x14ac:dyDescent="0.35">
      <c r="B74" s="2">
        <v>45406</v>
      </c>
      <c r="C74">
        <v>41.12</v>
      </c>
      <c r="D74">
        <v>49.67</v>
      </c>
      <c r="E74">
        <v>42.21</v>
      </c>
      <c r="F74">
        <v>64.91</v>
      </c>
      <c r="G74">
        <v>122.09</v>
      </c>
      <c r="H74">
        <v>121.35</v>
      </c>
      <c r="I74">
        <v>134.28</v>
      </c>
      <c r="J74">
        <v>128.51</v>
      </c>
      <c r="K74">
        <v>65.81</v>
      </c>
      <c r="L74">
        <v>104.74</v>
      </c>
      <c r="M74">
        <v>198.03</v>
      </c>
      <c r="N74">
        <v>80.94</v>
      </c>
      <c r="O74">
        <v>53.16</v>
      </c>
      <c r="P74">
        <v>208.04</v>
      </c>
      <c r="Q74">
        <v>140.86000000000001</v>
      </c>
      <c r="R74">
        <v>127.76</v>
      </c>
      <c r="S74">
        <v>174.19</v>
      </c>
      <c r="T74">
        <v>72.52</v>
      </c>
      <c r="U74">
        <v>75.930000000000007</v>
      </c>
      <c r="V74">
        <v>88.34</v>
      </c>
      <c r="W74">
        <v>33.119999999999997</v>
      </c>
      <c r="X74">
        <v>44.6</v>
      </c>
      <c r="Y74">
        <v>42.38</v>
      </c>
      <c r="Z74">
        <v>41.89</v>
      </c>
      <c r="AA74">
        <v>71.680000000000007</v>
      </c>
      <c r="AB74">
        <v>96.19</v>
      </c>
      <c r="AC74">
        <v>156.21</v>
      </c>
      <c r="AD74">
        <v>13.14</v>
      </c>
      <c r="AE74">
        <v>40.31</v>
      </c>
      <c r="AF74">
        <v>66.739999999999995</v>
      </c>
      <c r="AG74">
        <v>68.6554</v>
      </c>
      <c r="AH74">
        <v>80.58</v>
      </c>
      <c r="AI74">
        <v>88.44</v>
      </c>
      <c r="AJ74">
        <v>33.04</v>
      </c>
    </row>
    <row r="75" spans="2:36" x14ac:dyDescent="0.35">
      <c r="B75" s="2">
        <v>45405</v>
      </c>
      <c r="C75">
        <v>41.13</v>
      </c>
      <c r="D75">
        <v>49.75</v>
      </c>
      <c r="E75">
        <v>41.89</v>
      </c>
      <c r="F75">
        <v>64.88</v>
      </c>
      <c r="G75">
        <v>123.07</v>
      </c>
      <c r="H75">
        <v>122.36</v>
      </c>
      <c r="I75">
        <v>134.80000000000001</v>
      </c>
      <c r="J75">
        <v>129.37</v>
      </c>
      <c r="K75">
        <v>67.430000000000007</v>
      </c>
      <c r="L75">
        <v>105.995</v>
      </c>
      <c r="M75">
        <v>197.13</v>
      </c>
      <c r="N75">
        <v>80.86</v>
      </c>
      <c r="O75">
        <v>53.39</v>
      </c>
      <c r="P75">
        <v>207.8</v>
      </c>
      <c r="Q75">
        <v>141.30000000000001</v>
      </c>
      <c r="R75">
        <v>128.02000000000001</v>
      </c>
      <c r="S75">
        <v>172.54</v>
      </c>
      <c r="T75">
        <v>73.040000000000006</v>
      </c>
      <c r="U75">
        <v>75.36</v>
      </c>
      <c r="V75">
        <v>88.28</v>
      </c>
      <c r="W75">
        <v>33.049999999999997</v>
      </c>
      <c r="X75">
        <v>44.4</v>
      </c>
      <c r="Y75">
        <v>42.12</v>
      </c>
      <c r="Z75">
        <v>42.34</v>
      </c>
      <c r="AA75">
        <v>71.97</v>
      </c>
      <c r="AB75">
        <v>96.12</v>
      </c>
      <c r="AC75">
        <v>155.47999999999999</v>
      </c>
      <c r="AD75">
        <v>13.26</v>
      </c>
      <c r="AE75">
        <v>40.5</v>
      </c>
      <c r="AF75">
        <v>66.34</v>
      </c>
      <c r="AG75">
        <v>68.607900000000001</v>
      </c>
      <c r="AH75">
        <v>80.430000000000007</v>
      </c>
      <c r="AI75">
        <v>88.49</v>
      </c>
      <c r="AJ75">
        <v>32.909999999999997</v>
      </c>
    </row>
    <row r="76" spans="2:36" x14ac:dyDescent="0.35">
      <c r="B76" s="2">
        <v>45404</v>
      </c>
      <c r="C76">
        <v>40.869999999999997</v>
      </c>
      <c r="D76">
        <v>49.46</v>
      </c>
      <c r="E76">
        <v>41.55</v>
      </c>
      <c r="F76">
        <v>64.37</v>
      </c>
      <c r="G76">
        <v>121.38</v>
      </c>
      <c r="H76">
        <v>119.98</v>
      </c>
      <c r="I76">
        <v>131.16</v>
      </c>
      <c r="J76">
        <v>128.5</v>
      </c>
      <c r="K76">
        <v>66.510000000000005</v>
      </c>
      <c r="L76">
        <v>103.17</v>
      </c>
      <c r="M76">
        <v>194.25</v>
      </c>
      <c r="N76">
        <v>79.48</v>
      </c>
      <c r="O76">
        <v>51.94</v>
      </c>
      <c r="P76">
        <v>203.02</v>
      </c>
      <c r="Q76">
        <v>139.47999999999999</v>
      </c>
      <c r="R76">
        <v>126.11</v>
      </c>
      <c r="S76">
        <v>170.51</v>
      </c>
      <c r="T76">
        <v>71.47</v>
      </c>
      <c r="U76">
        <v>75.150000000000006</v>
      </c>
      <c r="V76">
        <v>89.05</v>
      </c>
      <c r="W76">
        <v>32.53</v>
      </c>
      <c r="X76">
        <v>45.23</v>
      </c>
      <c r="Y76">
        <v>42.65</v>
      </c>
      <c r="Z76">
        <v>42.33</v>
      </c>
      <c r="AA76">
        <v>71.69</v>
      </c>
      <c r="AB76">
        <v>95.59</v>
      </c>
      <c r="AC76">
        <v>154.4</v>
      </c>
      <c r="AD76">
        <v>13.13</v>
      </c>
      <c r="AE76">
        <v>39.950000000000003</v>
      </c>
      <c r="AF76">
        <v>66.03</v>
      </c>
      <c r="AG76">
        <v>67.758499999999998</v>
      </c>
      <c r="AH76">
        <v>79.7</v>
      </c>
      <c r="AI76">
        <v>87.61</v>
      </c>
      <c r="AJ76">
        <v>32.47</v>
      </c>
    </row>
    <row r="77" spans="2:36" x14ac:dyDescent="0.35">
      <c r="B77" s="2">
        <v>45401</v>
      </c>
      <c r="C77">
        <v>40.380000000000003</v>
      </c>
      <c r="D77">
        <v>49.08</v>
      </c>
      <c r="E77">
        <v>40.74</v>
      </c>
      <c r="F77">
        <v>63.418900000000001</v>
      </c>
      <c r="G77">
        <v>120.47</v>
      </c>
      <c r="H77">
        <v>119.15</v>
      </c>
      <c r="I77">
        <v>130.51</v>
      </c>
      <c r="J77">
        <v>128</v>
      </c>
      <c r="K77">
        <v>65.86</v>
      </c>
      <c r="L77">
        <v>102.36</v>
      </c>
      <c r="M77">
        <v>192.53</v>
      </c>
      <c r="N77">
        <v>78.53</v>
      </c>
      <c r="O77">
        <v>51.12</v>
      </c>
      <c r="P77">
        <v>199.21</v>
      </c>
      <c r="Q77">
        <v>138.94999999999999</v>
      </c>
      <c r="R77">
        <v>124.72</v>
      </c>
      <c r="S77">
        <v>169.76</v>
      </c>
      <c r="T77">
        <v>71.17</v>
      </c>
      <c r="U77">
        <v>74.44</v>
      </c>
      <c r="V77">
        <v>88.96</v>
      </c>
      <c r="W77">
        <v>34.07</v>
      </c>
      <c r="X77">
        <v>45.98</v>
      </c>
      <c r="Y77">
        <v>42.78</v>
      </c>
      <c r="Z77">
        <v>42.42</v>
      </c>
      <c r="AA77">
        <v>71.52</v>
      </c>
      <c r="AB77">
        <v>94.97</v>
      </c>
      <c r="AC77">
        <v>153.22999999999999</v>
      </c>
      <c r="AD77">
        <v>13.02</v>
      </c>
      <c r="AE77">
        <v>39.590000000000003</v>
      </c>
      <c r="AF77">
        <v>65.430000000000007</v>
      </c>
      <c r="AG77">
        <v>67.868099999999998</v>
      </c>
      <c r="AH77">
        <v>79</v>
      </c>
      <c r="AI77">
        <v>86.85</v>
      </c>
      <c r="AJ77">
        <v>32.11</v>
      </c>
    </row>
    <row r="78" spans="2:36" x14ac:dyDescent="0.35">
      <c r="B78" s="2">
        <v>45400</v>
      </c>
      <c r="C78">
        <v>39.83</v>
      </c>
      <c r="D78">
        <v>48.28</v>
      </c>
      <c r="E78">
        <v>39.74</v>
      </c>
      <c r="F78">
        <v>62.66</v>
      </c>
      <c r="G78">
        <v>120.69</v>
      </c>
      <c r="H78">
        <v>118.4</v>
      </c>
      <c r="I78">
        <v>131.38</v>
      </c>
      <c r="J78">
        <v>127.46</v>
      </c>
      <c r="K78">
        <v>65.819999999999993</v>
      </c>
      <c r="L78">
        <v>103</v>
      </c>
      <c r="M78">
        <v>196.58</v>
      </c>
      <c r="N78">
        <v>79.5</v>
      </c>
      <c r="O78">
        <v>52.79</v>
      </c>
      <c r="P78">
        <v>208.63</v>
      </c>
      <c r="Q78">
        <v>138.43</v>
      </c>
      <c r="R78">
        <v>124.64</v>
      </c>
      <c r="S78">
        <v>171.26</v>
      </c>
      <c r="T78">
        <v>70.69</v>
      </c>
      <c r="U78">
        <v>73.72</v>
      </c>
      <c r="V78">
        <v>89.03</v>
      </c>
      <c r="W78">
        <v>33.75</v>
      </c>
      <c r="X78">
        <v>46.21</v>
      </c>
      <c r="Y78">
        <v>42.87</v>
      </c>
      <c r="Z78">
        <v>42.91</v>
      </c>
      <c r="AA78">
        <v>71.290000000000006</v>
      </c>
      <c r="AB78">
        <v>93.84</v>
      </c>
      <c r="AC78">
        <v>151.63</v>
      </c>
      <c r="AD78">
        <v>13.1</v>
      </c>
      <c r="AE78">
        <v>39.700000000000003</v>
      </c>
      <c r="AF78">
        <v>64.44</v>
      </c>
      <c r="AG78">
        <v>67.712999999999994</v>
      </c>
      <c r="AH78">
        <v>78.62</v>
      </c>
      <c r="AI78">
        <v>86.43</v>
      </c>
      <c r="AJ78">
        <v>32.72</v>
      </c>
    </row>
    <row r="79" spans="2:36" x14ac:dyDescent="0.35">
      <c r="B79" s="2">
        <v>45399</v>
      </c>
      <c r="C79">
        <v>39.69</v>
      </c>
      <c r="D79">
        <v>47.72</v>
      </c>
      <c r="E79">
        <v>39.630000000000003</v>
      </c>
      <c r="F79">
        <v>62.48</v>
      </c>
      <c r="G79">
        <v>121.11</v>
      </c>
      <c r="H79">
        <v>118.46</v>
      </c>
      <c r="I79">
        <v>132.37</v>
      </c>
      <c r="J79">
        <v>127.51</v>
      </c>
      <c r="K79">
        <v>65.930000000000007</v>
      </c>
      <c r="L79">
        <v>102.93</v>
      </c>
      <c r="M79">
        <v>198.85</v>
      </c>
      <c r="N79">
        <v>80.06</v>
      </c>
      <c r="O79">
        <v>53.3</v>
      </c>
      <c r="P79">
        <v>212.4</v>
      </c>
      <c r="Q79">
        <v>138.44</v>
      </c>
      <c r="R79">
        <v>125.89</v>
      </c>
      <c r="S79">
        <v>172.33</v>
      </c>
      <c r="T79">
        <v>70.66</v>
      </c>
      <c r="U79">
        <v>73.38</v>
      </c>
      <c r="V79">
        <v>89</v>
      </c>
      <c r="W79">
        <v>33.549999999999997</v>
      </c>
      <c r="X79">
        <v>45.38</v>
      </c>
      <c r="Y79">
        <v>42.8</v>
      </c>
      <c r="Z79">
        <v>43.15</v>
      </c>
      <c r="AA79">
        <v>70.81</v>
      </c>
      <c r="AB79">
        <v>94.13</v>
      </c>
      <c r="AC79">
        <v>152.96</v>
      </c>
      <c r="AD79">
        <v>13.17</v>
      </c>
      <c r="AE79">
        <v>40.1</v>
      </c>
      <c r="AF79">
        <v>64.08</v>
      </c>
      <c r="AG79">
        <v>67.652100000000004</v>
      </c>
      <c r="AH79">
        <v>78.61</v>
      </c>
      <c r="AI79">
        <v>86.34</v>
      </c>
      <c r="AJ79">
        <v>33.07</v>
      </c>
    </row>
    <row r="80" spans="2:36" x14ac:dyDescent="0.35">
      <c r="B80" s="2">
        <v>45398</v>
      </c>
      <c r="C80">
        <v>39.590000000000003</v>
      </c>
      <c r="D80">
        <v>48.07</v>
      </c>
      <c r="E80">
        <v>39.64</v>
      </c>
      <c r="F80">
        <v>62.27</v>
      </c>
      <c r="G80">
        <v>121.74</v>
      </c>
      <c r="H80">
        <v>119.57</v>
      </c>
      <c r="I80">
        <v>134.91999999999999</v>
      </c>
      <c r="J80">
        <v>127.66</v>
      </c>
      <c r="K80">
        <v>66.63</v>
      </c>
      <c r="L80">
        <v>103.58</v>
      </c>
      <c r="M80">
        <v>201.76</v>
      </c>
      <c r="N80">
        <v>80.7</v>
      </c>
      <c r="O80">
        <v>54.58</v>
      </c>
      <c r="P80">
        <v>219.16</v>
      </c>
      <c r="Q80">
        <v>138.68</v>
      </c>
      <c r="R80">
        <v>126.97</v>
      </c>
      <c r="S80">
        <v>173.17</v>
      </c>
      <c r="T80">
        <v>70.97</v>
      </c>
      <c r="U80">
        <v>73.11</v>
      </c>
      <c r="V80">
        <v>88.8</v>
      </c>
      <c r="W80">
        <v>33.03</v>
      </c>
      <c r="X80">
        <v>45.15</v>
      </c>
      <c r="Y80">
        <v>42.46</v>
      </c>
      <c r="Z80">
        <v>42.74</v>
      </c>
      <c r="AA80">
        <v>70.77</v>
      </c>
      <c r="AB80">
        <v>94.4</v>
      </c>
      <c r="AC80">
        <v>154.13999999999999</v>
      </c>
      <c r="AD80">
        <v>13.06</v>
      </c>
      <c r="AE80">
        <v>39.74</v>
      </c>
      <c r="AF80">
        <v>62.77</v>
      </c>
      <c r="AG80">
        <v>67.994900000000001</v>
      </c>
      <c r="AH80">
        <v>79.19</v>
      </c>
      <c r="AI80">
        <v>87.11</v>
      </c>
      <c r="AJ80">
        <v>33.49</v>
      </c>
    </row>
    <row r="81" spans="2:36" x14ac:dyDescent="0.35">
      <c r="B81" s="2">
        <v>45397</v>
      </c>
      <c r="C81">
        <v>39.86</v>
      </c>
      <c r="D81">
        <v>47.94</v>
      </c>
      <c r="E81">
        <v>40.31</v>
      </c>
      <c r="F81">
        <v>62.75</v>
      </c>
      <c r="G81">
        <v>122.02</v>
      </c>
      <c r="H81">
        <v>120.68</v>
      </c>
      <c r="I81">
        <v>134.84</v>
      </c>
      <c r="J81">
        <v>127.05</v>
      </c>
      <c r="K81">
        <v>67.010000000000005</v>
      </c>
      <c r="L81">
        <v>105.49</v>
      </c>
      <c r="M81">
        <v>201.52</v>
      </c>
      <c r="N81">
        <v>80.48</v>
      </c>
      <c r="O81">
        <v>54.1</v>
      </c>
      <c r="P81">
        <v>217.36</v>
      </c>
      <c r="Q81">
        <v>138.63</v>
      </c>
      <c r="R81">
        <v>127.84</v>
      </c>
      <c r="S81">
        <v>174.16</v>
      </c>
      <c r="T81">
        <v>70.930000000000007</v>
      </c>
      <c r="U81">
        <v>73.08</v>
      </c>
      <c r="V81">
        <v>89.49</v>
      </c>
      <c r="W81">
        <v>33.53</v>
      </c>
      <c r="X81">
        <v>45.81</v>
      </c>
      <c r="Y81">
        <v>43.05</v>
      </c>
      <c r="Z81">
        <v>44.03</v>
      </c>
      <c r="AA81">
        <v>71.45</v>
      </c>
      <c r="AB81">
        <v>95.23</v>
      </c>
      <c r="AC81">
        <v>155.44999999999999</v>
      </c>
      <c r="AD81">
        <v>13.23</v>
      </c>
      <c r="AE81">
        <v>40.6</v>
      </c>
      <c r="AF81">
        <v>63.61</v>
      </c>
      <c r="AG81">
        <v>68.156899999999993</v>
      </c>
      <c r="AH81">
        <v>80.319999999999993</v>
      </c>
      <c r="AI81">
        <v>88.22</v>
      </c>
      <c r="AJ81">
        <v>33.46</v>
      </c>
    </row>
    <row r="82" spans="2:36" x14ac:dyDescent="0.35">
      <c r="B82" s="2">
        <v>45394</v>
      </c>
      <c r="C82">
        <v>40.06</v>
      </c>
      <c r="D82">
        <v>48.32</v>
      </c>
      <c r="E82">
        <v>40.44</v>
      </c>
      <c r="F82">
        <v>63.21</v>
      </c>
      <c r="G82">
        <v>122.9</v>
      </c>
      <c r="H82">
        <v>121.5</v>
      </c>
      <c r="I82">
        <v>135.9</v>
      </c>
      <c r="J82">
        <v>127.72</v>
      </c>
      <c r="K82">
        <v>67.61</v>
      </c>
      <c r="L82">
        <v>107.26</v>
      </c>
      <c r="M82">
        <v>205.42</v>
      </c>
      <c r="N82">
        <v>82.76</v>
      </c>
      <c r="O82">
        <v>55.57</v>
      </c>
      <c r="P82">
        <v>220.68</v>
      </c>
      <c r="Q82">
        <v>138.91</v>
      </c>
      <c r="R82">
        <v>129.58000000000001</v>
      </c>
      <c r="S82">
        <v>177.11</v>
      </c>
      <c r="T82">
        <v>71.88</v>
      </c>
      <c r="U82">
        <v>73.38</v>
      </c>
      <c r="V82">
        <v>89.92</v>
      </c>
      <c r="W82">
        <v>33.76</v>
      </c>
      <c r="X82">
        <v>45.48</v>
      </c>
      <c r="Y82">
        <v>42.88</v>
      </c>
      <c r="Z82">
        <v>44.08</v>
      </c>
      <c r="AA82">
        <v>71.97</v>
      </c>
      <c r="AB82">
        <v>96.13</v>
      </c>
      <c r="AC82">
        <v>157.97999999999999</v>
      </c>
      <c r="AD82">
        <v>13.53</v>
      </c>
      <c r="AE82">
        <v>41.99</v>
      </c>
      <c r="AF82">
        <v>64.2</v>
      </c>
      <c r="AG82">
        <v>69.02</v>
      </c>
      <c r="AH82">
        <v>81.709999999999994</v>
      </c>
      <c r="AI82">
        <v>89.7</v>
      </c>
      <c r="AJ82">
        <v>33.97</v>
      </c>
    </row>
    <row r="83" spans="2:36" x14ac:dyDescent="0.35">
      <c r="B83" s="2">
        <v>45393</v>
      </c>
      <c r="C83">
        <v>40.6</v>
      </c>
      <c r="D83">
        <v>48.43</v>
      </c>
      <c r="E83">
        <v>40.93</v>
      </c>
      <c r="F83">
        <v>64.3</v>
      </c>
      <c r="G83">
        <v>124.23</v>
      </c>
      <c r="H83">
        <v>123.2</v>
      </c>
      <c r="I83">
        <v>137.77000000000001</v>
      </c>
      <c r="J83">
        <v>129.16</v>
      </c>
      <c r="K83">
        <v>68.61</v>
      </c>
      <c r="L83">
        <v>107.51</v>
      </c>
      <c r="M83">
        <v>208.8</v>
      </c>
      <c r="N83">
        <v>84.14</v>
      </c>
      <c r="O83">
        <v>57.37</v>
      </c>
      <c r="P83">
        <v>227.31</v>
      </c>
      <c r="Q83">
        <v>141.01</v>
      </c>
      <c r="R83">
        <v>132.33000000000001</v>
      </c>
      <c r="S83">
        <v>180.03</v>
      </c>
      <c r="T83">
        <v>73.569999999999993</v>
      </c>
      <c r="U83">
        <v>74.13</v>
      </c>
      <c r="V83">
        <v>91.54</v>
      </c>
      <c r="W83">
        <v>34.450000000000003</v>
      </c>
      <c r="X83">
        <v>46.26</v>
      </c>
      <c r="Y83">
        <v>43.46</v>
      </c>
      <c r="Z83">
        <v>45.84</v>
      </c>
      <c r="AA83">
        <v>74.25</v>
      </c>
      <c r="AB83">
        <v>97.72</v>
      </c>
      <c r="AC83">
        <v>159.87</v>
      </c>
      <c r="AD83">
        <v>13.88</v>
      </c>
      <c r="AE83">
        <v>43.68</v>
      </c>
      <c r="AF83">
        <v>64.69</v>
      </c>
      <c r="AG83">
        <v>71.089399999999998</v>
      </c>
      <c r="AH83">
        <v>82.69</v>
      </c>
      <c r="AI83">
        <v>90.7</v>
      </c>
      <c r="AJ83">
        <v>34.799999999999997</v>
      </c>
    </row>
    <row r="84" spans="2:36" x14ac:dyDescent="0.35">
      <c r="B84" s="2">
        <v>45392</v>
      </c>
      <c r="C84">
        <v>40.89</v>
      </c>
      <c r="D84">
        <v>49.78</v>
      </c>
      <c r="E84">
        <v>40.99</v>
      </c>
      <c r="F84">
        <v>64.418999999999997</v>
      </c>
      <c r="G84">
        <v>124.09</v>
      </c>
      <c r="H84">
        <v>122.35</v>
      </c>
      <c r="I84">
        <v>136.72999999999999</v>
      </c>
      <c r="J84">
        <v>129.22</v>
      </c>
      <c r="K84">
        <v>67.81</v>
      </c>
      <c r="L84">
        <v>106.53</v>
      </c>
      <c r="M84">
        <v>204.71</v>
      </c>
      <c r="N84">
        <v>83.59</v>
      </c>
      <c r="O84">
        <v>56.17</v>
      </c>
      <c r="P84">
        <v>222.15</v>
      </c>
      <c r="Q84">
        <v>141.59</v>
      </c>
      <c r="R84">
        <v>131.85</v>
      </c>
      <c r="S84">
        <v>178.59</v>
      </c>
      <c r="T84">
        <v>73.36</v>
      </c>
      <c r="U84">
        <v>74.31</v>
      </c>
      <c r="V84">
        <v>91.61</v>
      </c>
      <c r="W84">
        <v>33.68</v>
      </c>
      <c r="X84">
        <v>46.32</v>
      </c>
      <c r="Y84">
        <v>43.5</v>
      </c>
      <c r="Z84">
        <v>45.3</v>
      </c>
      <c r="AA84">
        <v>74.7</v>
      </c>
      <c r="AB84">
        <v>97.79</v>
      </c>
      <c r="AC84">
        <v>160.41</v>
      </c>
      <c r="AD84">
        <v>13.81</v>
      </c>
      <c r="AE84">
        <v>43.97</v>
      </c>
      <c r="AF84">
        <v>64.819999999999993</v>
      </c>
      <c r="AG84">
        <v>70.441900000000004</v>
      </c>
      <c r="AH84">
        <v>82.41</v>
      </c>
      <c r="AI84">
        <v>90.54</v>
      </c>
      <c r="AJ84">
        <v>34.42</v>
      </c>
    </row>
    <row r="85" spans="2:36" x14ac:dyDescent="0.35">
      <c r="B85" s="2">
        <v>45391</v>
      </c>
      <c r="C85">
        <v>41.51</v>
      </c>
      <c r="D85">
        <v>50.11</v>
      </c>
      <c r="E85">
        <v>42.71</v>
      </c>
      <c r="F85">
        <v>65.489999999999995</v>
      </c>
      <c r="G85">
        <v>125.16</v>
      </c>
      <c r="H85">
        <v>125.54</v>
      </c>
      <c r="I85">
        <v>138.44999999999999</v>
      </c>
      <c r="J85">
        <v>129.68</v>
      </c>
      <c r="K85">
        <v>69.260000000000005</v>
      </c>
      <c r="L85">
        <v>111.78</v>
      </c>
      <c r="M85">
        <v>207.25</v>
      </c>
      <c r="N85">
        <v>84.7</v>
      </c>
      <c r="O85">
        <v>56.88</v>
      </c>
      <c r="P85">
        <v>224.1</v>
      </c>
      <c r="Q85">
        <v>143.27000000000001</v>
      </c>
      <c r="R85">
        <v>134.27000000000001</v>
      </c>
      <c r="S85">
        <v>181.39</v>
      </c>
      <c r="T85">
        <v>74.87</v>
      </c>
      <c r="U85">
        <v>74.58</v>
      </c>
      <c r="V85">
        <v>93.06</v>
      </c>
      <c r="W85">
        <v>34.18</v>
      </c>
      <c r="X85">
        <v>46.73</v>
      </c>
      <c r="Y85">
        <v>44.09</v>
      </c>
      <c r="Z85">
        <v>46.64</v>
      </c>
      <c r="AA85">
        <v>75.540000000000006</v>
      </c>
      <c r="AB85">
        <v>97.49</v>
      </c>
      <c r="AC85">
        <v>159.87</v>
      </c>
      <c r="AD85">
        <v>14.2</v>
      </c>
      <c r="AE85">
        <v>45.52</v>
      </c>
      <c r="AF85">
        <v>65.95</v>
      </c>
      <c r="AG85">
        <v>72.258799999999994</v>
      </c>
      <c r="AH85">
        <v>85.97</v>
      </c>
      <c r="AI85">
        <v>93.97</v>
      </c>
      <c r="AJ85">
        <v>35.07</v>
      </c>
    </row>
    <row r="86" spans="2:36" x14ac:dyDescent="0.35">
      <c r="B86" s="2">
        <v>45390</v>
      </c>
      <c r="C86">
        <v>41.75</v>
      </c>
      <c r="D86">
        <v>50.96</v>
      </c>
      <c r="E86">
        <v>42.61</v>
      </c>
      <c r="F86">
        <v>65.81</v>
      </c>
      <c r="G86">
        <v>125.45</v>
      </c>
      <c r="H86">
        <v>125.75</v>
      </c>
      <c r="I86">
        <v>140.21</v>
      </c>
      <c r="J86">
        <v>131.07</v>
      </c>
      <c r="K86">
        <v>69.02</v>
      </c>
      <c r="L86">
        <v>111.45</v>
      </c>
      <c r="M86">
        <v>206.21</v>
      </c>
      <c r="N86">
        <v>84.46</v>
      </c>
      <c r="O86">
        <v>57.3</v>
      </c>
      <c r="P86">
        <v>223.06</v>
      </c>
      <c r="Q86">
        <v>142.76</v>
      </c>
      <c r="R86">
        <v>132.66999999999999</v>
      </c>
      <c r="S86">
        <v>180.54</v>
      </c>
      <c r="T86">
        <v>74.819999999999993</v>
      </c>
      <c r="U86">
        <v>74.22</v>
      </c>
      <c r="V86">
        <v>92.84</v>
      </c>
      <c r="W86">
        <v>33.6</v>
      </c>
      <c r="X86">
        <v>45.5</v>
      </c>
      <c r="Y86">
        <v>43.42</v>
      </c>
      <c r="Z86">
        <v>45.73</v>
      </c>
      <c r="AA86">
        <v>74.89</v>
      </c>
      <c r="AB86">
        <v>97.46</v>
      </c>
      <c r="AC86">
        <v>159.69999999999999</v>
      </c>
      <c r="AD86">
        <v>13.77</v>
      </c>
      <c r="AE86">
        <v>43.74</v>
      </c>
      <c r="AF86">
        <v>65.59</v>
      </c>
      <c r="AG86">
        <v>71.617400000000004</v>
      </c>
      <c r="AH86">
        <v>84.84</v>
      </c>
      <c r="AI86">
        <v>92.82</v>
      </c>
      <c r="AJ86">
        <v>34.79</v>
      </c>
    </row>
    <row r="87" spans="2:36" x14ac:dyDescent="0.35">
      <c r="B87" s="2">
        <v>45387</v>
      </c>
      <c r="C87">
        <v>41.57</v>
      </c>
      <c r="D87">
        <v>51</v>
      </c>
      <c r="E87">
        <v>41.77</v>
      </c>
      <c r="F87">
        <v>65.33</v>
      </c>
      <c r="G87">
        <v>125.67</v>
      </c>
      <c r="H87">
        <v>124.94</v>
      </c>
      <c r="I87">
        <v>139.99</v>
      </c>
      <c r="J87">
        <v>131.35</v>
      </c>
      <c r="K87">
        <v>69.290000000000006</v>
      </c>
      <c r="L87">
        <v>111.87</v>
      </c>
      <c r="M87">
        <v>206.45</v>
      </c>
      <c r="N87">
        <v>84.17</v>
      </c>
      <c r="O87">
        <v>57.17</v>
      </c>
      <c r="P87">
        <v>222.64</v>
      </c>
      <c r="Q87">
        <v>143.22</v>
      </c>
      <c r="R87">
        <v>132.51</v>
      </c>
      <c r="S87">
        <v>178.84</v>
      </c>
      <c r="T87">
        <v>74.67</v>
      </c>
      <c r="U87">
        <v>74.33</v>
      </c>
      <c r="V87">
        <v>92.77</v>
      </c>
      <c r="W87">
        <v>33.840000000000003</v>
      </c>
      <c r="X87">
        <v>44.64</v>
      </c>
      <c r="Y87">
        <v>42.62</v>
      </c>
      <c r="Z87">
        <v>44.97</v>
      </c>
      <c r="AA87">
        <v>75.11</v>
      </c>
      <c r="AB87">
        <v>98.08</v>
      </c>
      <c r="AC87">
        <v>160.59</v>
      </c>
      <c r="AD87">
        <v>13.67</v>
      </c>
      <c r="AE87">
        <v>43.13</v>
      </c>
      <c r="AF87">
        <v>65.16</v>
      </c>
      <c r="AG87">
        <v>71.322800000000001</v>
      </c>
      <c r="AH87">
        <v>83.94</v>
      </c>
      <c r="AI87">
        <v>91.42</v>
      </c>
      <c r="AJ87">
        <v>34.68</v>
      </c>
    </row>
    <row r="88" spans="2:36" x14ac:dyDescent="0.35">
      <c r="B88" s="2">
        <v>45386</v>
      </c>
      <c r="C88">
        <v>41.18</v>
      </c>
      <c r="D88">
        <v>50.58</v>
      </c>
      <c r="E88">
        <v>41.64</v>
      </c>
      <c r="F88">
        <v>64.819999999999993</v>
      </c>
      <c r="G88">
        <v>123.95</v>
      </c>
      <c r="H88">
        <v>123.6</v>
      </c>
      <c r="I88">
        <v>137.11000000000001</v>
      </c>
      <c r="J88">
        <v>130.16999999999999</v>
      </c>
      <c r="K88">
        <v>68.41</v>
      </c>
      <c r="L88">
        <v>110.32</v>
      </c>
      <c r="M88">
        <v>204.11</v>
      </c>
      <c r="N88">
        <v>83.28</v>
      </c>
      <c r="O88">
        <v>56.14</v>
      </c>
      <c r="P88">
        <v>219.89</v>
      </c>
      <c r="Q88">
        <v>141.94999999999999</v>
      </c>
      <c r="R88">
        <v>131.63</v>
      </c>
      <c r="S88">
        <v>177.85</v>
      </c>
      <c r="T88">
        <v>74.44</v>
      </c>
      <c r="U88">
        <v>74.209999999999994</v>
      </c>
      <c r="V88">
        <v>91.94</v>
      </c>
      <c r="W88">
        <v>32.78</v>
      </c>
      <c r="X88">
        <v>44.57</v>
      </c>
      <c r="Y88">
        <v>42.484999999999999</v>
      </c>
      <c r="Z88">
        <v>45.26</v>
      </c>
      <c r="AA88">
        <v>74.97</v>
      </c>
      <c r="AB88">
        <v>97.04</v>
      </c>
      <c r="AC88">
        <v>159.13999999999999</v>
      </c>
      <c r="AD88">
        <v>13.82</v>
      </c>
      <c r="AE88">
        <v>43.72</v>
      </c>
      <c r="AF88">
        <v>64.97</v>
      </c>
      <c r="AG88">
        <v>71.668800000000005</v>
      </c>
      <c r="AH88">
        <v>83.51</v>
      </c>
      <c r="AI88">
        <v>90.8</v>
      </c>
      <c r="AJ88">
        <v>34.43</v>
      </c>
    </row>
    <row r="89" spans="2:36" x14ac:dyDescent="0.35">
      <c r="B89" s="2">
        <v>45385</v>
      </c>
      <c r="C89">
        <v>41.65</v>
      </c>
      <c r="D89">
        <v>51.17</v>
      </c>
      <c r="E89">
        <v>41.87</v>
      </c>
      <c r="F89">
        <v>65.52</v>
      </c>
      <c r="G89">
        <v>125.05</v>
      </c>
      <c r="H89">
        <v>124.51</v>
      </c>
      <c r="I89">
        <v>139.19</v>
      </c>
      <c r="J89">
        <v>129.66</v>
      </c>
      <c r="K89">
        <v>69.33</v>
      </c>
      <c r="L89">
        <v>111.94</v>
      </c>
      <c r="M89">
        <v>207.39</v>
      </c>
      <c r="N89">
        <v>84.27</v>
      </c>
      <c r="O89">
        <v>57.15</v>
      </c>
      <c r="P89">
        <v>225.91</v>
      </c>
      <c r="Q89">
        <v>144.03</v>
      </c>
      <c r="R89">
        <v>133.53</v>
      </c>
      <c r="S89">
        <v>179.96</v>
      </c>
      <c r="T89">
        <v>75.47</v>
      </c>
      <c r="U89">
        <v>74.53</v>
      </c>
      <c r="V89">
        <v>92.88</v>
      </c>
      <c r="W89">
        <v>33.14</v>
      </c>
      <c r="X89">
        <v>44.37</v>
      </c>
      <c r="Y89">
        <v>42.75</v>
      </c>
      <c r="Z89">
        <v>45.81</v>
      </c>
      <c r="AA89">
        <v>74.75</v>
      </c>
      <c r="AB89">
        <v>97.1</v>
      </c>
      <c r="AC89">
        <v>159.1</v>
      </c>
      <c r="AD89">
        <v>13.83</v>
      </c>
      <c r="AE89">
        <v>43.88</v>
      </c>
      <c r="AF89">
        <v>65.099999999999994</v>
      </c>
      <c r="AG89">
        <v>72.968199999999996</v>
      </c>
      <c r="AH89">
        <v>84.05</v>
      </c>
      <c r="AI89">
        <v>91.4</v>
      </c>
      <c r="AJ89">
        <v>34.94</v>
      </c>
    </row>
    <row r="90" spans="2:36" x14ac:dyDescent="0.35">
      <c r="B90" s="2">
        <v>45384</v>
      </c>
      <c r="C90">
        <v>41.67</v>
      </c>
      <c r="D90">
        <v>51.17</v>
      </c>
      <c r="E90">
        <v>41.96</v>
      </c>
      <c r="F90">
        <v>65.53</v>
      </c>
      <c r="G90">
        <v>124.41</v>
      </c>
      <c r="H90">
        <v>123.03</v>
      </c>
      <c r="I90">
        <v>137.44999999999999</v>
      </c>
      <c r="J90">
        <v>130.22999999999999</v>
      </c>
      <c r="K90">
        <v>69.12</v>
      </c>
      <c r="L90">
        <v>110.71</v>
      </c>
      <c r="M90">
        <v>206.84</v>
      </c>
      <c r="N90">
        <v>84.12</v>
      </c>
      <c r="O90">
        <v>56.66</v>
      </c>
      <c r="P90">
        <v>225.01</v>
      </c>
      <c r="Q90">
        <v>144.19</v>
      </c>
      <c r="R90">
        <v>133.88999999999999</v>
      </c>
      <c r="S90">
        <v>179.83</v>
      </c>
      <c r="T90">
        <v>76.25</v>
      </c>
      <c r="U90">
        <v>75.36</v>
      </c>
      <c r="V90">
        <v>92.33</v>
      </c>
      <c r="W90">
        <v>32.44</v>
      </c>
      <c r="X90">
        <v>43.27</v>
      </c>
      <c r="Y90">
        <v>42.24</v>
      </c>
      <c r="Z90">
        <v>45.36</v>
      </c>
      <c r="AA90">
        <v>74.319999999999993</v>
      </c>
      <c r="AB90">
        <v>96.44</v>
      </c>
      <c r="AC90">
        <v>157.13</v>
      </c>
      <c r="AD90">
        <v>13.74</v>
      </c>
      <c r="AE90">
        <v>43.39</v>
      </c>
      <c r="AF90">
        <v>65.36</v>
      </c>
      <c r="AG90">
        <v>71.953699999999998</v>
      </c>
      <c r="AH90">
        <v>83.96</v>
      </c>
      <c r="AI90">
        <v>91.36</v>
      </c>
      <c r="AJ90">
        <v>34.75</v>
      </c>
    </row>
    <row r="91" spans="2:36" x14ac:dyDescent="0.35">
      <c r="B91" s="2">
        <v>45383</v>
      </c>
      <c r="C91">
        <v>41.89</v>
      </c>
      <c r="D91">
        <v>51.64</v>
      </c>
      <c r="E91">
        <v>42.67</v>
      </c>
      <c r="F91">
        <v>65.89</v>
      </c>
      <c r="G91">
        <v>124.99</v>
      </c>
      <c r="H91">
        <v>125.11</v>
      </c>
      <c r="I91">
        <v>138.80000000000001</v>
      </c>
      <c r="J91">
        <v>130.88999999999999</v>
      </c>
      <c r="K91">
        <v>69.73</v>
      </c>
      <c r="L91">
        <v>113.96</v>
      </c>
      <c r="M91">
        <v>208.85</v>
      </c>
      <c r="N91">
        <v>85.02</v>
      </c>
      <c r="O91">
        <v>57.43</v>
      </c>
      <c r="P91">
        <v>227.94</v>
      </c>
      <c r="Q91">
        <v>146.47</v>
      </c>
      <c r="R91">
        <v>136.81</v>
      </c>
      <c r="S91">
        <v>182.52</v>
      </c>
      <c r="T91">
        <v>78.459999999999994</v>
      </c>
      <c r="U91">
        <v>75.75</v>
      </c>
      <c r="V91">
        <v>92.67</v>
      </c>
      <c r="W91">
        <v>32.03</v>
      </c>
      <c r="X91">
        <v>42.73</v>
      </c>
      <c r="Y91">
        <v>41.87</v>
      </c>
      <c r="Z91">
        <v>45.58</v>
      </c>
      <c r="AA91">
        <v>74.59</v>
      </c>
      <c r="AB91">
        <v>95.11</v>
      </c>
      <c r="AC91">
        <v>156</v>
      </c>
      <c r="AD91">
        <v>13.97</v>
      </c>
      <c r="AE91">
        <v>45.07</v>
      </c>
      <c r="AF91">
        <v>65.25</v>
      </c>
      <c r="AG91">
        <v>73.534999999999997</v>
      </c>
      <c r="AH91">
        <v>85.03</v>
      </c>
      <c r="AI91">
        <v>92.61</v>
      </c>
      <c r="AJ91">
        <v>35.21</v>
      </c>
    </row>
    <row r="92" spans="2:36" x14ac:dyDescent="0.35">
      <c r="B92" s="2">
        <v>45379</v>
      </c>
      <c r="C92">
        <v>42.12</v>
      </c>
      <c r="D92">
        <v>52.07</v>
      </c>
      <c r="E92">
        <v>43.38</v>
      </c>
      <c r="F92">
        <v>66.3</v>
      </c>
      <c r="G92">
        <v>125.96</v>
      </c>
      <c r="H92">
        <v>126.87</v>
      </c>
      <c r="I92">
        <v>139.55000000000001</v>
      </c>
      <c r="J92">
        <v>131.93</v>
      </c>
      <c r="K92">
        <v>70.400000000000006</v>
      </c>
      <c r="L92">
        <v>115.77</v>
      </c>
      <c r="M92">
        <v>208.27</v>
      </c>
      <c r="N92">
        <v>85.27</v>
      </c>
      <c r="O92">
        <v>57.38</v>
      </c>
      <c r="P92">
        <v>224.99</v>
      </c>
      <c r="Q92">
        <v>147.72999999999999</v>
      </c>
      <c r="R92">
        <v>137.22</v>
      </c>
      <c r="S92">
        <v>183.89</v>
      </c>
      <c r="T92">
        <v>78.989999999999995</v>
      </c>
      <c r="U92">
        <v>76.36</v>
      </c>
      <c r="V92">
        <v>92.89</v>
      </c>
      <c r="W92">
        <v>31.62</v>
      </c>
      <c r="X92">
        <v>42.43</v>
      </c>
      <c r="Y92">
        <v>41.7</v>
      </c>
      <c r="Z92">
        <v>45.29</v>
      </c>
      <c r="AA92">
        <v>75.13</v>
      </c>
      <c r="AB92">
        <v>94.41</v>
      </c>
      <c r="AC92">
        <v>154.93</v>
      </c>
      <c r="AD92">
        <v>13.98</v>
      </c>
      <c r="AE92">
        <v>45.37</v>
      </c>
      <c r="AF92">
        <v>65.650000000000006</v>
      </c>
      <c r="AG92">
        <v>74.259600000000006</v>
      </c>
      <c r="AH92">
        <v>86.48</v>
      </c>
      <c r="AI92">
        <v>94.25</v>
      </c>
      <c r="AJ92">
        <v>35.19</v>
      </c>
    </row>
    <row r="93" spans="2:36" x14ac:dyDescent="0.35">
      <c r="B93" s="2">
        <v>45378</v>
      </c>
      <c r="C93">
        <v>41.89</v>
      </c>
      <c r="D93">
        <v>51.97</v>
      </c>
      <c r="E93">
        <v>42.98</v>
      </c>
      <c r="F93">
        <v>65.97</v>
      </c>
      <c r="G93">
        <v>125.94</v>
      </c>
      <c r="H93">
        <v>126.46</v>
      </c>
      <c r="I93">
        <v>139.13</v>
      </c>
      <c r="J93">
        <v>131.85</v>
      </c>
      <c r="K93">
        <v>70.040000000000006</v>
      </c>
      <c r="L93">
        <v>114.54</v>
      </c>
      <c r="M93">
        <v>208.72</v>
      </c>
      <c r="N93">
        <v>85.39</v>
      </c>
      <c r="O93">
        <v>58.31</v>
      </c>
      <c r="P93">
        <v>224.89</v>
      </c>
      <c r="Q93">
        <v>147.71</v>
      </c>
      <c r="R93">
        <v>137.79</v>
      </c>
      <c r="S93">
        <v>184.46</v>
      </c>
      <c r="T93">
        <v>78.36</v>
      </c>
      <c r="U93">
        <v>76.260000000000005</v>
      </c>
      <c r="V93">
        <v>92.64</v>
      </c>
      <c r="W93">
        <v>30.96</v>
      </c>
      <c r="X93">
        <v>41.41</v>
      </c>
      <c r="Y93">
        <v>41.45</v>
      </c>
      <c r="Z93">
        <v>45.4</v>
      </c>
      <c r="AA93">
        <v>74.97</v>
      </c>
      <c r="AB93">
        <v>93.4</v>
      </c>
      <c r="AC93">
        <v>152.71</v>
      </c>
      <c r="AD93">
        <v>13.99</v>
      </c>
      <c r="AE93">
        <v>45.39</v>
      </c>
      <c r="AF93">
        <v>65.2</v>
      </c>
      <c r="AG93">
        <v>74.108800000000002</v>
      </c>
      <c r="AH93">
        <v>85.87</v>
      </c>
      <c r="AI93">
        <v>93.34</v>
      </c>
      <c r="AJ93">
        <v>35.159999999999997</v>
      </c>
    </row>
    <row r="94" spans="2:36" x14ac:dyDescent="0.35">
      <c r="B94" s="2">
        <v>45377</v>
      </c>
      <c r="C94">
        <v>41.4</v>
      </c>
      <c r="D94">
        <v>51.25</v>
      </c>
      <c r="E94">
        <v>41.67</v>
      </c>
      <c r="F94">
        <v>65.14</v>
      </c>
      <c r="G94">
        <v>123.95</v>
      </c>
      <c r="H94">
        <v>124.34</v>
      </c>
      <c r="I94">
        <v>137.77000000000001</v>
      </c>
      <c r="J94">
        <v>129.97999999999999</v>
      </c>
      <c r="K94">
        <v>69.19</v>
      </c>
      <c r="L94">
        <v>112.71</v>
      </c>
      <c r="M94">
        <v>207.66</v>
      </c>
      <c r="N94">
        <v>85.85</v>
      </c>
      <c r="O94">
        <v>58.46</v>
      </c>
      <c r="P94">
        <v>224.97</v>
      </c>
      <c r="Q94">
        <v>145.77000000000001</v>
      </c>
      <c r="R94">
        <v>135.87</v>
      </c>
      <c r="S94">
        <v>182.35</v>
      </c>
      <c r="T94">
        <v>76.84</v>
      </c>
      <c r="U94">
        <v>75.47</v>
      </c>
      <c r="V94">
        <v>91.33</v>
      </c>
      <c r="W94">
        <v>29.85</v>
      </c>
      <c r="X94">
        <v>40.700000000000003</v>
      </c>
      <c r="Y94">
        <v>40.81</v>
      </c>
      <c r="Z94">
        <v>44.7</v>
      </c>
      <c r="AA94">
        <v>73.66</v>
      </c>
      <c r="AB94">
        <v>92.54</v>
      </c>
      <c r="AC94">
        <v>150.38</v>
      </c>
      <c r="AD94">
        <v>13.47</v>
      </c>
      <c r="AE94">
        <v>43.02</v>
      </c>
      <c r="AF94">
        <v>63.43</v>
      </c>
      <c r="AG94">
        <v>72.937299999999993</v>
      </c>
      <c r="AH94">
        <v>83.71</v>
      </c>
      <c r="AI94">
        <v>90.85</v>
      </c>
      <c r="AJ94">
        <v>34.82</v>
      </c>
    </row>
    <row r="95" spans="2:36" x14ac:dyDescent="0.35">
      <c r="B95" s="2">
        <v>45376</v>
      </c>
      <c r="C95">
        <v>41.26</v>
      </c>
      <c r="D95">
        <v>51.09</v>
      </c>
      <c r="E95">
        <v>41.79</v>
      </c>
      <c r="F95">
        <v>65.040000000000006</v>
      </c>
      <c r="G95">
        <v>124.4</v>
      </c>
      <c r="H95">
        <v>123.89</v>
      </c>
      <c r="I95">
        <v>138</v>
      </c>
      <c r="J95">
        <v>130.22</v>
      </c>
      <c r="K95">
        <v>69.989999999999995</v>
      </c>
      <c r="L95">
        <v>113.1</v>
      </c>
      <c r="M95">
        <v>208.52</v>
      </c>
      <c r="N95">
        <v>85.685000000000002</v>
      </c>
      <c r="O95">
        <v>58.59</v>
      </c>
      <c r="P95">
        <v>227.08</v>
      </c>
      <c r="Q95">
        <v>145.24</v>
      </c>
      <c r="R95">
        <v>136.01</v>
      </c>
      <c r="S95">
        <v>182.12</v>
      </c>
      <c r="T95">
        <v>76.540000000000006</v>
      </c>
      <c r="U95">
        <v>75.430000000000007</v>
      </c>
      <c r="V95">
        <v>91.4</v>
      </c>
      <c r="W95">
        <v>29.83</v>
      </c>
      <c r="X95">
        <v>41.1</v>
      </c>
      <c r="Y95">
        <v>41.12</v>
      </c>
      <c r="Z95">
        <v>44.74</v>
      </c>
      <c r="AA95">
        <v>73.819999999999993</v>
      </c>
      <c r="AB95">
        <v>93.26</v>
      </c>
      <c r="AC95">
        <v>152.29</v>
      </c>
      <c r="AD95">
        <v>13.57</v>
      </c>
      <c r="AE95">
        <v>43.45</v>
      </c>
      <c r="AF95">
        <v>64.16</v>
      </c>
      <c r="AG95">
        <v>73.707499999999996</v>
      </c>
      <c r="AH95">
        <v>84.05</v>
      </c>
      <c r="AI95">
        <v>91.22</v>
      </c>
      <c r="AJ95">
        <v>34.81</v>
      </c>
    </row>
    <row r="96" spans="2:36" x14ac:dyDescent="0.35">
      <c r="B96" s="2">
        <v>45373</v>
      </c>
      <c r="C96">
        <v>41.42</v>
      </c>
      <c r="D96">
        <v>50.65</v>
      </c>
      <c r="E96">
        <v>41.75</v>
      </c>
      <c r="F96">
        <v>65.22</v>
      </c>
      <c r="G96">
        <v>125.21</v>
      </c>
      <c r="H96">
        <v>124.06</v>
      </c>
      <c r="I96">
        <v>139.08000000000001</v>
      </c>
      <c r="J96">
        <v>130.1</v>
      </c>
      <c r="K96">
        <v>70.510000000000005</v>
      </c>
      <c r="L96">
        <v>113.86</v>
      </c>
      <c r="M96">
        <v>209.91</v>
      </c>
      <c r="N96">
        <v>85.99</v>
      </c>
      <c r="O96">
        <v>57.43</v>
      </c>
      <c r="P96">
        <v>227.64</v>
      </c>
      <c r="Q96">
        <v>145.44</v>
      </c>
      <c r="R96">
        <v>136.25</v>
      </c>
      <c r="S96">
        <v>182.72</v>
      </c>
      <c r="T96">
        <v>77.23</v>
      </c>
      <c r="U96">
        <v>75.64</v>
      </c>
      <c r="V96">
        <v>91.37</v>
      </c>
      <c r="W96">
        <v>29.6</v>
      </c>
      <c r="X96">
        <v>41.29</v>
      </c>
      <c r="Y96">
        <v>41.08</v>
      </c>
      <c r="Z96">
        <v>45.22</v>
      </c>
      <c r="AA96">
        <v>73.91</v>
      </c>
      <c r="AB96">
        <v>92.4</v>
      </c>
      <c r="AC96">
        <v>150.63</v>
      </c>
      <c r="AD96">
        <v>13.69</v>
      </c>
      <c r="AE96">
        <v>44.03</v>
      </c>
      <c r="AF96">
        <v>63.86</v>
      </c>
      <c r="AG96">
        <v>73.687600000000003</v>
      </c>
      <c r="AH96">
        <v>84.57</v>
      </c>
      <c r="AI96">
        <v>91.94</v>
      </c>
      <c r="AJ96">
        <v>34.979999999999997</v>
      </c>
    </row>
    <row r="97" spans="2:36" x14ac:dyDescent="0.35">
      <c r="B97" s="2">
        <v>45372</v>
      </c>
      <c r="C97">
        <v>41.9</v>
      </c>
      <c r="D97">
        <v>51.07</v>
      </c>
      <c r="E97">
        <v>42.53</v>
      </c>
      <c r="F97">
        <v>66.19</v>
      </c>
      <c r="G97">
        <v>125.64</v>
      </c>
      <c r="H97">
        <v>125.09</v>
      </c>
      <c r="I97">
        <v>139.72999999999999</v>
      </c>
      <c r="J97">
        <v>129.59</v>
      </c>
      <c r="K97">
        <v>70.61</v>
      </c>
      <c r="L97">
        <v>114.19</v>
      </c>
      <c r="M97">
        <v>209.84</v>
      </c>
      <c r="N97">
        <v>86.56</v>
      </c>
      <c r="O97">
        <v>58.02</v>
      </c>
      <c r="P97">
        <v>226.31</v>
      </c>
      <c r="Q97">
        <v>145.63999999999999</v>
      </c>
      <c r="R97">
        <v>137.22999999999999</v>
      </c>
      <c r="S97">
        <v>184.33</v>
      </c>
      <c r="T97">
        <v>78.14</v>
      </c>
      <c r="U97">
        <v>76.010000000000005</v>
      </c>
      <c r="V97">
        <v>91.94</v>
      </c>
      <c r="W97">
        <v>29.96</v>
      </c>
      <c r="X97">
        <v>41.77</v>
      </c>
      <c r="Y97">
        <v>41.45</v>
      </c>
      <c r="Z97">
        <v>46.07</v>
      </c>
      <c r="AA97">
        <v>74.5</v>
      </c>
      <c r="AB97">
        <v>92.6</v>
      </c>
      <c r="AC97">
        <v>151.6</v>
      </c>
      <c r="AD97">
        <v>13.74</v>
      </c>
      <c r="AE97">
        <v>44.39</v>
      </c>
      <c r="AF97">
        <v>63.77</v>
      </c>
      <c r="AG97">
        <v>74.269000000000005</v>
      </c>
      <c r="AH97">
        <v>86.38</v>
      </c>
      <c r="AI97">
        <v>93.24</v>
      </c>
      <c r="AJ97">
        <v>35.07</v>
      </c>
    </row>
    <row r="98" spans="2:36" x14ac:dyDescent="0.35">
      <c r="B98" s="2">
        <v>45371</v>
      </c>
      <c r="C98">
        <v>41.56</v>
      </c>
      <c r="D98">
        <v>51.03</v>
      </c>
      <c r="E98">
        <v>41.95</v>
      </c>
      <c r="F98">
        <v>65.61</v>
      </c>
      <c r="G98">
        <v>124.41</v>
      </c>
      <c r="H98">
        <v>122.66</v>
      </c>
      <c r="I98">
        <v>137.16</v>
      </c>
      <c r="J98">
        <v>129.68</v>
      </c>
      <c r="K98">
        <v>69.92</v>
      </c>
      <c r="L98">
        <v>112.24</v>
      </c>
      <c r="M98">
        <v>209.69</v>
      </c>
      <c r="N98">
        <v>85.95</v>
      </c>
      <c r="O98">
        <v>57.11</v>
      </c>
      <c r="P98">
        <v>221.29</v>
      </c>
      <c r="Q98">
        <v>145.44999999999999</v>
      </c>
      <c r="R98">
        <v>136.49</v>
      </c>
      <c r="S98">
        <v>183.26</v>
      </c>
      <c r="T98">
        <v>77.33</v>
      </c>
      <c r="U98">
        <v>75.97</v>
      </c>
      <c r="V98">
        <v>91.56</v>
      </c>
      <c r="W98">
        <v>30.26</v>
      </c>
      <c r="X98">
        <v>41.79</v>
      </c>
      <c r="Y98">
        <v>41.32</v>
      </c>
      <c r="Z98">
        <v>46.65</v>
      </c>
      <c r="AA98">
        <v>74.41</v>
      </c>
      <c r="AB98">
        <v>92.05</v>
      </c>
      <c r="AC98">
        <v>150.84</v>
      </c>
      <c r="AD98">
        <v>13.72</v>
      </c>
      <c r="AE98">
        <v>44.09</v>
      </c>
      <c r="AF98">
        <v>63.87</v>
      </c>
      <c r="AG98">
        <v>73.933999999999997</v>
      </c>
      <c r="AH98">
        <v>85.76</v>
      </c>
      <c r="AI98">
        <v>92.64</v>
      </c>
      <c r="AJ98">
        <v>34.67</v>
      </c>
    </row>
    <row r="99" spans="2:36" x14ac:dyDescent="0.35">
      <c r="B99" s="2">
        <v>45370</v>
      </c>
      <c r="C99">
        <v>41.07</v>
      </c>
      <c r="D99">
        <v>50.61</v>
      </c>
      <c r="E99">
        <v>40.74</v>
      </c>
      <c r="F99">
        <v>64.62</v>
      </c>
      <c r="G99">
        <v>122.93</v>
      </c>
      <c r="H99">
        <v>120.67</v>
      </c>
      <c r="I99">
        <v>134.63999999999999</v>
      </c>
      <c r="J99">
        <v>128.24</v>
      </c>
      <c r="K99">
        <v>68.55</v>
      </c>
      <c r="L99">
        <v>109.94</v>
      </c>
      <c r="M99">
        <v>207.37</v>
      </c>
      <c r="N99">
        <v>85.13</v>
      </c>
      <c r="O99">
        <v>55.07</v>
      </c>
      <c r="P99">
        <v>217.8</v>
      </c>
      <c r="Q99">
        <v>145.78</v>
      </c>
      <c r="R99">
        <v>136.13999999999999</v>
      </c>
      <c r="S99">
        <v>180.57</v>
      </c>
      <c r="T99">
        <v>75.989999999999995</v>
      </c>
      <c r="U99">
        <v>75.739999999999995</v>
      </c>
      <c r="V99">
        <v>90.65</v>
      </c>
      <c r="W99">
        <v>29.06</v>
      </c>
      <c r="X99">
        <v>40.49</v>
      </c>
      <c r="Y99">
        <v>40.53</v>
      </c>
      <c r="Z99">
        <v>45.69</v>
      </c>
      <c r="AA99">
        <v>73.56</v>
      </c>
      <c r="AB99">
        <v>92.18</v>
      </c>
      <c r="AC99">
        <v>149.66999999999999</v>
      </c>
      <c r="AD99">
        <v>13.42</v>
      </c>
      <c r="AE99">
        <v>43.05</v>
      </c>
      <c r="AF99">
        <v>63.79</v>
      </c>
      <c r="AG99">
        <v>72.427000000000007</v>
      </c>
      <c r="AH99">
        <v>85.2</v>
      </c>
      <c r="AI99">
        <v>92.06</v>
      </c>
      <c r="AJ99">
        <v>34.270000000000003</v>
      </c>
    </row>
    <row r="100" spans="2:36" x14ac:dyDescent="0.35">
      <c r="B100" s="2">
        <v>45369</v>
      </c>
      <c r="C100">
        <v>40.869999999999997</v>
      </c>
      <c r="D100">
        <v>50.35</v>
      </c>
      <c r="E100">
        <v>40.65</v>
      </c>
      <c r="F100">
        <v>64.31</v>
      </c>
      <c r="G100">
        <v>121.88</v>
      </c>
      <c r="H100">
        <v>119.72</v>
      </c>
      <c r="I100">
        <v>133.66</v>
      </c>
      <c r="J100">
        <v>127.08</v>
      </c>
      <c r="K100">
        <v>68.25</v>
      </c>
      <c r="L100">
        <v>107.79</v>
      </c>
      <c r="M100">
        <v>206.3</v>
      </c>
      <c r="N100">
        <v>84.51</v>
      </c>
      <c r="O100">
        <v>55.27</v>
      </c>
      <c r="P100">
        <v>218.28</v>
      </c>
      <c r="Q100">
        <v>144.82</v>
      </c>
      <c r="R100">
        <v>135.26</v>
      </c>
      <c r="S100">
        <v>179.02</v>
      </c>
      <c r="T100">
        <v>75.42</v>
      </c>
      <c r="U100">
        <v>75.459999999999994</v>
      </c>
      <c r="V100">
        <v>90.64</v>
      </c>
      <c r="W100">
        <v>29.74</v>
      </c>
      <c r="X100">
        <v>41.07</v>
      </c>
      <c r="Y100">
        <v>40.479999999999997</v>
      </c>
      <c r="Z100">
        <v>46.11</v>
      </c>
      <c r="AA100">
        <v>73.36</v>
      </c>
      <c r="AB100">
        <v>91.14</v>
      </c>
      <c r="AC100">
        <v>147.76</v>
      </c>
      <c r="AD100">
        <v>13.49</v>
      </c>
      <c r="AE100">
        <v>42.8</v>
      </c>
      <c r="AF100">
        <v>63.23</v>
      </c>
      <c r="AG100">
        <v>72.162800000000004</v>
      </c>
      <c r="AH100">
        <v>85.23</v>
      </c>
      <c r="AI100">
        <v>92.08</v>
      </c>
      <c r="AJ100">
        <v>34.200000000000003</v>
      </c>
    </row>
    <row r="101" spans="2:36" x14ac:dyDescent="0.35">
      <c r="B101" s="2">
        <v>45366</v>
      </c>
      <c r="C101">
        <v>40.79</v>
      </c>
      <c r="D101">
        <v>50.78</v>
      </c>
      <c r="E101">
        <v>40.57</v>
      </c>
      <c r="F101">
        <v>64.040000000000006</v>
      </c>
      <c r="G101">
        <v>122.04</v>
      </c>
      <c r="H101">
        <v>120.74</v>
      </c>
      <c r="I101">
        <v>133.68</v>
      </c>
      <c r="J101">
        <v>127.21</v>
      </c>
      <c r="K101">
        <v>68.55</v>
      </c>
      <c r="L101">
        <v>108.13</v>
      </c>
      <c r="M101">
        <v>205.63</v>
      </c>
      <c r="N101">
        <v>83.56</v>
      </c>
      <c r="O101">
        <v>55.48</v>
      </c>
      <c r="P101">
        <v>217.84</v>
      </c>
      <c r="Q101">
        <v>145.36000000000001</v>
      </c>
      <c r="R101">
        <v>135.91999999999999</v>
      </c>
      <c r="S101">
        <v>178.05</v>
      </c>
      <c r="T101">
        <v>75.61</v>
      </c>
      <c r="U101">
        <v>75.53</v>
      </c>
      <c r="V101">
        <v>90.8</v>
      </c>
      <c r="W101">
        <v>29.89</v>
      </c>
      <c r="X101">
        <v>41.59</v>
      </c>
      <c r="Y101">
        <v>40.47</v>
      </c>
      <c r="Z101">
        <v>45.34</v>
      </c>
      <c r="AA101">
        <v>73.16</v>
      </c>
      <c r="AB101">
        <v>91.56</v>
      </c>
      <c r="AC101">
        <v>148.47999999999999</v>
      </c>
      <c r="AD101">
        <v>13.42</v>
      </c>
      <c r="AE101">
        <v>42.55</v>
      </c>
      <c r="AF101">
        <v>63.46</v>
      </c>
      <c r="AG101">
        <v>72.675899999999999</v>
      </c>
      <c r="AH101">
        <v>85.19</v>
      </c>
      <c r="AI101">
        <v>92.59</v>
      </c>
      <c r="AJ101">
        <v>34.18</v>
      </c>
    </row>
    <row r="102" spans="2:36" x14ac:dyDescent="0.35">
      <c r="B102" s="2">
        <v>45365</v>
      </c>
      <c r="C102">
        <v>40.83</v>
      </c>
      <c r="D102">
        <v>50.47</v>
      </c>
      <c r="E102">
        <v>40.53</v>
      </c>
      <c r="F102">
        <v>64.031400000000005</v>
      </c>
      <c r="G102">
        <v>122.02</v>
      </c>
      <c r="H102">
        <v>119.75</v>
      </c>
      <c r="I102">
        <v>133.44999999999999</v>
      </c>
      <c r="J102">
        <v>126.77</v>
      </c>
      <c r="K102">
        <v>69.14</v>
      </c>
      <c r="L102">
        <v>107.33</v>
      </c>
      <c r="M102">
        <v>208.78</v>
      </c>
      <c r="N102">
        <v>85.97</v>
      </c>
      <c r="O102">
        <v>55.51</v>
      </c>
      <c r="P102">
        <v>219.46</v>
      </c>
      <c r="Q102">
        <v>145.94</v>
      </c>
      <c r="R102">
        <v>135.71</v>
      </c>
      <c r="S102">
        <v>179.84</v>
      </c>
      <c r="T102">
        <v>75.260000000000005</v>
      </c>
      <c r="U102">
        <v>75.56</v>
      </c>
      <c r="V102">
        <v>90.76</v>
      </c>
      <c r="W102">
        <v>29.89</v>
      </c>
      <c r="X102">
        <v>40.58</v>
      </c>
      <c r="Y102">
        <v>40.29</v>
      </c>
      <c r="Z102">
        <v>45.34</v>
      </c>
      <c r="AA102">
        <v>72.86</v>
      </c>
      <c r="AB102">
        <v>91.29</v>
      </c>
      <c r="AC102">
        <v>147.54</v>
      </c>
      <c r="AD102">
        <v>13.51</v>
      </c>
      <c r="AE102">
        <v>42.69</v>
      </c>
      <c r="AF102">
        <v>63.37</v>
      </c>
      <c r="AG102">
        <v>73.0107</v>
      </c>
      <c r="AH102">
        <v>85.38</v>
      </c>
      <c r="AI102">
        <v>92.75</v>
      </c>
      <c r="AJ102">
        <v>34.65</v>
      </c>
    </row>
    <row r="103" spans="2:36" x14ac:dyDescent="0.35">
      <c r="B103" s="2">
        <v>45364</v>
      </c>
      <c r="C103">
        <v>41.16</v>
      </c>
      <c r="D103">
        <v>50.66</v>
      </c>
      <c r="E103">
        <v>41.61</v>
      </c>
      <c r="F103">
        <v>64.680000000000007</v>
      </c>
      <c r="G103">
        <v>122.54</v>
      </c>
      <c r="H103">
        <v>121.22</v>
      </c>
      <c r="I103">
        <v>134.35</v>
      </c>
      <c r="J103">
        <v>126.95</v>
      </c>
      <c r="K103">
        <v>69.930000000000007</v>
      </c>
      <c r="L103">
        <v>110.83</v>
      </c>
      <c r="M103">
        <v>208.74</v>
      </c>
      <c r="N103">
        <v>86.4</v>
      </c>
      <c r="O103">
        <v>56.83</v>
      </c>
      <c r="P103">
        <v>223.46</v>
      </c>
      <c r="Q103">
        <v>146.46</v>
      </c>
      <c r="R103">
        <v>138.26</v>
      </c>
      <c r="S103">
        <v>180.99</v>
      </c>
      <c r="T103">
        <v>75.92</v>
      </c>
      <c r="U103">
        <v>76.150000000000006</v>
      </c>
      <c r="V103">
        <v>91.24</v>
      </c>
      <c r="W103">
        <v>30.29</v>
      </c>
      <c r="X103">
        <v>40.409999999999997</v>
      </c>
      <c r="Y103">
        <v>40.770000000000003</v>
      </c>
      <c r="Z103">
        <v>46.47</v>
      </c>
      <c r="AA103">
        <v>73.37</v>
      </c>
      <c r="AB103">
        <v>90.36</v>
      </c>
      <c r="AC103">
        <v>146.9</v>
      </c>
      <c r="AD103">
        <v>13.7</v>
      </c>
      <c r="AE103">
        <v>43.87</v>
      </c>
      <c r="AF103">
        <v>63.88</v>
      </c>
      <c r="AG103">
        <v>74.5428</v>
      </c>
      <c r="AH103">
        <v>86.68</v>
      </c>
      <c r="AI103">
        <v>94.18</v>
      </c>
      <c r="AJ103">
        <v>35.090000000000003</v>
      </c>
    </row>
    <row r="104" spans="2:36" x14ac:dyDescent="0.35">
      <c r="B104" s="2">
        <v>45363</v>
      </c>
      <c r="C104">
        <v>40.86</v>
      </c>
      <c r="D104">
        <v>50.47</v>
      </c>
      <c r="E104">
        <v>41.55</v>
      </c>
      <c r="F104">
        <v>64.349999999999994</v>
      </c>
      <c r="G104">
        <v>122.21</v>
      </c>
      <c r="H104">
        <v>120.65</v>
      </c>
      <c r="I104">
        <v>133.83000000000001</v>
      </c>
      <c r="J104">
        <v>126.95</v>
      </c>
      <c r="K104">
        <v>70.08</v>
      </c>
      <c r="L104">
        <v>110.17</v>
      </c>
      <c r="M104">
        <v>211.02</v>
      </c>
      <c r="N104">
        <v>87.03</v>
      </c>
      <c r="O104">
        <v>56.93</v>
      </c>
      <c r="P104">
        <v>227.97</v>
      </c>
      <c r="Q104">
        <v>147.03</v>
      </c>
      <c r="R104">
        <v>138.04</v>
      </c>
      <c r="S104">
        <v>181.37</v>
      </c>
      <c r="T104">
        <v>75.41</v>
      </c>
      <c r="U104">
        <v>75.959999999999994</v>
      </c>
      <c r="V104">
        <v>90.35</v>
      </c>
      <c r="W104">
        <v>29.58</v>
      </c>
      <c r="X104">
        <v>38.11</v>
      </c>
      <c r="Y104">
        <v>40.034999999999997</v>
      </c>
      <c r="Z104">
        <v>46.5</v>
      </c>
      <c r="AA104">
        <v>73.05</v>
      </c>
      <c r="AB104">
        <v>88.94</v>
      </c>
      <c r="AC104">
        <v>143.86000000000001</v>
      </c>
      <c r="AD104">
        <v>13.94</v>
      </c>
      <c r="AE104">
        <v>44.62</v>
      </c>
      <c r="AF104">
        <v>63.45</v>
      </c>
      <c r="AG104">
        <v>75.197100000000006</v>
      </c>
      <c r="AH104">
        <v>87.12</v>
      </c>
      <c r="AI104">
        <v>94.74</v>
      </c>
      <c r="AJ104">
        <v>35.56</v>
      </c>
    </row>
    <row r="105" spans="2:36" x14ac:dyDescent="0.35">
      <c r="B105" s="2">
        <v>45362</v>
      </c>
      <c r="C105">
        <v>40.69</v>
      </c>
      <c r="D105">
        <v>50.2</v>
      </c>
      <c r="E105">
        <v>41.79</v>
      </c>
      <c r="F105">
        <v>64.08</v>
      </c>
      <c r="G105">
        <v>121.67</v>
      </c>
      <c r="H105">
        <v>120.43</v>
      </c>
      <c r="I105">
        <v>131.91</v>
      </c>
      <c r="J105">
        <v>127.93</v>
      </c>
      <c r="K105">
        <v>70</v>
      </c>
      <c r="L105">
        <v>108.92</v>
      </c>
      <c r="M105">
        <v>206.78</v>
      </c>
      <c r="N105">
        <v>85.16</v>
      </c>
      <c r="O105">
        <v>55.93</v>
      </c>
      <c r="P105">
        <v>220.98</v>
      </c>
      <c r="Q105">
        <v>146.35</v>
      </c>
      <c r="R105">
        <v>138.69999999999999</v>
      </c>
      <c r="S105">
        <v>179.82</v>
      </c>
      <c r="T105">
        <v>75.260000000000005</v>
      </c>
      <c r="U105">
        <v>75.569999999999993</v>
      </c>
      <c r="V105">
        <v>90.36</v>
      </c>
      <c r="W105">
        <v>30.13</v>
      </c>
      <c r="X105">
        <v>38.299999999999997</v>
      </c>
      <c r="Y105">
        <v>39.909999999999997</v>
      </c>
      <c r="Z105">
        <v>46.11</v>
      </c>
      <c r="AA105">
        <v>73.11</v>
      </c>
      <c r="AB105">
        <v>89.08</v>
      </c>
      <c r="AC105">
        <v>143.9</v>
      </c>
      <c r="AD105">
        <v>14.32</v>
      </c>
      <c r="AE105">
        <v>46.38</v>
      </c>
      <c r="AF105">
        <v>64.069999999999993</v>
      </c>
      <c r="AG105">
        <v>75.294499999999999</v>
      </c>
      <c r="AH105">
        <v>87.31</v>
      </c>
      <c r="AI105">
        <v>94.79</v>
      </c>
      <c r="AJ105">
        <v>35.090000000000003</v>
      </c>
    </row>
    <row r="106" spans="2:36" x14ac:dyDescent="0.35">
      <c r="B106" s="2">
        <v>45359</v>
      </c>
      <c r="C106">
        <v>40.619999999999997</v>
      </c>
      <c r="D106">
        <v>49.98</v>
      </c>
      <c r="E106">
        <v>41.82</v>
      </c>
      <c r="F106">
        <v>64.040000000000006</v>
      </c>
      <c r="G106">
        <v>122.3</v>
      </c>
      <c r="H106">
        <v>121.56</v>
      </c>
      <c r="I106">
        <v>133.9</v>
      </c>
      <c r="J106">
        <v>129.18</v>
      </c>
      <c r="K106">
        <v>70.14</v>
      </c>
      <c r="L106">
        <v>109.77</v>
      </c>
      <c r="M106">
        <v>207.35</v>
      </c>
      <c r="N106">
        <v>84.93</v>
      </c>
      <c r="O106">
        <v>56.87</v>
      </c>
      <c r="P106">
        <v>224.99</v>
      </c>
      <c r="Q106">
        <v>146.43</v>
      </c>
      <c r="R106">
        <v>138.65</v>
      </c>
      <c r="S106">
        <v>180.31</v>
      </c>
      <c r="T106">
        <v>75.62</v>
      </c>
      <c r="U106">
        <v>75.16</v>
      </c>
      <c r="V106">
        <v>89.35</v>
      </c>
      <c r="W106">
        <v>29.64</v>
      </c>
      <c r="X106">
        <v>38.04</v>
      </c>
      <c r="Y106">
        <v>40.35</v>
      </c>
      <c r="Z106">
        <v>44.18</v>
      </c>
      <c r="AA106">
        <v>72.709999999999994</v>
      </c>
      <c r="AB106">
        <v>88.17</v>
      </c>
      <c r="AC106">
        <v>143.1</v>
      </c>
      <c r="AD106">
        <v>14.34</v>
      </c>
      <c r="AE106">
        <v>45.77</v>
      </c>
      <c r="AF106">
        <v>63.75</v>
      </c>
      <c r="AG106">
        <v>75.03</v>
      </c>
      <c r="AH106">
        <v>87.73</v>
      </c>
      <c r="AI106">
        <v>95.32</v>
      </c>
      <c r="AJ106">
        <v>35.18</v>
      </c>
    </row>
    <row r="107" spans="2:36" x14ac:dyDescent="0.35">
      <c r="B107" s="2">
        <v>45358</v>
      </c>
      <c r="C107">
        <v>40.549999999999997</v>
      </c>
      <c r="D107">
        <v>50.14</v>
      </c>
      <c r="E107">
        <v>41.79</v>
      </c>
      <c r="F107">
        <v>63.91</v>
      </c>
      <c r="G107">
        <v>122.57</v>
      </c>
      <c r="H107">
        <v>121.9</v>
      </c>
      <c r="I107">
        <v>135.31</v>
      </c>
      <c r="J107">
        <v>129.87</v>
      </c>
      <c r="K107">
        <v>70.599999999999994</v>
      </c>
      <c r="L107">
        <v>110.69</v>
      </c>
      <c r="M107">
        <v>210.48</v>
      </c>
      <c r="N107">
        <v>85.41</v>
      </c>
      <c r="O107">
        <v>57.04</v>
      </c>
      <c r="P107">
        <v>234.17</v>
      </c>
      <c r="Q107">
        <v>146.69999999999999</v>
      </c>
      <c r="R107">
        <v>138.32</v>
      </c>
      <c r="S107">
        <v>180.98</v>
      </c>
      <c r="T107">
        <v>75.69</v>
      </c>
      <c r="U107">
        <v>75.760000000000005</v>
      </c>
      <c r="V107">
        <v>89.87</v>
      </c>
      <c r="W107">
        <v>29.61</v>
      </c>
      <c r="X107">
        <v>38.020000000000003</v>
      </c>
      <c r="Y107">
        <v>40.520000000000003</v>
      </c>
      <c r="Z107">
        <v>44.76</v>
      </c>
      <c r="AA107">
        <v>72.849999999999994</v>
      </c>
      <c r="AB107">
        <v>87.86</v>
      </c>
      <c r="AC107">
        <v>142.35</v>
      </c>
      <c r="AD107">
        <v>14.27</v>
      </c>
      <c r="AE107">
        <v>44.97</v>
      </c>
      <c r="AF107">
        <v>63.59</v>
      </c>
      <c r="AG107">
        <v>74.940299999999993</v>
      </c>
      <c r="AH107">
        <v>86.73</v>
      </c>
      <c r="AI107">
        <v>94.37</v>
      </c>
      <c r="AJ107">
        <v>35.770000000000003</v>
      </c>
    </row>
    <row r="108" spans="2:36" x14ac:dyDescent="0.35">
      <c r="B108" s="2">
        <v>45357</v>
      </c>
      <c r="C108">
        <v>40.61</v>
      </c>
      <c r="D108">
        <v>50.29</v>
      </c>
      <c r="E108">
        <v>41.71</v>
      </c>
      <c r="F108">
        <v>63.973334999999999</v>
      </c>
      <c r="G108">
        <v>121.59</v>
      </c>
      <c r="H108">
        <v>120.43</v>
      </c>
      <c r="I108">
        <v>134.15</v>
      </c>
      <c r="J108">
        <v>129.53</v>
      </c>
      <c r="K108">
        <v>70.16</v>
      </c>
      <c r="L108">
        <v>108.97</v>
      </c>
      <c r="M108">
        <v>207.21</v>
      </c>
      <c r="N108">
        <v>84.412000000000006</v>
      </c>
      <c r="O108">
        <v>55.96</v>
      </c>
      <c r="P108">
        <v>226.35</v>
      </c>
      <c r="Q108">
        <v>146.02000000000001</v>
      </c>
      <c r="R108">
        <v>137.87</v>
      </c>
      <c r="S108">
        <v>179.61</v>
      </c>
      <c r="T108">
        <v>75.48</v>
      </c>
      <c r="U108">
        <v>75.33</v>
      </c>
      <c r="V108">
        <v>88.78</v>
      </c>
      <c r="W108">
        <v>29.16</v>
      </c>
      <c r="X108">
        <v>37.32</v>
      </c>
      <c r="Y108">
        <v>39.799999999999997</v>
      </c>
      <c r="Z108">
        <v>44.64</v>
      </c>
      <c r="AA108">
        <v>72.34</v>
      </c>
      <c r="AB108">
        <v>87.12</v>
      </c>
      <c r="AC108">
        <v>141.44</v>
      </c>
      <c r="AD108">
        <v>14.08</v>
      </c>
      <c r="AE108">
        <v>43.94</v>
      </c>
      <c r="AF108">
        <v>63.18</v>
      </c>
      <c r="AG108">
        <v>75.847200000000001</v>
      </c>
      <c r="AH108">
        <v>86.75</v>
      </c>
      <c r="AI108">
        <v>94.24</v>
      </c>
      <c r="AJ108">
        <v>35.270000000000003</v>
      </c>
    </row>
    <row r="109" spans="2:36" x14ac:dyDescent="0.35">
      <c r="B109" s="2">
        <v>45356</v>
      </c>
      <c r="C109">
        <v>40.4</v>
      </c>
      <c r="D109">
        <v>49.64</v>
      </c>
      <c r="E109">
        <v>42.06</v>
      </c>
      <c r="F109">
        <v>63.756667999999998</v>
      </c>
      <c r="G109">
        <v>120.96</v>
      </c>
      <c r="H109">
        <v>119.37</v>
      </c>
      <c r="I109">
        <v>133.44</v>
      </c>
      <c r="J109">
        <v>128.75</v>
      </c>
      <c r="K109">
        <v>69.952500000000001</v>
      </c>
      <c r="L109">
        <v>107.99</v>
      </c>
      <c r="M109">
        <v>205.58</v>
      </c>
      <c r="N109">
        <v>83.240004999999996</v>
      </c>
      <c r="O109">
        <v>54.49</v>
      </c>
      <c r="P109">
        <v>220.66</v>
      </c>
      <c r="Q109">
        <v>145.03</v>
      </c>
      <c r="R109">
        <v>137.34</v>
      </c>
      <c r="S109">
        <v>180.25</v>
      </c>
      <c r="T109">
        <v>76.7</v>
      </c>
      <c r="U109">
        <v>74.7</v>
      </c>
      <c r="V109">
        <v>88.13</v>
      </c>
      <c r="W109">
        <v>28.66</v>
      </c>
      <c r="X109">
        <v>35.979999999999997</v>
      </c>
      <c r="Y109">
        <v>39.22</v>
      </c>
      <c r="Z109">
        <v>43.37</v>
      </c>
      <c r="AA109">
        <v>71.53</v>
      </c>
      <c r="AB109">
        <v>86.85</v>
      </c>
      <c r="AC109">
        <v>141.41999999999999</v>
      </c>
      <c r="AD109">
        <v>13.87</v>
      </c>
      <c r="AE109">
        <v>43</v>
      </c>
      <c r="AF109">
        <v>62.58</v>
      </c>
      <c r="AG109">
        <v>75.411799999999999</v>
      </c>
      <c r="AH109">
        <v>86.32</v>
      </c>
      <c r="AI109">
        <v>93.77</v>
      </c>
      <c r="AJ109">
        <v>34.82</v>
      </c>
    </row>
    <row r="110" spans="2:36" x14ac:dyDescent="0.35">
      <c r="B110" s="2">
        <v>45355</v>
      </c>
      <c r="C110">
        <v>40.39</v>
      </c>
      <c r="D110">
        <v>49.53</v>
      </c>
      <c r="E110">
        <v>40.909999999999997</v>
      </c>
      <c r="F110">
        <v>63.736669999999997</v>
      </c>
      <c r="G110">
        <v>121.96</v>
      </c>
      <c r="H110">
        <v>120.41</v>
      </c>
      <c r="I110">
        <v>135.34</v>
      </c>
      <c r="J110">
        <v>128.88</v>
      </c>
      <c r="K110">
        <v>70.472499999999997</v>
      </c>
      <c r="L110">
        <v>109.23</v>
      </c>
      <c r="M110">
        <v>210.76</v>
      </c>
      <c r="N110">
        <v>86.548000000000002</v>
      </c>
      <c r="O110">
        <v>57.08</v>
      </c>
      <c r="P110">
        <v>224.09</v>
      </c>
      <c r="Q110">
        <v>146.12</v>
      </c>
      <c r="R110">
        <v>138.51</v>
      </c>
      <c r="S110">
        <v>182.52</v>
      </c>
      <c r="T110">
        <v>76.72</v>
      </c>
      <c r="U110">
        <v>74.52</v>
      </c>
      <c r="V110">
        <v>88.6</v>
      </c>
      <c r="W110">
        <v>28.51</v>
      </c>
      <c r="X110">
        <v>36.58</v>
      </c>
      <c r="Y110">
        <v>39.630000000000003</v>
      </c>
      <c r="Z110">
        <v>45.77</v>
      </c>
      <c r="AA110">
        <v>71.989999999999995</v>
      </c>
      <c r="AB110">
        <v>86.21</v>
      </c>
      <c r="AC110">
        <v>140.83000000000001</v>
      </c>
      <c r="AD110">
        <v>13.91</v>
      </c>
      <c r="AE110">
        <v>43.39</v>
      </c>
      <c r="AF110">
        <v>62.76</v>
      </c>
      <c r="AG110">
        <v>75.52</v>
      </c>
      <c r="AH110">
        <v>87.38</v>
      </c>
      <c r="AI110">
        <v>94.96</v>
      </c>
      <c r="AJ110">
        <v>35.53</v>
      </c>
    </row>
    <row r="111" spans="2:36" x14ac:dyDescent="0.35">
      <c r="B111" s="2">
        <v>45352</v>
      </c>
      <c r="C111">
        <v>40.29</v>
      </c>
      <c r="D111">
        <v>49.58</v>
      </c>
      <c r="E111">
        <v>40.19</v>
      </c>
      <c r="F111">
        <v>63.556666999999997</v>
      </c>
      <c r="G111">
        <v>121.52</v>
      </c>
      <c r="H111">
        <v>120.93</v>
      </c>
      <c r="I111">
        <v>134.83000000000001</v>
      </c>
      <c r="J111">
        <v>127.89</v>
      </c>
      <c r="K111">
        <v>70.442499999999995</v>
      </c>
      <c r="L111">
        <v>109.64</v>
      </c>
      <c r="M111">
        <v>210.76</v>
      </c>
      <c r="N111">
        <v>86.914000000000001</v>
      </c>
      <c r="O111">
        <v>56.88</v>
      </c>
      <c r="P111">
        <v>220.54</v>
      </c>
      <c r="Q111">
        <v>146.34</v>
      </c>
      <c r="R111">
        <v>139.81</v>
      </c>
      <c r="S111">
        <v>185.02</v>
      </c>
      <c r="T111">
        <v>77.02</v>
      </c>
      <c r="U111">
        <v>74.459999999999994</v>
      </c>
      <c r="V111">
        <v>87.96</v>
      </c>
      <c r="W111">
        <v>27.33</v>
      </c>
      <c r="X111">
        <v>36.450000000000003</v>
      </c>
      <c r="Y111">
        <v>39.93</v>
      </c>
      <c r="Z111">
        <v>47.16</v>
      </c>
      <c r="AA111">
        <v>72.84</v>
      </c>
      <c r="AB111">
        <v>87.14</v>
      </c>
      <c r="AC111">
        <v>142.28</v>
      </c>
      <c r="AD111">
        <v>14.13</v>
      </c>
      <c r="AE111">
        <v>44.18</v>
      </c>
      <c r="AF111">
        <v>61.72</v>
      </c>
      <c r="AG111">
        <v>76.087199999999996</v>
      </c>
      <c r="AH111">
        <v>86.57</v>
      </c>
      <c r="AI111">
        <v>93.94</v>
      </c>
      <c r="AJ111">
        <v>35.409999999999997</v>
      </c>
    </row>
    <row r="112" spans="2:36" x14ac:dyDescent="0.35">
      <c r="B112" s="2">
        <v>45351</v>
      </c>
      <c r="C112">
        <v>40.340000000000003</v>
      </c>
      <c r="D112">
        <v>49.73</v>
      </c>
      <c r="E112">
        <v>40.39</v>
      </c>
      <c r="F112">
        <v>63.67</v>
      </c>
      <c r="G112">
        <v>121</v>
      </c>
      <c r="H112">
        <v>120.92</v>
      </c>
      <c r="I112">
        <v>133.51</v>
      </c>
      <c r="J112">
        <v>127.88</v>
      </c>
      <c r="K112">
        <v>70.297499999999999</v>
      </c>
      <c r="L112">
        <v>107.9</v>
      </c>
      <c r="M112">
        <v>206.98</v>
      </c>
      <c r="N112">
        <v>86.054000000000002</v>
      </c>
      <c r="O112">
        <v>55.48</v>
      </c>
      <c r="P112">
        <v>211.95</v>
      </c>
      <c r="Q112">
        <v>144.82</v>
      </c>
      <c r="R112">
        <v>136.84</v>
      </c>
      <c r="S112">
        <v>184.41</v>
      </c>
      <c r="T112">
        <v>76.489999999999995</v>
      </c>
      <c r="U112">
        <v>74.45</v>
      </c>
      <c r="V112">
        <v>87.56</v>
      </c>
      <c r="W112">
        <v>26.36</v>
      </c>
      <c r="X112">
        <v>35.979999999999997</v>
      </c>
      <c r="Y112">
        <v>39.479999999999997</v>
      </c>
      <c r="Z112">
        <v>46.06</v>
      </c>
      <c r="AA112">
        <v>72.58</v>
      </c>
      <c r="AB112">
        <v>86.14</v>
      </c>
      <c r="AC112">
        <v>140.38999999999999</v>
      </c>
      <c r="AD112">
        <v>13.91</v>
      </c>
      <c r="AE112">
        <v>43.15</v>
      </c>
      <c r="AF112">
        <v>62.1</v>
      </c>
      <c r="AG112">
        <v>75.324799999999996</v>
      </c>
      <c r="AH112">
        <v>85.55</v>
      </c>
      <c r="AI112">
        <v>92.97</v>
      </c>
      <c r="AJ112">
        <v>34.49</v>
      </c>
    </row>
    <row r="113" spans="2:36" x14ac:dyDescent="0.35">
      <c r="B113" s="2">
        <v>45350</v>
      </c>
      <c r="C113">
        <v>40.36</v>
      </c>
      <c r="D113">
        <v>49.87</v>
      </c>
      <c r="E113">
        <v>39.840000000000003</v>
      </c>
      <c r="F113">
        <v>63.526670000000003</v>
      </c>
      <c r="G113">
        <v>120.63</v>
      </c>
      <c r="H113">
        <v>120.31</v>
      </c>
      <c r="I113">
        <v>131.68</v>
      </c>
      <c r="J113">
        <v>128.13</v>
      </c>
      <c r="K113">
        <v>69.66</v>
      </c>
      <c r="L113">
        <v>106.04</v>
      </c>
      <c r="M113">
        <v>204.7</v>
      </c>
      <c r="N113">
        <v>85.397999999999996</v>
      </c>
      <c r="O113">
        <v>54.67</v>
      </c>
      <c r="P113">
        <v>207.41</v>
      </c>
      <c r="Q113">
        <v>146.01</v>
      </c>
      <c r="R113">
        <v>139.41999999999999</v>
      </c>
      <c r="S113">
        <v>183.17</v>
      </c>
      <c r="T113">
        <v>75.959999999999994</v>
      </c>
      <c r="U113">
        <v>74.569999999999993</v>
      </c>
      <c r="V113">
        <v>86.9</v>
      </c>
      <c r="W113">
        <v>25.78</v>
      </c>
      <c r="X113">
        <v>35.549999999999997</v>
      </c>
      <c r="Y113">
        <v>39.119999999999997</v>
      </c>
      <c r="Z113">
        <v>44.47</v>
      </c>
      <c r="AA113">
        <v>72.53</v>
      </c>
      <c r="AB113">
        <v>85.72</v>
      </c>
      <c r="AC113">
        <v>138.99</v>
      </c>
      <c r="AD113">
        <v>13.68</v>
      </c>
      <c r="AE113">
        <v>42.01</v>
      </c>
      <c r="AF113">
        <v>62.08</v>
      </c>
      <c r="AG113">
        <v>74.835700000000003</v>
      </c>
      <c r="AH113">
        <v>84.83</v>
      </c>
      <c r="AI113">
        <v>92.54</v>
      </c>
      <c r="AJ113">
        <v>34.090000000000003</v>
      </c>
    </row>
    <row r="114" spans="2:36" x14ac:dyDescent="0.35">
      <c r="B114" s="2">
        <v>45349</v>
      </c>
      <c r="C114">
        <v>40.21</v>
      </c>
      <c r="D114">
        <v>49.5</v>
      </c>
      <c r="E114">
        <v>40.22</v>
      </c>
      <c r="F114">
        <v>63.276899999999998</v>
      </c>
      <c r="G114">
        <v>120.22</v>
      </c>
      <c r="H114">
        <v>120.39</v>
      </c>
      <c r="I114">
        <v>131.53</v>
      </c>
      <c r="J114">
        <v>126.38</v>
      </c>
      <c r="K114">
        <v>70.017499999999998</v>
      </c>
      <c r="L114">
        <v>106.21</v>
      </c>
      <c r="M114">
        <v>205.67</v>
      </c>
      <c r="N114">
        <v>85.546004999999994</v>
      </c>
      <c r="O114">
        <v>55.22</v>
      </c>
      <c r="P114">
        <v>209.74</v>
      </c>
      <c r="Q114">
        <v>146.74</v>
      </c>
      <c r="R114">
        <v>140.88999999999999</v>
      </c>
      <c r="S114">
        <v>182.45</v>
      </c>
      <c r="T114">
        <v>76.64</v>
      </c>
      <c r="U114">
        <v>74.489999999999995</v>
      </c>
      <c r="V114">
        <v>86.63</v>
      </c>
      <c r="W114">
        <v>26.03</v>
      </c>
      <c r="X114">
        <v>36.24</v>
      </c>
      <c r="Y114">
        <v>39.71</v>
      </c>
      <c r="Z114">
        <v>44.25</v>
      </c>
      <c r="AA114">
        <v>72.680000000000007</v>
      </c>
      <c r="AB114">
        <v>85.89</v>
      </c>
      <c r="AC114">
        <v>139.94999999999999</v>
      </c>
      <c r="AD114">
        <v>13.83</v>
      </c>
      <c r="AE114">
        <v>42.56</v>
      </c>
      <c r="AF114">
        <v>61.89</v>
      </c>
      <c r="AG114">
        <v>75.603300000000004</v>
      </c>
      <c r="AH114">
        <v>83.98</v>
      </c>
      <c r="AI114">
        <v>91.97</v>
      </c>
      <c r="AJ114">
        <v>34.22</v>
      </c>
    </row>
    <row r="115" spans="2:36" x14ac:dyDescent="0.35">
      <c r="B115" s="2">
        <v>45348</v>
      </c>
      <c r="C115">
        <v>40.1</v>
      </c>
      <c r="D115">
        <v>49.18</v>
      </c>
      <c r="E115">
        <v>39.61</v>
      </c>
      <c r="F115">
        <v>63.099102000000002</v>
      </c>
      <c r="G115">
        <v>120.04</v>
      </c>
      <c r="H115">
        <v>118.97</v>
      </c>
      <c r="I115">
        <v>131.13999999999999</v>
      </c>
      <c r="J115">
        <v>126.23</v>
      </c>
      <c r="K115">
        <v>69.932500000000005</v>
      </c>
      <c r="L115">
        <v>105.72</v>
      </c>
      <c r="M115">
        <v>205.49</v>
      </c>
      <c r="N115">
        <v>85.495999999999995</v>
      </c>
      <c r="O115">
        <v>54.8</v>
      </c>
      <c r="P115">
        <v>210.35</v>
      </c>
      <c r="Q115">
        <v>147.1</v>
      </c>
      <c r="R115">
        <v>139.16</v>
      </c>
      <c r="S115">
        <v>181.85</v>
      </c>
      <c r="T115">
        <v>74.790000000000006</v>
      </c>
      <c r="U115">
        <v>74.48</v>
      </c>
      <c r="V115">
        <v>86.31</v>
      </c>
      <c r="W115">
        <v>26.25</v>
      </c>
      <c r="X115">
        <v>35.9</v>
      </c>
      <c r="Y115">
        <v>39.340000000000003</v>
      </c>
      <c r="Z115">
        <v>43.54</v>
      </c>
      <c r="AA115">
        <v>72.59</v>
      </c>
      <c r="AB115">
        <v>86.26</v>
      </c>
      <c r="AC115">
        <v>139.43</v>
      </c>
      <c r="AD115">
        <v>13.69</v>
      </c>
      <c r="AE115">
        <v>41.98</v>
      </c>
      <c r="AF115">
        <v>60.74</v>
      </c>
      <c r="AG115">
        <v>75.045900000000003</v>
      </c>
      <c r="AH115">
        <v>83.88</v>
      </c>
      <c r="AI115">
        <v>91.69</v>
      </c>
      <c r="AJ115">
        <v>34.200000000000003</v>
      </c>
    </row>
    <row r="116" spans="2:36" x14ac:dyDescent="0.35">
      <c r="B116" s="2">
        <v>45345</v>
      </c>
      <c r="C116">
        <v>40.299999999999997</v>
      </c>
      <c r="D116">
        <v>49.32</v>
      </c>
      <c r="E116">
        <v>40.01</v>
      </c>
      <c r="F116">
        <v>63.363334999999999</v>
      </c>
      <c r="G116">
        <v>120.22</v>
      </c>
      <c r="H116">
        <v>118.63</v>
      </c>
      <c r="I116">
        <v>130.05000000000001</v>
      </c>
      <c r="J116">
        <v>126.42</v>
      </c>
      <c r="K116">
        <v>70.305000000000007</v>
      </c>
      <c r="L116">
        <v>105.72</v>
      </c>
      <c r="M116">
        <v>205.29</v>
      </c>
      <c r="N116">
        <v>84.68</v>
      </c>
      <c r="O116">
        <v>53.34</v>
      </c>
      <c r="P116">
        <v>208.62</v>
      </c>
      <c r="Q116">
        <v>147.86000000000001</v>
      </c>
      <c r="R116">
        <v>138.19</v>
      </c>
      <c r="S116">
        <v>181.29</v>
      </c>
      <c r="T116">
        <v>74.63</v>
      </c>
      <c r="U116">
        <v>74.78</v>
      </c>
      <c r="V116">
        <v>86.83</v>
      </c>
      <c r="W116">
        <v>26.66</v>
      </c>
      <c r="X116">
        <v>36.44</v>
      </c>
      <c r="Y116">
        <v>39.880000000000003</v>
      </c>
      <c r="Z116">
        <v>43.03</v>
      </c>
      <c r="AA116">
        <v>72.78</v>
      </c>
      <c r="AB116">
        <v>85.96</v>
      </c>
      <c r="AC116">
        <v>138.79</v>
      </c>
      <c r="AD116">
        <v>13.68</v>
      </c>
      <c r="AE116">
        <v>41.99</v>
      </c>
      <c r="AF116">
        <v>61.96</v>
      </c>
      <c r="AG116">
        <v>74.509399999999999</v>
      </c>
      <c r="AH116">
        <v>84.81</v>
      </c>
      <c r="AI116">
        <v>92.61</v>
      </c>
      <c r="AJ116">
        <v>34.03</v>
      </c>
    </row>
    <row r="117" spans="2:36" x14ac:dyDescent="0.35">
      <c r="B117" s="2">
        <v>45344</v>
      </c>
      <c r="C117">
        <v>40.1</v>
      </c>
      <c r="D117">
        <v>49.19</v>
      </c>
      <c r="E117">
        <v>40.07</v>
      </c>
      <c r="F117">
        <v>63.189934000000001</v>
      </c>
      <c r="G117">
        <v>119.59</v>
      </c>
      <c r="H117">
        <v>117.98</v>
      </c>
      <c r="I117">
        <v>128.15870000000001</v>
      </c>
      <c r="J117">
        <v>125.98</v>
      </c>
      <c r="K117">
        <v>70.072500000000005</v>
      </c>
      <c r="L117">
        <v>104.78</v>
      </c>
      <c r="M117">
        <v>205.77</v>
      </c>
      <c r="N117">
        <v>84.228003999999999</v>
      </c>
      <c r="O117">
        <v>53.72</v>
      </c>
      <c r="P117">
        <v>209.93</v>
      </c>
      <c r="Q117">
        <v>147.16</v>
      </c>
      <c r="R117">
        <v>137.16999999999999</v>
      </c>
      <c r="S117">
        <v>182.11</v>
      </c>
      <c r="T117">
        <v>73.319999999999993</v>
      </c>
      <c r="U117">
        <v>74.55</v>
      </c>
      <c r="V117">
        <v>86.32</v>
      </c>
      <c r="W117">
        <v>26.16</v>
      </c>
      <c r="X117">
        <v>35.99</v>
      </c>
      <c r="Y117">
        <v>39.619999999999997</v>
      </c>
      <c r="Z117">
        <v>42.76</v>
      </c>
      <c r="AA117">
        <v>72.55</v>
      </c>
      <c r="AB117">
        <v>86.53</v>
      </c>
      <c r="AC117">
        <v>139.44</v>
      </c>
      <c r="AD117">
        <v>13.83</v>
      </c>
      <c r="AE117">
        <v>42.65</v>
      </c>
      <c r="AF117">
        <v>61.52</v>
      </c>
      <c r="AG117">
        <v>75.887</v>
      </c>
      <c r="AH117">
        <v>84.85</v>
      </c>
      <c r="AI117">
        <v>93.01</v>
      </c>
      <c r="AJ117">
        <v>34.08</v>
      </c>
    </row>
    <row r="118" spans="2:36" x14ac:dyDescent="0.35">
      <c r="B118" s="2">
        <v>45343</v>
      </c>
      <c r="C118">
        <v>39.64</v>
      </c>
      <c r="D118">
        <v>48.71</v>
      </c>
      <c r="E118">
        <v>40</v>
      </c>
      <c r="F118">
        <v>62.313335000000002</v>
      </c>
      <c r="G118">
        <v>118.13</v>
      </c>
      <c r="H118">
        <v>117.79</v>
      </c>
      <c r="I118">
        <v>126.25</v>
      </c>
      <c r="J118">
        <v>125.52</v>
      </c>
      <c r="K118">
        <v>69.092500000000001</v>
      </c>
      <c r="L118">
        <v>103.1</v>
      </c>
      <c r="M118">
        <v>199.25</v>
      </c>
      <c r="N118">
        <v>82.128005999999999</v>
      </c>
      <c r="O118">
        <v>51.36</v>
      </c>
      <c r="P118">
        <v>196.51</v>
      </c>
      <c r="Q118">
        <v>145.44999999999999</v>
      </c>
      <c r="R118">
        <v>135.26</v>
      </c>
      <c r="S118">
        <v>178.64</v>
      </c>
      <c r="T118">
        <v>72.7</v>
      </c>
      <c r="U118">
        <v>74.319999999999993</v>
      </c>
      <c r="V118">
        <v>85.46</v>
      </c>
      <c r="W118">
        <v>26.82</v>
      </c>
      <c r="X118">
        <v>35.97</v>
      </c>
      <c r="Y118">
        <v>39.369999999999997</v>
      </c>
      <c r="Z118">
        <v>42.73</v>
      </c>
      <c r="AA118">
        <v>71.569999999999993</v>
      </c>
      <c r="AB118">
        <v>86.38</v>
      </c>
      <c r="AC118">
        <v>139.91999999999999</v>
      </c>
      <c r="AD118">
        <v>14.15</v>
      </c>
      <c r="AE118">
        <v>44.76</v>
      </c>
      <c r="AF118">
        <v>62</v>
      </c>
      <c r="AG118">
        <v>75.117099999999994</v>
      </c>
      <c r="AH118">
        <v>84.69</v>
      </c>
      <c r="AI118">
        <v>93.06</v>
      </c>
      <c r="AJ118">
        <v>33.19</v>
      </c>
    </row>
    <row r="119" spans="2:36" x14ac:dyDescent="0.35">
      <c r="B119" s="2">
        <v>45342</v>
      </c>
      <c r="C119">
        <v>39.520000000000003</v>
      </c>
      <c r="D119">
        <v>48.8</v>
      </c>
      <c r="E119">
        <v>40.119999999999997</v>
      </c>
      <c r="F119">
        <v>62.156669999999998</v>
      </c>
      <c r="G119">
        <v>117.66</v>
      </c>
      <c r="H119">
        <v>118.21</v>
      </c>
      <c r="I119">
        <v>126.16</v>
      </c>
      <c r="J119">
        <v>125.43</v>
      </c>
      <c r="K119">
        <v>68.597499999999997</v>
      </c>
      <c r="L119">
        <v>102.5</v>
      </c>
      <c r="M119">
        <v>200.51</v>
      </c>
      <c r="N119">
        <v>84.495999999999995</v>
      </c>
      <c r="O119">
        <v>52.87</v>
      </c>
      <c r="P119">
        <v>197.78</v>
      </c>
      <c r="Q119">
        <v>145.13</v>
      </c>
      <c r="R119">
        <v>134.87</v>
      </c>
      <c r="S119">
        <v>177.33</v>
      </c>
      <c r="T119">
        <v>73.040000000000006</v>
      </c>
      <c r="U119">
        <v>74.05</v>
      </c>
      <c r="V119">
        <v>84.99</v>
      </c>
      <c r="W119">
        <v>26.99</v>
      </c>
      <c r="X119">
        <v>35.93</v>
      </c>
      <c r="Y119">
        <v>39.51</v>
      </c>
      <c r="Z119">
        <v>42.12</v>
      </c>
      <c r="AA119">
        <v>71.400000000000006</v>
      </c>
      <c r="AB119">
        <v>84.79</v>
      </c>
      <c r="AC119">
        <v>136</v>
      </c>
      <c r="AD119">
        <v>14.31</v>
      </c>
      <c r="AE119">
        <v>45.81</v>
      </c>
      <c r="AF119">
        <v>61.19</v>
      </c>
      <c r="AG119">
        <v>75.634</v>
      </c>
      <c r="AH119">
        <v>84.22</v>
      </c>
      <c r="AI119">
        <v>92.25</v>
      </c>
      <c r="AJ119">
        <v>33.54</v>
      </c>
    </row>
    <row r="120" spans="2:36" x14ac:dyDescent="0.35">
      <c r="B120" s="2">
        <v>45338</v>
      </c>
      <c r="C120">
        <v>39.630000000000003</v>
      </c>
      <c r="D120">
        <v>48.94</v>
      </c>
      <c r="E120">
        <v>40.43</v>
      </c>
      <c r="F120">
        <v>62.406669999999998</v>
      </c>
      <c r="G120">
        <v>118.03</v>
      </c>
      <c r="H120">
        <v>119.33</v>
      </c>
      <c r="I120">
        <v>127.18</v>
      </c>
      <c r="J120">
        <v>125.64</v>
      </c>
      <c r="K120">
        <v>69.13</v>
      </c>
      <c r="L120">
        <v>102.43</v>
      </c>
      <c r="M120">
        <v>202.57</v>
      </c>
      <c r="N120">
        <v>85.554000000000002</v>
      </c>
      <c r="O120">
        <v>54.18</v>
      </c>
      <c r="P120">
        <v>201.75</v>
      </c>
      <c r="Q120">
        <v>145.62</v>
      </c>
      <c r="R120">
        <v>135.72999999999999</v>
      </c>
      <c r="S120">
        <v>179.02</v>
      </c>
      <c r="T120">
        <v>73.569999999999993</v>
      </c>
      <c r="U120">
        <v>73.28</v>
      </c>
      <c r="V120">
        <v>85.17</v>
      </c>
      <c r="W120">
        <v>26.86</v>
      </c>
      <c r="X120">
        <v>36.04</v>
      </c>
      <c r="Y120">
        <v>40.200000000000003</v>
      </c>
      <c r="Z120">
        <v>43.54</v>
      </c>
      <c r="AA120">
        <v>71.680000000000007</v>
      </c>
      <c r="AB120">
        <v>85.57</v>
      </c>
      <c r="AC120">
        <v>138.1</v>
      </c>
      <c r="AD120">
        <v>14.51</v>
      </c>
      <c r="AE120">
        <v>46.86</v>
      </c>
      <c r="AF120">
        <v>61.23</v>
      </c>
      <c r="AG120">
        <v>76.427400000000006</v>
      </c>
      <c r="AH120">
        <v>84.37</v>
      </c>
      <c r="AI120">
        <v>92.53</v>
      </c>
      <c r="AJ120">
        <v>33.840000000000003</v>
      </c>
    </row>
    <row r="121" spans="2:36" x14ac:dyDescent="0.35">
      <c r="B121" s="2">
        <v>45337</v>
      </c>
      <c r="C121">
        <v>39.770000000000003</v>
      </c>
      <c r="D121">
        <v>48.97</v>
      </c>
      <c r="E121">
        <v>40.69</v>
      </c>
      <c r="F121">
        <v>62.533337000000003</v>
      </c>
      <c r="G121">
        <v>118.74</v>
      </c>
      <c r="H121">
        <v>120.69</v>
      </c>
      <c r="I121">
        <v>128.44</v>
      </c>
      <c r="J121">
        <v>126.24</v>
      </c>
      <c r="K121">
        <v>70.282499999999999</v>
      </c>
      <c r="L121">
        <v>104.33</v>
      </c>
      <c r="M121">
        <v>204.45</v>
      </c>
      <c r="N121">
        <v>87.1</v>
      </c>
      <c r="O121">
        <v>55.11</v>
      </c>
      <c r="P121">
        <v>202.62</v>
      </c>
      <c r="Q121">
        <v>145.15</v>
      </c>
      <c r="R121">
        <v>136.52000000000001</v>
      </c>
      <c r="S121">
        <v>180.09</v>
      </c>
      <c r="T121">
        <v>73.98</v>
      </c>
      <c r="U121">
        <v>73.17</v>
      </c>
      <c r="V121">
        <v>84.72</v>
      </c>
      <c r="W121">
        <v>26.77</v>
      </c>
      <c r="X121">
        <v>35.24</v>
      </c>
      <c r="Y121">
        <v>39.72</v>
      </c>
      <c r="Z121">
        <v>42.39</v>
      </c>
      <c r="AA121">
        <v>71.67</v>
      </c>
      <c r="AB121">
        <v>85.62</v>
      </c>
      <c r="AC121">
        <v>137.94999999999999</v>
      </c>
      <c r="AD121">
        <v>14.73</v>
      </c>
      <c r="AE121">
        <v>47.4</v>
      </c>
      <c r="AF121">
        <v>61.3</v>
      </c>
      <c r="AG121">
        <v>78.075400000000002</v>
      </c>
      <c r="AH121">
        <v>85.25</v>
      </c>
      <c r="AI121">
        <v>93.27</v>
      </c>
      <c r="AJ121">
        <v>34.19</v>
      </c>
    </row>
    <row r="122" spans="2:36" x14ac:dyDescent="0.35">
      <c r="B122" s="2">
        <v>45336</v>
      </c>
      <c r="C122">
        <v>39.1</v>
      </c>
      <c r="D122">
        <v>48.23</v>
      </c>
      <c r="E122">
        <v>39.79</v>
      </c>
      <c r="F122">
        <v>61.450004999999997</v>
      </c>
      <c r="G122">
        <v>117.86</v>
      </c>
      <c r="H122">
        <v>117.9</v>
      </c>
      <c r="I122">
        <v>127.37</v>
      </c>
      <c r="J122">
        <v>125.32</v>
      </c>
      <c r="K122">
        <v>69.56</v>
      </c>
      <c r="L122">
        <v>103.69</v>
      </c>
      <c r="M122">
        <v>204.88</v>
      </c>
      <c r="N122">
        <v>87.228003999999999</v>
      </c>
      <c r="O122">
        <v>55.11</v>
      </c>
      <c r="P122">
        <v>203.3</v>
      </c>
      <c r="Q122">
        <v>144.1</v>
      </c>
      <c r="R122">
        <v>134.80000000000001</v>
      </c>
      <c r="S122">
        <v>178.03</v>
      </c>
      <c r="T122">
        <v>72.97</v>
      </c>
      <c r="U122">
        <v>72.7</v>
      </c>
      <c r="V122">
        <v>83.15</v>
      </c>
      <c r="W122">
        <v>26.01</v>
      </c>
      <c r="X122">
        <v>34.81</v>
      </c>
      <c r="Y122">
        <v>39.18</v>
      </c>
      <c r="Z122">
        <v>41.76</v>
      </c>
      <c r="AA122">
        <v>71.08</v>
      </c>
      <c r="AB122">
        <v>83.3</v>
      </c>
      <c r="AC122">
        <v>133.22</v>
      </c>
      <c r="AD122">
        <v>14.51</v>
      </c>
      <c r="AE122">
        <v>46.63</v>
      </c>
      <c r="AF122">
        <v>60.29</v>
      </c>
      <c r="AG122">
        <v>77.319999999999993</v>
      </c>
      <c r="AH122">
        <v>83.31</v>
      </c>
      <c r="AI122">
        <v>90.99</v>
      </c>
      <c r="AJ122">
        <v>33.97</v>
      </c>
    </row>
    <row r="123" spans="2:36" x14ac:dyDescent="0.35">
      <c r="B123" s="2">
        <v>45335</v>
      </c>
      <c r="C123">
        <v>38.729999999999997</v>
      </c>
      <c r="D123">
        <v>47.68</v>
      </c>
      <c r="E123">
        <v>39.119999999999997</v>
      </c>
      <c r="F123">
        <v>60.826667999999998</v>
      </c>
      <c r="G123">
        <v>115.92</v>
      </c>
      <c r="H123">
        <v>115.31</v>
      </c>
      <c r="I123">
        <v>124.5</v>
      </c>
      <c r="J123">
        <v>124.1</v>
      </c>
      <c r="K123">
        <v>67.107500000000002</v>
      </c>
      <c r="L123">
        <v>101.67</v>
      </c>
      <c r="M123">
        <v>202.76</v>
      </c>
      <c r="N123">
        <v>85.534003999999996</v>
      </c>
      <c r="O123">
        <v>53.42</v>
      </c>
      <c r="P123">
        <v>199.3</v>
      </c>
      <c r="Q123">
        <v>142.86000000000001</v>
      </c>
      <c r="R123">
        <v>132.30000000000001</v>
      </c>
      <c r="S123">
        <v>176.17</v>
      </c>
      <c r="T123">
        <v>72</v>
      </c>
      <c r="U123">
        <v>72.84</v>
      </c>
      <c r="V123">
        <v>82.62</v>
      </c>
      <c r="W123">
        <v>25.89</v>
      </c>
      <c r="X123">
        <v>34.14</v>
      </c>
      <c r="Y123">
        <v>38.69</v>
      </c>
      <c r="Z123">
        <v>41</v>
      </c>
      <c r="AA123">
        <v>70.31</v>
      </c>
      <c r="AB123">
        <v>83.38</v>
      </c>
      <c r="AC123">
        <v>132.91999999999999</v>
      </c>
      <c r="AD123">
        <v>14.12</v>
      </c>
      <c r="AE123">
        <v>44.49</v>
      </c>
      <c r="AF123">
        <v>59.96</v>
      </c>
      <c r="AG123">
        <v>75.788700000000006</v>
      </c>
      <c r="AH123">
        <v>82.66</v>
      </c>
      <c r="AI123">
        <v>90.4</v>
      </c>
      <c r="AJ123">
        <v>33.47</v>
      </c>
    </row>
    <row r="124" spans="2:36" x14ac:dyDescent="0.35">
      <c r="B124" s="2">
        <v>45334</v>
      </c>
      <c r="C124">
        <v>39.26</v>
      </c>
      <c r="D124">
        <v>48.08</v>
      </c>
      <c r="E124">
        <v>40.39</v>
      </c>
      <c r="F124">
        <v>61.813335000000002</v>
      </c>
      <c r="G124">
        <v>117.12</v>
      </c>
      <c r="H124">
        <v>118.99</v>
      </c>
      <c r="I124">
        <v>128.31</v>
      </c>
      <c r="J124">
        <v>124.89</v>
      </c>
      <c r="K124">
        <v>67.997500000000002</v>
      </c>
      <c r="L124">
        <v>105.48</v>
      </c>
      <c r="M124">
        <v>206.26</v>
      </c>
      <c r="N124">
        <v>87.481999999999999</v>
      </c>
      <c r="O124">
        <v>55.3</v>
      </c>
      <c r="P124">
        <v>203.06</v>
      </c>
      <c r="Q124">
        <v>144.19999999999999</v>
      </c>
      <c r="R124">
        <v>135.76</v>
      </c>
      <c r="S124">
        <v>179.75</v>
      </c>
      <c r="T124">
        <v>74.16</v>
      </c>
      <c r="U124">
        <v>73.63</v>
      </c>
      <c r="V124">
        <v>83.8</v>
      </c>
      <c r="W124">
        <v>27.29</v>
      </c>
      <c r="X124">
        <v>35.19</v>
      </c>
      <c r="Y124">
        <v>39.79</v>
      </c>
      <c r="Z124">
        <v>42.52</v>
      </c>
      <c r="AA124">
        <v>72.19</v>
      </c>
      <c r="AB124">
        <v>84.23</v>
      </c>
      <c r="AC124">
        <v>135.02000000000001</v>
      </c>
      <c r="AD124">
        <v>14.64</v>
      </c>
      <c r="AE124">
        <v>47.3</v>
      </c>
      <c r="AF124">
        <v>60.97</v>
      </c>
      <c r="AG124">
        <v>79.357299999999995</v>
      </c>
      <c r="AH124">
        <v>84.4</v>
      </c>
      <c r="AI124">
        <v>92.09</v>
      </c>
      <c r="AJ124">
        <v>34.229999999999997</v>
      </c>
    </row>
    <row r="125" spans="2:36" x14ac:dyDescent="0.35">
      <c r="B125" s="2">
        <v>45331</v>
      </c>
      <c r="C125">
        <v>39.08</v>
      </c>
      <c r="D125">
        <v>47.81</v>
      </c>
      <c r="E125">
        <v>39.729999999999997</v>
      </c>
      <c r="F125">
        <v>61.466667000000001</v>
      </c>
      <c r="G125">
        <v>116.95</v>
      </c>
      <c r="H125">
        <v>117.37</v>
      </c>
      <c r="I125">
        <v>128.21</v>
      </c>
      <c r="J125">
        <v>124.66</v>
      </c>
      <c r="K125">
        <v>68.28</v>
      </c>
      <c r="L125">
        <v>103.18</v>
      </c>
      <c r="M125">
        <v>207.84</v>
      </c>
      <c r="N125">
        <v>88.402000000000001</v>
      </c>
      <c r="O125">
        <v>55.25</v>
      </c>
      <c r="P125">
        <v>203.85</v>
      </c>
      <c r="Q125">
        <v>144.01</v>
      </c>
      <c r="R125">
        <v>134.59</v>
      </c>
      <c r="S125">
        <v>179.9</v>
      </c>
      <c r="T125">
        <v>72.7</v>
      </c>
      <c r="U125">
        <v>73.11</v>
      </c>
      <c r="V125">
        <v>83.14</v>
      </c>
      <c r="W125">
        <v>26.97</v>
      </c>
      <c r="X125">
        <v>34.61</v>
      </c>
      <c r="Y125">
        <v>39.53</v>
      </c>
      <c r="Z125">
        <v>41.84</v>
      </c>
      <c r="AA125">
        <v>71.27</v>
      </c>
      <c r="AB125">
        <v>83.31</v>
      </c>
      <c r="AC125">
        <v>132.85</v>
      </c>
      <c r="AD125">
        <v>14.39</v>
      </c>
      <c r="AE125">
        <v>45.49</v>
      </c>
      <c r="AF125">
        <v>60.27</v>
      </c>
      <c r="AG125">
        <v>77.536199999999994</v>
      </c>
      <c r="AH125">
        <v>84.38</v>
      </c>
      <c r="AI125">
        <v>92.18</v>
      </c>
      <c r="AJ125">
        <v>34.32</v>
      </c>
    </row>
    <row r="126" spans="2:36" x14ac:dyDescent="0.35">
      <c r="B126" s="2">
        <v>45330</v>
      </c>
      <c r="C126">
        <v>38.97</v>
      </c>
      <c r="D126">
        <v>47.41</v>
      </c>
      <c r="E126">
        <v>39.409999999999997</v>
      </c>
      <c r="F126">
        <v>61.227200000000003</v>
      </c>
      <c r="G126">
        <v>116.77</v>
      </c>
      <c r="H126">
        <v>116.23</v>
      </c>
      <c r="I126">
        <v>126.8181</v>
      </c>
      <c r="J126">
        <v>124.45</v>
      </c>
      <c r="K126">
        <v>68.252499999999998</v>
      </c>
      <c r="L126">
        <v>103.1</v>
      </c>
      <c r="M126">
        <v>205.08</v>
      </c>
      <c r="N126">
        <v>87.438000000000002</v>
      </c>
      <c r="O126">
        <v>53.3416</v>
      </c>
      <c r="P126">
        <v>199.43</v>
      </c>
      <c r="Q126">
        <v>144.12</v>
      </c>
      <c r="R126">
        <v>134.25</v>
      </c>
      <c r="S126">
        <v>178.63</v>
      </c>
      <c r="T126">
        <v>71.73</v>
      </c>
      <c r="U126">
        <v>73.790000000000006</v>
      </c>
      <c r="V126">
        <v>82.96</v>
      </c>
      <c r="W126">
        <v>27.3</v>
      </c>
      <c r="X126">
        <v>35.04</v>
      </c>
      <c r="Y126">
        <v>39.729999999999997</v>
      </c>
      <c r="Z126">
        <v>41.69</v>
      </c>
      <c r="AA126">
        <v>71.16</v>
      </c>
      <c r="AB126">
        <v>84.61</v>
      </c>
      <c r="AC126">
        <v>133.84</v>
      </c>
      <c r="AD126">
        <v>14.18</v>
      </c>
      <c r="AE126">
        <v>44.1</v>
      </c>
      <c r="AF126">
        <v>60.04</v>
      </c>
      <c r="AG126">
        <v>76.362300000000005</v>
      </c>
      <c r="AH126">
        <v>84.25</v>
      </c>
      <c r="AI126">
        <v>92.13</v>
      </c>
      <c r="AJ126">
        <v>33.81</v>
      </c>
    </row>
    <row r="127" spans="2:36" x14ac:dyDescent="0.35">
      <c r="B127" s="2">
        <v>45329</v>
      </c>
      <c r="C127">
        <v>39.119999999999997</v>
      </c>
      <c r="D127">
        <v>47.56</v>
      </c>
      <c r="E127">
        <v>39.29</v>
      </c>
      <c r="F127">
        <v>61.36</v>
      </c>
      <c r="G127">
        <v>116.75</v>
      </c>
      <c r="H127">
        <v>114.68</v>
      </c>
      <c r="I127">
        <v>126.01</v>
      </c>
      <c r="J127">
        <v>125.03</v>
      </c>
      <c r="K127">
        <v>67.762500000000003</v>
      </c>
      <c r="L127">
        <v>102.12</v>
      </c>
      <c r="M127">
        <v>204.44</v>
      </c>
      <c r="N127">
        <v>86.548000000000002</v>
      </c>
      <c r="O127">
        <v>51.92</v>
      </c>
      <c r="P127">
        <v>196.63</v>
      </c>
      <c r="Q127">
        <v>144.37</v>
      </c>
      <c r="R127">
        <v>133.72</v>
      </c>
      <c r="S127">
        <v>177.85</v>
      </c>
      <c r="T127">
        <v>70.67</v>
      </c>
      <c r="U127">
        <v>73.81</v>
      </c>
      <c r="V127">
        <v>83.07</v>
      </c>
      <c r="W127">
        <v>27.46</v>
      </c>
      <c r="X127">
        <v>35.25</v>
      </c>
      <c r="Y127">
        <v>40.01</v>
      </c>
      <c r="Z127">
        <v>41.21</v>
      </c>
      <c r="AA127">
        <v>71.88</v>
      </c>
      <c r="AB127">
        <v>83.75</v>
      </c>
      <c r="AC127">
        <v>132.22</v>
      </c>
      <c r="AD127">
        <v>14.26</v>
      </c>
      <c r="AE127">
        <v>44.16</v>
      </c>
      <c r="AF127">
        <v>60.47</v>
      </c>
      <c r="AG127">
        <v>76.991399999999999</v>
      </c>
      <c r="AH127">
        <v>83.57</v>
      </c>
      <c r="AI127">
        <v>91.21</v>
      </c>
      <c r="AJ127">
        <v>33.46</v>
      </c>
    </row>
    <row r="128" spans="2:36" x14ac:dyDescent="0.35">
      <c r="B128" s="2">
        <v>45328</v>
      </c>
      <c r="C128">
        <v>38.83</v>
      </c>
      <c r="D128">
        <v>47.23</v>
      </c>
      <c r="E128">
        <v>39.450000000000003</v>
      </c>
      <c r="F128">
        <v>60.941234999999999</v>
      </c>
      <c r="G128">
        <v>115.98</v>
      </c>
      <c r="H128">
        <v>114.56</v>
      </c>
      <c r="I128">
        <v>124.00530000000001</v>
      </c>
      <c r="J128">
        <v>124.11</v>
      </c>
      <c r="K128">
        <v>67.385000000000005</v>
      </c>
      <c r="L128">
        <v>100.76</v>
      </c>
      <c r="M128">
        <v>201.77</v>
      </c>
      <c r="N128">
        <v>85.186000000000007</v>
      </c>
      <c r="O128">
        <v>51.49</v>
      </c>
      <c r="P128">
        <v>192.74</v>
      </c>
      <c r="Q128">
        <v>143.97999999999999</v>
      </c>
      <c r="R128">
        <v>136.13999999999999</v>
      </c>
      <c r="S128">
        <v>175.88</v>
      </c>
      <c r="T128">
        <v>70.58</v>
      </c>
      <c r="U128">
        <v>73.88</v>
      </c>
      <c r="V128">
        <v>82.41</v>
      </c>
      <c r="W128">
        <v>27.72</v>
      </c>
      <c r="X128">
        <v>35.659999999999997</v>
      </c>
      <c r="Y128">
        <v>39.93</v>
      </c>
      <c r="Z128">
        <v>41.08</v>
      </c>
      <c r="AA128">
        <v>72.010000000000005</v>
      </c>
      <c r="AB128">
        <v>83.58</v>
      </c>
      <c r="AC128">
        <v>130.94999999999999</v>
      </c>
      <c r="AD128">
        <v>13.91</v>
      </c>
      <c r="AE128">
        <v>42.28</v>
      </c>
      <c r="AF128">
        <v>60.43</v>
      </c>
      <c r="AG128">
        <v>77.63</v>
      </c>
      <c r="AH128">
        <v>83.69</v>
      </c>
      <c r="AI128">
        <v>91.41</v>
      </c>
      <c r="AJ128">
        <v>33.08</v>
      </c>
    </row>
    <row r="129" spans="2:36" x14ac:dyDescent="0.35">
      <c r="B129" s="2">
        <v>45327</v>
      </c>
      <c r="C129">
        <v>38.75</v>
      </c>
      <c r="D129">
        <v>47.01</v>
      </c>
      <c r="E129">
        <v>39.58</v>
      </c>
      <c r="F129">
        <v>60.803336999999999</v>
      </c>
      <c r="G129">
        <v>114.95</v>
      </c>
      <c r="H129">
        <v>113.49</v>
      </c>
      <c r="I129">
        <v>123.705</v>
      </c>
      <c r="J129">
        <v>123.18</v>
      </c>
      <c r="K129">
        <v>65.84</v>
      </c>
      <c r="L129">
        <v>100.71</v>
      </c>
      <c r="M129">
        <v>202.7</v>
      </c>
      <c r="N129">
        <v>85.331999999999994</v>
      </c>
      <c r="O129">
        <v>51.485999999999997</v>
      </c>
      <c r="P129">
        <v>194.95</v>
      </c>
      <c r="Q129">
        <v>142.43</v>
      </c>
      <c r="R129">
        <v>134.85</v>
      </c>
      <c r="S129">
        <v>174.82</v>
      </c>
      <c r="T129">
        <v>69.7</v>
      </c>
      <c r="U129">
        <v>73.709999999999994</v>
      </c>
      <c r="V129">
        <v>80.98</v>
      </c>
      <c r="W129">
        <v>27.36</v>
      </c>
      <c r="X129">
        <v>35.1</v>
      </c>
      <c r="Y129">
        <v>39.450000000000003</v>
      </c>
      <c r="Z129">
        <v>39.450000000000003</v>
      </c>
      <c r="AA129">
        <v>71.5</v>
      </c>
      <c r="AB129">
        <v>83.31</v>
      </c>
      <c r="AC129">
        <v>129.96</v>
      </c>
      <c r="AD129">
        <v>13.67</v>
      </c>
      <c r="AE129">
        <v>41.1</v>
      </c>
      <c r="AF129">
        <v>60.21</v>
      </c>
      <c r="AG129">
        <v>77.137699999999995</v>
      </c>
      <c r="AH129">
        <v>82.58</v>
      </c>
      <c r="AI129">
        <v>90.16</v>
      </c>
      <c r="AJ129">
        <v>33.17</v>
      </c>
    </row>
    <row r="130" spans="2:36" x14ac:dyDescent="0.35">
      <c r="B130" s="2">
        <v>45324</v>
      </c>
      <c r="C130">
        <v>38.979999999999997</v>
      </c>
      <c r="D130">
        <v>47.07</v>
      </c>
      <c r="E130">
        <v>40.229999999999997</v>
      </c>
      <c r="F130">
        <v>61.354033999999999</v>
      </c>
      <c r="G130">
        <v>115.58</v>
      </c>
      <c r="H130">
        <v>115.42</v>
      </c>
      <c r="I130">
        <v>125.04</v>
      </c>
      <c r="J130">
        <v>123.63</v>
      </c>
      <c r="K130">
        <v>66.22</v>
      </c>
      <c r="L130">
        <v>102.1</v>
      </c>
      <c r="M130">
        <v>202.24</v>
      </c>
      <c r="N130">
        <v>85.876000000000005</v>
      </c>
      <c r="O130">
        <v>51.59</v>
      </c>
      <c r="P130">
        <v>191.22</v>
      </c>
      <c r="Q130">
        <v>141.99</v>
      </c>
      <c r="R130">
        <v>134.6</v>
      </c>
      <c r="S130">
        <v>177.32</v>
      </c>
      <c r="T130">
        <v>70.739999999999995</v>
      </c>
      <c r="U130">
        <v>74.17</v>
      </c>
      <c r="V130">
        <v>83.09</v>
      </c>
      <c r="W130">
        <v>28.02</v>
      </c>
      <c r="X130">
        <v>35.799999999999997</v>
      </c>
      <c r="Y130">
        <v>40.200000000000003</v>
      </c>
      <c r="Z130">
        <v>40.53</v>
      </c>
      <c r="AA130">
        <v>72.180000000000007</v>
      </c>
      <c r="AB130">
        <v>83.52</v>
      </c>
      <c r="AC130">
        <v>130.74</v>
      </c>
      <c r="AD130">
        <v>13.98</v>
      </c>
      <c r="AE130">
        <v>42.28</v>
      </c>
      <c r="AF130">
        <v>61.49</v>
      </c>
      <c r="AG130">
        <v>78.213899999999995</v>
      </c>
      <c r="AH130">
        <v>84.35</v>
      </c>
      <c r="AI130">
        <v>91.86</v>
      </c>
      <c r="AJ130">
        <v>33.17</v>
      </c>
    </row>
    <row r="131" spans="2:36" x14ac:dyDescent="0.35">
      <c r="B131" s="2">
        <v>45323</v>
      </c>
      <c r="C131">
        <v>38.82</v>
      </c>
      <c r="D131">
        <v>46.85</v>
      </c>
      <c r="E131">
        <v>39.880000000000003</v>
      </c>
      <c r="F131">
        <v>60.917167999999997</v>
      </c>
      <c r="G131">
        <v>114.81</v>
      </c>
      <c r="H131">
        <v>115.24</v>
      </c>
      <c r="I131">
        <v>122.53</v>
      </c>
      <c r="J131">
        <v>123.7</v>
      </c>
      <c r="K131">
        <v>65.465000000000003</v>
      </c>
      <c r="L131">
        <v>102.25</v>
      </c>
      <c r="M131">
        <v>200.17</v>
      </c>
      <c r="N131">
        <v>85.248000000000005</v>
      </c>
      <c r="O131">
        <v>50.75</v>
      </c>
      <c r="P131">
        <v>187.57</v>
      </c>
      <c r="Q131">
        <v>142.19999999999999</v>
      </c>
      <c r="R131">
        <v>136.25</v>
      </c>
      <c r="S131">
        <v>174.21</v>
      </c>
      <c r="T131">
        <v>70.400000000000006</v>
      </c>
      <c r="U131">
        <v>74.41</v>
      </c>
      <c r="V131">
        <v>83.58</v>
      </c>
      <c r="W131">
        <v>29.03</v>
      </c>
      <c r="X131">
        <v>36.71</v>
      </c>
      <c r="Y131">
        <v>40.76</v>
      </c>
      <c r="Z131">
        <v>41.87</v>
      </c>
      <c r="AA131">
        <v>72.5</v>
      </c>
      <c r="AB131">
        <v>83.4</v>
      </c>
      <c r="AC131">
        <v>132.19</v>
      </c>
      <c r="AD131">
        <v>14.25</v>
      </c>
      <c r="AE131">
        <v>43.42</v>
      </c>
      <c r="AF131">
        <v>62.62</v>
      </c>
      <c r="AG131">
        <v>78.006900000000002</v>
      </c>
      <c r="AH131">
        <v>85.41</v>
      </c>
      <c r="AI131">
        <v>92.9</v>
      </c>
      <c r="AJ131">
        <v>33.03</v>
      </c>
    </row>
    <row r="132" spans="2:36" x14ac:dyDescent="0.35">
      <c r="B132" s="2">
        <v>45322</v>
      </c>
      <c r="C132">
        <v>38.76</v>
      </c>
      <c r="D132">
        <v>47.5</v>
      </c>
      <c r="E132">
        <v>41.01</v>
      </c>
      <c r="F132">
        <v>60.836666000000001</v>
      </c>
      <c r="G132">
        <v>112.89</v>
      </c>
      <c r="H132">
        <v>112.96</v>
      </c>
      <c r="I132">
        <v>119.17</v>
      </c>
      <c r="J132">
        <v>122.65</v>
      </c>
      <c r="K132">
        <v>64.555000000000007</v>
      </c>
      <c r="L132">
        <v>99.98</v>
      </c>
      <c r="M132">
        <v>197.68</v>
      </c>
      <c r="N132">
        <v>84.076003999999998</v>
      </c>
      <c r="O132">
        <v>50.1</v>
      </c>
      <c r="P132">
        <v>185.87</v>
      </c>
      <c r="Q132">
        <v>140.38</v>
      </c>
      <c r="R132">
        <v>134.38</v>
      </c>
      <c r="S132">
        <v>170.92</v>
      </c>
      <c r="T132">
        <v>68.599999999999994</v>
      </c>
      <c r="U132">
        <v>72.92</v>
      </c>
      <c r="V132">
        <v>82.21</v>
      </c>
      <c r="W132">
        <v>27.94</v>
      </c>
      <c r="X132">
        <v>36.19</v>
      </c>
      <c r="Y132">
        <v>40.479999999999997</v>
      </c>
      <c r="Z132">
        <v>41.45</v>
      </c>
      <c r="AA132">
        <v>70.89</v>
      </c>
      <c r="AB132">
        <v>83.41</v>
      </c>
      <c r="AC132">
        <v>133.02000000000001</v>
      </c>
      <c r="AD132">
        <v>13.81</v>
      </c>
      <c r="AE132">
        <v>42.37</v>
      </c>
      <c r="AF132">
        <v>61.45</v>
      </c>
      <c r="AG132">
        <v>76.818399999999997</v>
      </c>
      <c r="AH132">
        <v>83.89</v>
      </c>
      <c r="AI132">
        <v>91.35</v>
      </c>
      <c r="AJ132">
        <v>32.700000000000003</v>
      </c>
    </row>
    <row r="133" spans="2:36" x14ac:dyDescent="0.35">
      <c r="B133" s="2">
        <v>45321</v>
      </c>
      <c r="C133">
        <v>39.24</v>
      </c>
      <c r="D133">
        <v>47.84</v>
      </c>
      <c r="E133">
        <v>42.76</v>
      </c>
      <c r="F133">
        <v>61.746670000000002</v>
      </c>
      <c r="G133">
        <v>114.21</v>
      </c>
      <c r="H133">
        <v>115.53</v>
      </c>
      <c r="I133">
        <v>120.85</v>
      </c>
      <c r="J133">
        <v>122.09</v>
      </c>
      <c r="K133">
        <v>65.582499999999996</v>
      </c>
      <c r="L133">
        <v>101.17</v>
      </c>
      <c r="M133">
        <v>201.92</v>
      </c>
      <c r="N133">
        <v>85.956000000000003</v>
      </c>
      <c r="O133">
        <v>51.57</v>
      </c>
      <c r="P133">
        <v>188.59</v>
      </c>
      <c r="Q133">
        <v>140.57</v>
      </c>
      <c r="R133">
        <v>136.58000000000001</v>
      </c>
      <c r="S133">
        <v>174.09</v>
      </c>
      <c r="T133">
        <v>70.260000000000005</v>
      </c>
      <c r="U133">
        <v>73.459999999999994</v>
      </c>
      <c r="V133">
        <v>83.3</v>
      </c>
      <c r="W133">
        <v>28.15</v>
      </c>
      <c r="X133">
        <v>36.72</v>
      </c>
      <c r="Y133">
        <v>40.799999999999997</v>
      </c>
      <c r="Z133">
        <v>42.36</v>
      </c>
      <c r="AA133">
        <v>71.959999999999994</v>
      </c>
      <c r="AB133">
        <v>85</v>
      </c>
      <c r="AC133">
        <v>136.57</v>
      </c>
      <c r="AD133">
        <v>13.86</v>
      </c>
      <c r="AE133">
        <v>43.22</v>
      </c>
      <c r="AF133">
        <v>61.58</v>
      </c>
      <c r="AG133">
        <v>78.489999999999995</v>
      </c>
      <c r="AH133">
        <v>84.7</v>
      </c>
      <c r="AI133">
        <v>92.32</v>
      </c>
      <c r="AJ133">
        <v>33.340000000000003</v>
      </c>
    </row>
    <row r="134" spans="2:36" x14ac:dyDescent="0.35">
      <c r="B134" s="2">
        <v>45320</v>
      </c>
      <c r="C134">
        <v>38.75</v>
      </c>
      <c r="D134">
        <v>47.53</v>
      </c>
      <c r="E134">
        <v>42.67</v>
      </c>
      <c r="F134">
        <v>61.02</v>
      </c>
      <c r="G134">
        <v>114.17</v>
      </c>
      <c r="H134">
        <v>115.08</v>
      </c>
      <c r="I134">
        <v>119.9</v>
      </c>
      <c r="J134">
        <v>122.26</v>
      </c>
      <c r="K134">
        <v>66.397499999999994</v>
      </c>
      <c r="L134">
        <v>100.63</v>
      </c>
      <c r="M134">
        <v>203.6</v>
      </c>
      <c r="N134">
        <v>86.343999999999994</v>
      </c>
      <c r="O134">
        <v>51.95</v>
      </c>
      <c r="P134">
        <v>190.48</v>
      </c>
      <c r="Q134">
        <v>140.25</v>
      </c>
      <c r="R134">
        <v>137.49</v>
      </c>
      <c r="S134">
        <v>174.19</v>
      </c>
      <c r="T134">
        <v>70.52</v>
      </c>
      <c r="U134">
        <v>73.05</v>
      </c>
      <c r="V134">
        <v>82.92</v>
      </c>
      <c r="W134">
        <v>28.36</v>
      </c>
      <c r="X134">
        <v>36.799999999999997</v>
      </c>
      <c r="Y134">
        <v>40.79</v>
      </c>
      <c r="Z134">
        <v>43.33</v>
      </c>
      <c r="AA134">
        <v>72.150000000000006</v>
      </c>
      <c r="AB134">
        <v>84.13</v>
      </c>
      <c r="AC134">
        <v>134.18</v>
      </c>
      <c r="AD134">
        <v>14.07</v>
      </c>
      <c r="AE134">
        <v>44.05</v>
      </c>
      <c r="AF134">
        <v>61.6</v>
      </c>
      <c r="AG134">
        <v>79.774699999999996</v>
      </c>
      <c r="AH134">
        <v>85.5</v>
      </c>
      <c r="AI134">
        <v>93.16</v>
      </c>
      <c r="AJ134">
        <v>33.520000000000003</v>
      </c>
    </row>
    <row r="135" spans="2:36" x14ac:dyDescent="0.35">
      <c r="B135" s="2">
        <v>45317</v>
      </c>
      <c r="C135">
        <v>38.65</v>
      </c>
      <c r="D135">
        <v>47.6</v>
      </c>
      <c r="E135">
        <v>42.15</v>
      </c>
      <c r="F135">
        <v>60.68</v>
      </c>
      <c r="G135">
        <v>113.43</v>
      </c>
      <c r="H135">
        <v>114.06</v>
      </c>
      <c r="I135">
        <v>118.3</v>
      </c>
      <c r="J135">
        <v>122.04</v>
      </c>
      <c r="K135">
        <v>65.847499999999997</v>
      </c>
      <c r="L135">
        <v>99.61</v>
      </c>
      <c r="M135">
        <v>201.75</v>
      </c>
      <c r="N135">
        <v>84.662000000000006</v>
      </c>
      <c r="O135">
        <v>50.62</v>
      </c>
      <c r="P135">
        <v>188.27</v>
      </c>
      <c r="Q135">
        <v>139.27000000000001</v>
      </c>
      <c r="R135">
        <v>135.35</v>
      </c>
      <c r="S135">
        <v>171.68</v>
      </c>
      <c r="T135">
        <v>69.94</v>
      </c>
      <c r="U135">
        <v>72.63</v>
      </c>
      <c r="V135">
        <v>82.51</v>
      </c>
      <c r="W135">
        <v>28.07</v>
      </c>
      <c r="X135">
        <v>36.49</v>
      </c>
      <c r="Y135">
        <v>40.47</v>
      </c>
      <c r="Z135">
        <v>43.44</v>
      </c>
      <c r="AA135">
        <v>71.819999999999993</v>
      </c>
      <c r="AB135">
        <v>84.25</v>
      </c>
      <c r="AC135">
        <v>134.07</v>
      </c>
      <c r="AD135">
        <v>13.87</v>
      </c>
      <c r="AE135">
        <v>43.19</v>
      </c>
      <c r="AF135">
        <v>61.21</v>
      </c>
      <c r="AG135">
        <v>79.151700000000005</v>
      </c>
      <c r="AH135">
        <v>84.94</v>
      </c>
      <c r="AI135">
        <v>92.47</v>
      </c>
      <c r="AJ135">
        <v>33.17</v>
      </c>
    </row>
    <row r="136" spans="2:36" x14ac:dyDescent="0.35">
      <c r="B136" s="2">
        <v>45316</v>
      </c>
      <c r="C136">
        <v>38.51</v>
      </c>
      <c r="D136">
        <v>47.51</v>
      </c>
      <c r="E136">
        <v>41.9</v>
      </c>
      <c r="F136">
        <v>60.503334000000002</v>
      </c>
      <c r="G136">
        <v>113.61</v>
      </c>
      <c r="H136">
        <v>113.83</v>
      </c>
      <c r="I136">
        <v>118.73</v>
      </c>
      <c r="J136">
        <v>121.67</v>
      </c>
      <c r="K136">
        <v>66.232500000000002</v>
      </c>
      <c r="L136">
        <v>99.68</v>
      </c>
      <c r="M136">
        <v>204.1</v>
      </c>
      <c r="N136">
        <v>84.81</v>
      </c>
      <c r="O136">
        <v>50.83</v>
      </c>
      <c r="P136">
        <v>192.37</v>
      </c>
      <c r="Q136">
        <v>138.47999999999999</v>
      </c>
      <c r="R136">
        <v>135.69</v>
      </c>
      <c r="S136">
        <v>170.9</v>
      </c>
      <c r="T136">
        <v>69.59</v>
      </c>
      <c r="U136">
        <v>72.28</v>
      </c>
      <c r="V136">
        <v>82.48</v>
      </c>
      <c r="W136">
        <v>28.25</v>
      </c>
      <c r="X136">
        <v>36.68</v>
      </c>
      <c r="Y136">
        <v>40.299999999999997</v>
      </c>
      <c r="Z136">
        <v>43.36</v>
      </c>
      <c r="AA136">
        <v>71.34</v>
      </c>
      <c r="AB136">
        <v>83.63</v>
      </c>
      <c r="AC136">
        <v>133.18</v>
      </c>
      <c r="AD136">
        <v>14</v>
      </c>
      <c r="AE136">
        <v>43.88</v>
      </c>
      <c r="AF136">
        <v>61.03</v>
      </c>
      <c r="AG136">
        <v>79.051000000000002</v>
      </c>
      <c r="AH136">
        <v>85.18</v>
      </c>
      <c r="AI136">
        <v>92.58</v>
      </c>
      <c r="AJ136">
        <v>33.630000000000003</v>
      </c>
    </row>
    <row r="137" spans="2:36" x14ac:dyDescent="0.35">
      <c r="B137" s="2">
        <v>45315</v>
      </c>
      <c r="C137">
        <v>38.32</v>
      </c>
      <c r="D137">
        <v>47.51</v>
      </c>
      <c r="E137">
        <v>41.96</v>
      </c>
      <c r="F137">
        <v>60.026670000000003</v>
      </c>
      <c r="G137">
        <v>112.53</v>
      </c>
      <c r="H137">
        <v>112.43</v>
      </c>
      <c r="I137">
        <v>116.8</v>
      </c>
      <c r="J137">
        <v>122.77</v>
      </c>
      <c r="K137">
        <v>65.055000000000007</v>
      </c>
      <c r="L137">
        <v>97.53</v>
      </c>
      <c r="M137">
        <v>203.25</v>
      </c>
      <c r="N137">
        <v>84.572000000000003</v>
      </c>
      <c r="O137">
        <v>50.89</v>
      </c>
      <c r="P137">
        <v>192.37</v>
      </c>
      <c r="Q137">
        <v>138.69</v>
      </c>
      <c r="R137">
        <v>134.80000000000001</v>
      </c>
      <c r="S137">
        <v>173.04</v>
      </c>
      <c r="T137">
        <v>68.69</v>
      </c>
      <c r="U137">
        <v>71.59</v>
      </c>
      <c r="V137">
        <v>81.62</v>
      </c>
      <c r="W137">
        <v>27.7</v>
      </c>
      <c r="X137">
        <v>36.35</v>
      </c>
      <c r="Y137">
        <v>40.299999999999997</v>
      </c>
      <c r="Z137">
        <v>44.19</v>
      </c>
      <c r="AA137">
        <v>71.27</v>
      </c>
      <c r="AB137">
        <v>81.790000000000006</v>
      </c>
      <c r="AC137">
        <v>130.88999999999999</v>
      </c>
      <c r="AD137">
        <v>13.94</v>
      </c>
      <c r="AE137">
        <v>44.03</v>
      </c>
      <c r="AF137">
        <v>59.95</v>
      </c>
      <c r="AG137">
        <v>78.308300000000003</v>
      </c>
      <c r="AH137">
        <v>84.1</v>
      </c>
      <c r="AI137">
        <v>91.64</v>
      </c>
      <c r="AJ137">
        <v>33.51</v>
      </c>
    </row>
    <row r="138" spans="2:36" x14ac:dyDescent="0.35">
      <c r="B138" s="2">
        <v>45314</v>
      </c>
      <c r="C138">
        <v>38.17</v>
      </c>
      <c r="D138">
        <v>47.21</v>
      </c>
      <c r="E138">
        <v>41.44</v>
      </c>
      <c r="F138">
        <v>59.760002</v>
      </c>
      <c r="G138">
        <v>113.23</v>
      </c>
      <c r="H138">
        <v>113.29</v>
      </c>
      <c r="I138">
        <v>117.86</v>
      </c>
      <c r="J138">
        <v>122.43</v>
      </c>
      <c r="K138">
        <v>65.644999999999996</v>
      </c>
      <c r="L138">
        <v>99.29</v>
      </c>
      <c r="M138">
        <v>201.86</v>
      </c>
      <c r="N138">
        <v>84.602005000000005</v>
      </c>
      <c r="O138">
        <v>51.25</v>
      </c>
      <c r="P138">
        <v>189.01</v>
      </c>
      <c r="Q138">
        <v>139.97</v>
      </c>
      <c r="R138">
        <v>136.36000000000001</v>
      </c>
      <c r="S138">
        <v>173.7</v>
      </c>
      <c r="T138">
        <v>69.36</v>
      </c>
      <c r="U138">
        <v>72.48</v>
      </c>
      <c r="V138">
        <v>82.74</v>
      </c>
      <c r="W138">
        <v>28.23</v>
      </c>
      <c r="X138">
        <v>35.26</v>
      </c>
      <c r="Y138">
        <v>39.549999999999997</v>
      </c>
      <c r="Z138">
        <v>44.08</v>
      </c>
      <c r="AA138">
        <v>71.319999999999993</v>
      </c>
      <c r="AB138">
        <v>80.64</v>
      </c>
      <c r="AC138">
        <v>129.22</v>
      </c>
      <c r="AD138">
        <v>14.07</v>
      </c>
      <c r="AE138">
        <v>44.89</v>
      </c>
      <c r="AF138">
        <v>60.78</v>
      </c>
      <c r="AG138">
        <v>79.449399999999997</v>
      </c>
      <c r="AH138">
        <v>85.32</v>
      </c>
      <c r="AI138">
        <v>92.9</v>
      </c>
      <c r="AJ138">
        <v>33.44</v>
      </c>
    </row>
    <row r="139" spans="2:36" x14ac:dyDescent="0.35">
      <c r="B139" s="2">
        <v>45313</v>
      </c>
      <c r="C139">
        <v>38.11</v>
      </c>
      <c r="D139">
        <v>47.41</v>
      </c>
      <c r="E139">
        <v>41.57</v>
      </c>
      <c r="F139">
        <v>59.703335000000003</v>
      </c>
      <c r="G139">
        <v>113.32</v>
      </c>
      <c r="H139">
        <v>113.96</v>
      </c>
      <c r="I139">
        <v>118.86</v>
      </c>
      <c r="J139">
        <v>122.17</v>
      </c>
      <c r="K139">
        <v>65.495000000000005</v>
      </c>
      <c r="L139">
        <v>104.35</v>
      </c>
      <c r="M139">
        <v>201.05</v>
      </c>
      <c r="N139">
        <v>84.438000000000002</v>
      </c>
      <c r="O139">
        <v>51.5</v>
      </c>
      <c r="P139">
        <v>188.05</v>
      </c>
      <c r="Q139">
        <v>140.07</v>
      </c>
      <c r="R139">
        <v>135.62</v>
      </c>
      <c r="S139">
        <v>174.12</v>
      </c>
      <c r="T139">
        <v>69.959999999999994</v>
      </c>
      <c r="U139">
        <v>71.7</v>
      </c>
      <c r="V139">
        <v>82.47</v>
      </c>
      <c r="W139">
        <v>27.6</v>
      </c>
      <c r="X139">
        <v>34.47</v>
      </c>
      <c r="Y139">
        <v>39.08</v>
      </c>
      <c r="Z139">
        <v>43.92</v>
      </c>
      <c r="AA139">
        <v>71.040000000000006</v>
      </c>
      <c r="AB139">
        <v>80.47</v>
      </c>
      <c r="AC139">
        <v>129.04</v>
      </c>
      <c r="AD139">
        <v>13.9</v>
      </c>
      <c r="AE139">
        <v>43.56</v>
      </c>
      <c r="AF139">
        <v>60.67</v>
      </c>
      <c r="AG139">
        <v>79.08</v>
      </c>
      <c r="AH139">
        <v>85.91</v>
      </c>
      <c r="AI139">
        <v>93.62</v>
      </c>
      <c r="AJ139">
        <v>33.31</v>
      </c>
    </row>
    <row r="140" spans="2:36" x14ac:dyDescent="0.35">
      <c r="B140" s="2">
        <v>45310</v>
      </c>
      <c r="C140">
        <v>37.93</v>
      </c>
      <c r="D140">
        <v>46.95</v>
      </c>
      <c r="E140">
        <v>41.26</v>
      </c>
      <c r="F140">
        <v>59.370002999999997</v>
      </c>
      <c r="G140">
        <v>112.45</v>
      </c>
      <c r="H140">
        <v>111.73</v>
      </c>
      <c r="I140">
        <v>116.9545</v>
      </c>
      <c r="J140">
        <v>121.71</v>
      </c>
      <c r="K140">
        <v>64.704999999999998</v>
      </c>
      <c r="L140">
        <v>102.41</v>
      </c>
      <c r="M140">
        <v>200.17</v>
      </c>
      <c r="N140">
        <v>83.674000000000007</v>
      </c>
      <c r="O140">
        <v>50.32</v>
      </c>
      <c r="P140">
        <v>187.18</v>
      </c>
      <c r="Q140">
        <v>139.46</v>
      </c>
      <c r="R140">
        <v>135.18</v>
      </c>
      <c r="S140">
        <v>174.89</v>
      </c>
      <c r="T140">
        <v>68.680000000000007</v>
      </c>
      <c r="U140">
        <v>72.05</v>
      </c>
      <c r="V140">
        <v>82.23</v>
      </c>
      <c r="W140">
        <v>27.69</v>
      </c>
      <c r="X140">
        <v>35.29</v>
      </c>
      <c r="Y140">
        <v>39.6</v>
      </c>
      <c r="Z140">
        <v>44.64</v>
      </c>
      <c r="AA140">
        <v>72.180000000000007</v>
      </c>
      <c r="AB140">
        <v>80.17</v>
      </c>
      <c r="AC140">
        <v>128.44999999999999</v>
      </c>
      <c r="AD140">
        <v>13.76</v>
      </c>
      <c r="AE140">
        <v>42.9</v>
      </c>
      <c r="AF140">
        <v>60.98</v>
      </c>
      <c r="AG140">
        <v>77.91</v>
      </c>
      <c r="AH140">
        <v>85.4</v>
      </c>
      <c r="AI140">
        <v>93.15</v>
      </c>
      <c r="AJ140">
        <v>32.979999999999997</v>
      </c>
    </row>
    <row r="141" spans="2:36" x14ac:dyDescent="0.35">
      <c r="B141" s="2">
        <v>45309</v>
      </c>
      <c r="C141">
        <v>37.33</v>
      </c>
      <c r="D141">
        <v>46.37</v>
      </c>
      <c r="E141">
        <v>39.869999999999997</v>
      </c>
      <c r="F141">
        <v>58.450004999999997</v>
      </c>
      <c r="G141">
        <v>111.72</v>
      </c>
      <c r="H141">
        <v>110.42</v>
      </c>
      <c r="I141">
        <v>115.86579999999999</v>
      </c>
      <c r="J141">
        <v>121.21</v>
      </c>
      <c r="K141">
        <v>64.504999999999995</v>
      </c>
      <c r="L141">
        <v>101.28</v>
      </c>
      <c r="M141">
        <v>195.66</v>
      </c>
      <c r="N141">
        <v>82.188000000000002</v>
      </c>
      <c r="O141">
        <v>49.05</v>
      </c>
      <c r="P141">
        <v>180.31</v>
      </c>
      <c r="Q141">
        <v>139.38</v>
      </c>
      <c r="R141">
        <v>134.55000000000001</v>
      </c>
      <c r="S141">
        <v>173.22</v>
      </c>
      <c r="T141">
        <v>68.39</v>
      </c>
      <c r="U141">
        <v>72.260000000000005</v>
      </c>
      <c r="V141">
        <v>82.15</v>
      </c>
      <c r="W141">
        <v>27.59</v>
      </c>
      <c r="X141">
        <v>34.9</v>
      </c>
      <c r="Y141">
        <v>39.43</v>
      </c>
      <c r="Z141">
        <v>45.06</v>
      </c>
      <c r="AA141">
        <v>71.87</v>
      </c>
      <c r="AB141">
        <v>79.91</v>
      </c>
      <c r="AC141">
        <v>128.16999999999999</v>
      </c>
      <c r="AD141">
        <v>13.77</v>
      </c>
      <c r="AE141">
        <v>43.27</v>
      </c>
      <c r="AF141">
        <v>61.06</v>
      </c>
      <c r="AG141">
        <v>78.155500000000004</v>
      </c>
      <c r="AH141">
        <v>84.39</v>
      </c>
      <c r="AI141">
        <v>91.83</v>
      </c>
      <c r="AJ141">
        <v>32.35</v>
      </c>
    </row>
    <row r="142" spans="2:36" x14ac:dyDescent="0.35">
      <c r="B142" s="2">
        <v>45308</v>
      </c>
      <c r="C142">
        <v>37.270000000000003</v>
      </c>
      <c r="D142">
        <v>45.97</v>
      </c>
      <c r="E142">
        <v>39.92</v>
      </c>
      <c r="F142">
        <v>58.336666000000001</v>
      </c>
      <c r="G142">
        <v>110.23</v>
      </c>
      <c r="H142">
        <v>108.95</v>
      </c>
      <c r="I142">
        <v>114.248</v>
      </c>
      <c r="J142">
        <v>119.32</v>
      </c>
      <c r="K142">
        <v>63.225000000000001</v>
      </c>
      <c r="L142">
        <v>100.02</v>
      </c>
      <c r="M142">
        <v>191.77</v>
      </c>
      <c r="N142">
        <v>81.358000000000004</v>
      </c>
      <c r="O142">
        <v>48.44</v>
      </c>
      <c r="P142">
        <v>174.64</v>
      </c>
      <c r="Q142">
        <v>139.4</v>
      </c>
      <c r="R142">
        <v>135.02000000000001</v>
      </c>
      <c r="S142">
        <v>172.24</v>
      </c>
      <c r="T142">
        <v>68.22</v>
      </c>
      <c r="U142">
        <v>72.349999999999994</v>
      </c>
      <c r="V142">
        <v>81.89</v>
      </c>
      <c r="W142">
        <v>27.51</v>
      </c>
      <c r="X142">
        <v>34.89</v>
      </c>
      <c r="Y142">
        <v>39.31</v>
      </c>
      <c r="Z142">
        <v>44.71</v>
      </c>
      <c r="AA142">
        <v>71.849999999999994</v>
      </c>
      <c r="AB142">
        <v>80.040000000000006</v>
      </c>
      <c r="AC142">
        <v>128.16</v>
      </c>
      <c r="AD142">
        <v>13.71</v>
      </c>
      <c r="AE142">
        <v>42.89</v>
      </c>
      <c r="AF142">
        <v>61.72</v>
      </c>
      <c r="AG142">
        <v>77.375399999999999</v>
      </c>
      <c r="AH142">
        <v>84.85</v>
      </c>
      <c r="AI142">
        <v>92.68</v>
      </c>
      <c r="AJ142">
        <v>31.79</v>
      </c>
    </row>
    <row r="143" spans="2:36" x14ac:dyDescent="0.35">
      <c r="B143" s="2">
        <v>45307</v>
      </c>
      <c r="C143">
        <v>37.340000000000003</v>
      </c>
      <c r="D143">
        <v>46.01</v>
      </c>
      <c r="E143">
        <v>40.090000000000003</v>
      </c>
      <c r="F143">
        <v>58.543532999999996</v>
      </c>
      <c r="G143">
        <v>110.98</v>
      </c>
      <c r="H143">
        <v>110</v>
      </c>
      <c r="I143">
        <v>114.86799999999999</v>
      </c>
      <c r="J143">
        <v>119.3</v>
      </c>
      <c r="K143">
        <v>63.83</v>
      </c>
      <c r="L143">
        <v>100.62</v>
      </c>
      <c r="M143">
        <v>192.72</v>
      </c>
      <c r="N143">
        <v>81.712000000000003</v>
      </c>
      <c r="O143">
        <v>48.64</v>
      </c>
      <c r="P143">
        <v>175.7</v>
      </c>
      <c r="Q143">
        <v>139.68</v>
      </c>
      <c r="R143">
        <v>135.93</v>
      </c>
      <c r="S143">
        <v>173.76</v>
      </c>
      <c r="T143">
        <v>68.63</v>
      </c>
      <c r="U143">
        <v>72.400000000000006</v>
      </c>
      <c r="V143">
        <v>82.49</v>
      </c>
      <c r="W143">
        <v>28.39</v>
      </c>
      <c r="X143">
        <v>35.74</v>
      </c>
      <c r="Y143">
        <v>39.83</v>
      </c>
      <c r="Z143">
        <v>45.97</v>
      </c>
      <c r="AA143">
        <v>72.569999999999993</v>
      </c>
      <c r="AB143">
        <v>80.709999999999994</v>
      </c>
      <c r="AC143">
        <v>129.63999999999999</v>
      </c>
      <c r="AD143">
        <v>14.03</v>
      </c>
      <c r="AE143">
        <v>44.27</v>
      </c>
      <c r="AF143">
        <v>62.63</v>
      </c>
      <c r="AG143">
        <v>78.270099999999999</v>
      </c>
      <c r="AH143">
        <v>86.43</v>
      </c>
      <c r="AI143">
        <v>94.48</v>
      </c>
      <c r="AJ143">
        <v>32.06</v>
      </c>
    </row>
    <row r="144" spans="2:36" x14ac:dyDescent="0.35">
      <c r="B144" s="2">
        <v>45303</v>
      </c>
      <c r="C144">
        <v>37.6</v>
      </c>
      <c r="D144">
        <v>46.15</v>
      </c>
      <c r="E144">
        <v>40.68</v>
      </c>
      <c r="F144">
        <v>58.994399999999999</v>
      </c>
      <c r="G144">
        <v>112.11</v>
      </c>
      <c r="H144">
        <v>111.07</v>
      </c>
      <c r="I144">
        <v>115.79</v>
      </c>
      <c r="J144">
        <v>122.34</v>
      </c>
      <c r="K144">
        <v>64.364999999999995</v>
      </c>
      <c r="L144">
        <v>101.23</v>
      </c>
      <c r="M144">
        <v>192.24</v>
      </c>
      <c r="N144">
        <v>81.736000000000004</v>
      </c>
      <c r="O144">
        <v>48.557099999999998</v>
      </c>
      <c r="P144">
        <v>172.95</v>
      </c>
      <c r="Q144">
        <v>140.52000000000001</v>
      </c>
      <c r="R144">
        <v>137.13</v>
      </c>
      <c r="S144">
        <v>173.96</v>
      </c>
      <c r="T144">
        <v>68.819999999999993</v>
      </c>
      <c r="U144">
        <v>72.8</v>
      </c>
      <c r="V144">
        <v>83.45</v>
      </c>
      <c r="W144">
        <v>29.7</v>
      </c>
      <c r="X144">
        <v>36.86</v>
      </c>
      <c r="Y144">
        <v>40.85</v>
      </c>
      <c r="Z144">
        <v>46.81</v>
      </c>
      <c r="AA144">
        <v>73.8</v>
      </c>
      <c r="AB144">
        <v>82.68</v>
      </c>
      <c r="AC144">
        <v>133.75</v>
      </c>
      <c r="AD144">
        <v>14.54</v>
      </c>
      <c r="AE144">
        <v>46.45</v>
      </c>
      <c r="AF144">
        <v>63.32</v>
      </c>
      <c r="AG144">
        <v>78.31</v>
      </c>
      <c r="AH144">
        <v>87.07</v>
      </c>
      <c r="AI144">
        <v>94.98</v>
      </c>
      <c r="AJ144">
        <v>32.119999999999997</v>
      </c>
    </row>
    <row r="145" spans="2:36" x14ac:dyDescent="0.35">
      <c r="B145" s="2">
        <v>45302</v>
      </c>
      <c r="C145">
        <v>37.67</v>
      </c>
      <c r="D145">
        <v>45.98</v>
      </c>
      <c r="E145">
        <v>41.28</v>
      </c>
      <c r="F145">
        <v>59.256667999999998</v>
      </c>
      <c r="G145">
        <v>112.12</v>
      </c>
      <c r="H145">
        <v>111.36</v>
      </c>
      <c r="I145">
        <v>115.5714</v>
      </c>
      <c r="J145">
        <v>121.47</v>
      </c>
      <c r="K145">
        <v>65.047499999999999</v>
      </c>
      <c r="L145">
        <v>102.24</v>
      </c>
      <c r="M145">
        <v>191.62</v>
      </c>
      <c r="N145">
        <v>81.490004999999996</v>
      </c>
      <c r="O145">
        <v>48.88</v>
      </c>
      <c r="P145">
        <v>173.56</v>
      </c>
      <c r="Q145">
        <v>140.87</v>
      </c>
      <c r="R145">
        <v>136.88</v>
      </c>
      <c r="S145">
        <v>176.08</v>
      </c>
      <c r="T145">
        <v>69.680000000000007</v>
      </c>
      <c r="U145">
        <v>72.569999999999993</v>
      </c>
      <c r="V145">
        <v>83.37</v>
      </c>
      <c r="W145">
        <v>28.89</v>
      </c>
      <c r="X145">
        <v>36.56</v>
      </c>
      <c r="Y145">
        <v>40.909999999999997</v>
      </c>
      <c r="Z145">
        <v>47.55</v>
      </c>
      <c r="AA145">
        <v>74.03</v>
      </c>
      <c r="AB145">
        <v>81.760000000000005</v>
      </c>
      <c r="AC145">
        <v>132.01</v>
      </c>
      <c r="AD145">
        <v>14.65</v>
      </c>
      <c r="AE145">
        <v>47.01</v>
      </c>
      <c r="AF145">
        <v>62.96</v>
      </c>
      <c r="AG145">
        <v>78.14</v>
      </c>
      <c r="AH145">
        <v>86.55</v>
      </c>
      <c r="AI145">
        <v>94.34</v>
      </c>
      <c r="AJ145">
        <v>32.15</v>
      </c>
    </row>
    <row r="146" spans="2:36" x14ac:dyDescent="0.35">
      <c r="B146" s="2">
        <v>45301</v>
      </c>
      <c r="C146">
        <v>37.81</v>
      </c>
      <c r="D146">
        <v>45.82</v>
      </c>
      <c r="E146">
        <v>41.86</v>
      </c>
      <c r="F146">
        <v>59.595931999999998</v>
      </c>
      <c r="G146">
        <v>112.38</v>
      </c>
      <c r="H146">
        <v>111.29</v>
      </c>
      <c r="I146">
        <v>115.25960000000001</v>
      </c>
      <c r="J146">
        <v>122.26</v>
      </c>
      <c r="K146">
        <v>65.177499999999995</v>
      </c>
      <c r="L146">
        <v>101.83</v>
      </c>
      <c r="M146">
        <v>190.65</v>
      </c>
      <c r="N146">
        <v>80.838004999999995</v>
      </c>
      <c r="O146">
        <v>49.06</v>
      </c>
      <c r="P146">
        <v>172.58</v>
      </c>
      <c r="Q146">
        <v>140.97</v>
      </c>
      <c r="R146">
        <v>137.96</v>
      </c>
      <c r="S146">
        <v>176.31</v>
      </c>
      <c r="T146">
        <v>70.23</v>
      </c>
      <c r="U146">
        <v>72.58</v>
      </c>
      <c r="V146">
        <v>83.62</v>
      </c>
      <c r="W146">
        <v>29.11</v>
      </c>
      <c r="X146">
        <v>36.49</v>
      </c>
      <c r="Y146">
        <v>40.96</v>
      </c>
      <c r="Z146">
        <v>47.11</v>
      </c>
      <c r="AA146">
        <v>74.5</v>
      </c>
      <c r="AB146">
        <v>81.55</v>
      </c>
      <c r="AC146">
        <v>132.11000000000001</v>
      </c>
      <c r="AD146">
        <v>14.85</v>
      </c>
      <c r="AE146">
        <v>48.26</v>
      </c>
      <c r="AF146">
        <v>64.459999999999994</v>
      </c>
      <c r="AG146">
        <v>79.940399999999997</v>
      </c>
      <c r="AH146">
        <v>87.36</v>
      </c>
      <c r="AI146">
        <v>95.19</v>
      </c>
      <c r="AJ146">
        <v>32.03</v>
      </c>
    </row>
    <row r="147" spans="2:36" x14ac:dyDescent="0.35">
      <c r="B147" s="2">
        <v>45300</v>
      </c>
      <c r="C147">
        <v>37.75</v>
      </c>
      <c r="D147">
        <v>45.47</v>
      </c>
      <c r="E147">
        <v>41.79</v>
      </c>
      <c r="F147">
        <v>59.558570000000003</v>
      </c>
      <c r="G147">
        <v>111.81</v>
      </c>
      <c r="H147">
        <v>110.87</v>
      </c>
      <c r="I147">
        <v>114.845</v>
      </c>
      <c r="J147">
        <v>121.47</v>
      </c>
      <c r="K147">
        <v>64.52</v>
      </c>
      <c r="L147">
        <v>100.19</v>
      </c>
      <c r="M147">
        <v>189.04</v>
      </c>
      <c r="N147">
        <v>79.744</v>
      </c>
      <c r="O147">
        <v>48.84</v>
      </c>
      <c r="P147">
        <v>172.42</v>
      </c>
      <c r="Q147">
        <v>140.33000000000001</v>
      </c>
      <c r="R147">
        <v>138.94</v>
      </c>
      <c r="S147">
        <v>174.91</v>
      </c>
      <c r="T147">
        <v>70.02</v>
      </c>
      <c r="U147">
        <v>72.73</v>
      </c>
      <c r="V147">
        <v>83.73</v>
      </c>
      <c r="W147">
        <v>29.17</v>
      </c>
      <c r="X147">
        <v>36.450000000000003</v>
      </c>
      <c r="Y147">
        <v>41.2</v>
      </c>
      <c r="Z147">
        <v>47.46</v>
      </c>
      <c r="AA147">
        <v>74.87</v>
      </c>
      <c r="AB147">
        <v>82.36</v>
      </c>
      <c r="AC147">
        <v>133.87</v>
      </c>
      <c r="AD147">
        <v>14.85</v>
      </c>
      <c r="AE147">
        <v>47.91</v>
      </c>
      <c r="AF147">
        <v>64.47</v>
      </c>
      <c r="AG147">
        <v>79.210599999999999</v>
      </c>
      <c r="AH147">
        <v>87.26</v>
      </c>
      <c r="AI147">
        <v>94.84</v>
      </c>
      <c r="AJ147">
        <v>31.81</v>
      </c>
    </row>
    <row r="148" spans="2:36" x14ac:dyDescent="0.35">
      <c r="B148" s="2">
        <v>45299</v>
      </c>
      <c r="C148">
        <v>37.99</v>
      </c>
      <c r="D148">
        <v>45.87</v>
      </c>
      <c r="E148">
        <v>42.35</v>
      </c>
      <c r="F148">
        <v>60.006667999999998</v>
      </c>
      <c r="G148">
        <v>112.16</v>
      </c>
      <c r="H148">
        <v>111.91</v>
      </c>
      <c r="I148">
        <v>115.38800000000001</v>
      </c>
      <c r="J148">
        <v>122.43</v>
      </c>
      <c r="K148">
        <v>64.674999999999997</v>
      </c>
      <c r="L148">
        <v>100.55</v>
      </c>
      <c r="M148">
        <v>188.74</v>
      </c>
      <c r="N148">
        <v>79.421999999999997</v>
      </c>
      <c r="O148">
        <v>48.764299999999999</v>
      </c>
      <c r="P148">
        <v>171.96</v>
      </c>
      <c r="Q148">
        <v>140.35</v>
      </c>
      <c r="R148">
        <v>139.38999999999999</v>
      </c>
      <c r="S148">
        <v>175.56</v>
      </c>
      <c r="T148">
        <v>70.62</v>
      </c>
      <c r="U148">
        <v>72.540000000000006</v>
      </c>
      <c r="V148">
        <v>84.7</v>
      </c>
      <c r="W148">
        <v>29.7</v>
      </c>
      <c r="X148">
        <v>37.130000000000003</v>
      </c>
      <c r="Y148">
        <v>42.1</v>
      </c>
      <c r="Z148">
        <v>48.53</v>
      </c>
      <c r="AA148">
        <v>75.709999999999994</v>
      </c>
      <c r="AB148">
        <v>83.7</v>
      </c>
      <c r="AC148">
        <v>135.53</v>
      </c>
      <c r="AD148">
        <v>14.9</v>
      </c>
      <c r="AE148">
        <v>48.29</v>
      </c>
      <c r="AF148">
        <v>65</v>
      </c>
      <c r="AG148">
        <v>79.096500000000006</v>
      </c>
      <c r="AH148">
        <v>87.85</v>
      </c>
      <c r="AI148">
        <v>95.32</v>
      </c>
      <c r="AJ148">
        <v>31.86</v>
      </c>
    </row>
    <row r="149" spans="2:36" x14ac:dyDescent="0.35">
      <c r="B149" s="2">
        <v>45296</v>
      </c>
      <c r="C149">
        <v>37.75</v>
      </c>
      <c r="D149">
        <v>45.77</v>
      </c>
      <c r="E149">
        <v>42.04</v>
      </c>
      <c r="F149">
        <v>59.653336000000003</v>
      </c>
      <c r="G149">
        <v>111.43</v>
      </c>
      <c r="H149">
        <v>111.06</v>
      </c>
      <c r="I149">
        <v>113.74339999999999</v>
      </c>
      <c r="J149">
        <v>123.84</v>
      </c>
      <c r="K149">
        <v>63.93</v>
      </c>
      <c r="L149">
        <v>98.55</v>
      </c>
      <c r="M149">
        <v>184.12</v>
      </c>
      <c r="N149">
        <v>77.312004000000002</v>
      </c>
      <c r="O149">
        <v>47.14</v>
      </c>
      <c r="P149">
        <v>166.08</v>
      </c>
      <c r="Q149">
        <v>139.12</v>
      </c>
      <c r="R149">
        <v>136.12</v>
      </c>
      <c r="S149">
        <v>172.62</v>
      </c>
      <c r="T149">
        <v>69.400000000000006</v>
      </c>
      <c r="U149">
        <v>72.010000000000005</v>
      </c>
      <c r="V149">
        <v>84.34</v>
      </c>
      <c r="W149">
        <v>29.77</v>
      </c>
      <c r="X149">
        <v>36.880000000000003</v>
      </c>
      <c r="Y149">
        <v>42.01</v>
      </c>
      <c r="Z149">
        <v>48.42</v>
      </c>
      <c r="AA149">
        <v>75.48</v>
      </c>
      <c r="AB149">
        <v>84.68</v>
      </c>
      <c r="AC149">
        <v>136.6</v>
      </c>
      <c r="AD149">
        <v>14.8</v>
      </c>
      <c r="AE149">
        <v>48.29</v>
      </c>
      <c r="AF149">
        <v>64.53</v>
      </c>
      <c r="AG149">
        <v>78.272900000000007</v>
      </c>
      <c r="AH149">
        <v>86.61</v>
      </c>
      <c r="AI149">
        <v>93.79</v>
      </c>
      <c r="AJ149">
        <v>31.13</v>
      </c>
    </row>
    <row r="150" spans="2:36" x14ac:dyDescent="0.35">
      <c r="B150" s="2">
        <v>45295</v>
      </c>
      <c r="C150">
        <v>37.590000000000003</v>
      </c>
      <c r="D150">
        <v>45.62</v>
      </c>
      <c r="E150">
        <v>41.33</v>
      </c>
      <c r="F150">
        <v>59.346663999999997</v>
      </c>
      <c r="G150">
        <v>111.3</v>
      </c>
      <c r="H150">
        <v>111.44</v>
      </c>
      <c r="I150">
        <v>114</v>
      </c>
      <c r="J150">
        <v>123.72</v>
      </c>
      <c r="K150">
        <v>63.652500000000003</v>
      </c>
      <c r="L150">
        <v>97.74</v>
      </c>
      <c r="M150">
        <v>184.17</v>
      </c>
      <c r="N150">
        <v>77.406000000000006</v>
      </c>
      <c r="O150">
        <v>47.51</v>
      </c>
      <c r="P150">
        <v>164.99</v>
      </c>
      <c r="Q150">
        <v>139.24</v>
      </c>
      <c r="R150">
        <v>136.52000000000001</v>
      </c>
      <c r="S150">
        <v>172.35</v>
      </c>
      <c r="T150">
        <v>69.52</v>
      </c>
      <c r="U150">
        <v>72.17</v>
      </c>
      <c r="V150">
        <v>84.2</v>
      </c>
      <c r="W150">
        <v>29.77</v>
      </c>
      <c r="X150">
        <v>36.880000000000003</v>
      </c>
      <c r="Y150">
        <v>42.12</v>
      </c>
      <c r="Z150">
        <v>48.48</v>
      </c>
      <c r="AA150">
        <v>75.45</v>
      </c>
      <c r="AB150">
        <v>84.61</v>
      </c>
      <c r="AC150">
        <v>136.08000000000001</v>
      </c>
      <c r="AD150">
        <v>14.85</v>
      </c>
      <c r="AE150">
        <v>48.77</v>
      </c>
      <c r="AF150">
        <v>64.290000000000006</v>
      </c>
      <c r="AG150">
        <v>78.043999999999997</v>
      </c>
      <c r="AH150">
        <v>86.83</v>
      </c>
      <c r="AI150">
        <v>94</v>
      </c>
      <c r="AJ150">
        <v>31.14</v>
      </c>
    </row>
    <row r="151" spans="2:36" x14ac:dyDescent="0.35">
      <c r="B151" s="2">
        <v>45294</v>
      </c>
      <c r="C151">
        <v>37.44</v>
      </c>
      <c r="D151">
        <v>45.35</v>
      </c>
      <c r="E151">
        <v>40.96</v>
      </c>
      <c r="F151">
        <v>59.123333000000002</v>
      </c>
      <c r="G151">
        <v>111.16</v>
      </c>
      <c r="H151">
        <v>111.7</v>
      </c>
      <c r="I151">
        <v>113.68</v>
      </c>
      <c r="J151">
        <v>123.73</v>
      </c>
      <c r="K151">
        <v>63.645000000000003</v>
      </c>
      <c r="L151">
        <v>98.24</v>
      </c>
      <c r="M151">
        <v>185.53</v>
      </c>
      <c r="N151">
        <v>77.602005000000005</v>
      </c>
      <c r="O151">
        <v>47.74</v>
      </c>
      <c r="P151">
        <v>165.97</v>
      </c>
      <c r="Q151">
        <v>138.55000000000001</v>
      </c>
      <c r="R151">
        <v>135.91999999999999</v>
      </c>
      <c r="S151">
        <v>173.57</v>
      </c>
      <c r="T151">
        <v>69.650000000000006</v>
      </c>
      <c r="U151">
        <v>72.27</v>
      </c>
      <c r="V151">
        <v>84.47</v>
      </c>
      <c r="W151">
        <v>29.76</v>
      </c>
      <c r="X151">
        <v>36.96</v>
      </c>
      <c r="Y151">
        <v>42.25</v>
      </c>
      <c r="Z151">
        <v>49.25</v>
      </c>
      <c r="AA151">
        <v>75.53</v>
      </c>
      <c r="AB151">
        <v>86.12</v>
      </c>
      <c r="AC151">
        <v>139.21</v>
      </c>
      <c r="AD151">
        <v>15.04</v>
      </c>
      <c r="AE151">
        <v>50.08</v>
      </c>
      <c r="AF151">
        <v>64.489999999999995</v>
      </c>
      <c r="AG151">
        <v>78.033699999999996</v>
      </c>
      <c r="AH151">
        <v>86.99</v>
      </c>
      <c r="AI151">
        <v>94.1</v>
      </c>
      <c r="AJ151">
        <v>31.35</v>
      </c>
    </row>
    <row r="152" spans="2:36" x14ac:dyDescent="0.35">
      <c r="B152" s="2">
        <v>45293</v>
      </c>
      <c r="C152">
        <v>37.76</v>
      </c>
      <c r="D152">
        <v>45.51</v>
      </c>
      <c r="E152">
        <v>42.29</v>
      </c>
      <c r="F152">
        <v>59.763331999999998</v>
      </c>
      <c r="G152">
        <v>112.84</v>
      </c>
      <c r="H152">
        <v>114.83</v>
      </c>
      <c r="I152">
        <v>116.44</v>
      </c>
      <c r="J152">
        <v>125.44</v>
      </c>
      <c r="K152">
        <v>64.597499999999997</v>
      </c>
      <c r="L152">
        <v>100.49</v>
      </c>
      <c r="M152">
        <v>187.44</v>
      </c>
      <c r="N152">
        <v>78.873999999999995</v>
      </c>
      <c r="O152">
        <v>48.99</v>
      </c>
      <c r="P152">
        <v>168.97</v>
      </c>
      <c r="Q152">
        <v>138.78</v>
      </c>
      <c r="R152">
        <v>138.07</v>
      </c>
      <c r="S152">
        <v>177.15</v>
      </c>
      <c r="T152">
        <v>72.260000000000005</v>
      </c>
      <c r="U152">
        <v>72.84</v>
      </c>
      <c r="V152">
        <v>85.39</v>
      </c>
      <c r="W152">
        <v>30.56</v>
      </c>
      <c r="X152">
        <v>37.21</v>
      </c>
      <c r="Y152">
        <v>42.9</v>
      </c>
      <c r="Z152">
        <v>50.29</v>
      </c>
      <c r="AA152">
        <v>76.239999999999995</v>
      </c>
      <c r="AB152">
        <v>84.74</v>
      </c>
      <c r="AC152">
        <v>137.94999999999999</v>
      </c>
      <c r="AD152">
        <v>15.39</v>
      </c>
      <c r="AE152">
        <v>52.07</v>
      </c>
      <c r="AF152">
        <v>64.25</v>
      </c>
      <c r="AG152">
        <v>79.799899999999994</v>
      </c>
      <c r="AH152">
        <v>89.12</v>
      </c>
      <c r="AI152">
        <v>96.33</v>
      </c>
      <c r="AJ152">
        <v>31.87</v>
      </c>
    </row>
    <row r="153" spans="2:36" x14ac:dyDescent="0.35">
      <c r="B153" s="2">
        <v>45289</v>
      </c>
      <c r="C153">
        <v>37.6</v>
      </c>
      <c r="D153">
        <v>45.22</v>
      </c>
      <c r="E153">
        <v>41.84</v>
      </c>
      <c r="F153">
        <v>59.736669999999997</v>
      </c>
      <c r="G153">
        <v>113.99</v>
      </c>
      <c r="H153">
        <v>115.9575</v>
      </c>
      <c r="I153">
        <v>118.43</v>
      </c>
      <c r="J153">
        <v>126.6</v>
      </c>
      <c r="K153">
        <v>65.607500000000002</v>
      </c>
      <c r="L153">
        <v>101.73</v>
      </c>
      <c r="M153">
        <v>192.48</v>
      </c>
      <c r="N153">
        <v>81.128005999999999</v>
      </c>
      <c r="O153">
        <v>50.51</v>
      </c>
      <c r="P153">
        <v>174.87</v>
      </c>
      <c r="Q153">
        <v>136.38</v>
      </c>
      <c r="R153">
        <v>135.85</v>
      </c>
      <c r="S153">
        <v>178.81</v>
      </c>
      <c r="T153">
        <v>72.319999999999993</v>
      </c>
      <c r="U153">
        <v>72.03</v>
      </c>
      <c r="V153">
        <v>85.54</v>
      </c>
      <c r="W153">
        <v>31.01</v>
      </c>
      <c r="X153">
        <v>37.5</v>
      </c>
      <c r="Y153">
        <v>43.07</v>
      </c>
      <c r="Z153">
        <v>50.94</v>
      </c>
      <c r="AA153">
        <v>76.180000000000007</v>
      </c>
      <c r="AB153">
        <v>83.84</v>
      </c>
      <c r="AC153">
        <v>136.91</v>
      </c>
      <c r="AD153">
        <v>15.57</v>
      </c>
      <c r="AE153">
        <v>53.35</v>
      </c>
      <c r="AF153">
        <v>63.33</v>
      </c>
      <c r="AG153">
        <v>79.98</v>
      </c>
      <c r="AH153">
        <v>88.36</v>
      </c>
      <c r="AI153">
        <v>95.32</v>
      </c>
      <c r="AJ153">
        <v>32.64</v>
      </c>
    </row>
    <row r="154" spans="2:36" x14ac:dyDescent="0.35">
      <c r="B154" s="2">
        <v>45288</v>
      </c>
      <c r="C154">
        <v>37.72</v>
      </c>
      <c r="D154">
        <v>45.19</v>
      </c>
      <c r="E154">
        <v>42.28</v>
      </c>
      <c r="F154">
        <v>59.936669999999999</v>
      </c>
      <c r="G154">
        <v>114.13</v>
      </c>
      <c r="H154">
        <v>117.14</v>
      </c>
      <c r="I154">
        <v>118.7881</v>
      </c>
      <c r="J154">
        <v>126.61</v>
      </c>
      <c r="K154">
        <v>66.290000000000006</v>
      </c>
      <c r="L154">
        <v>102.14</v>
      </c>
      <c r="M154">
        <v>193.07</v>
      </c>
      <c r="N154">
        <v>81.668000000000006</v>
      </c>
      <c r="O154">
        <v>51.12</v>
      </c>
      <c r="P154">
        <v>175.82</v>
      </c>
      <c r="Q154">
        <v>136.24</v>
      </c>
      <c r="R154">
        <v>137.03</v>
      </c>
      <c r="S154">
        <v>179.92</v>
      </c>
      <c r="T154">
        <v>73.11</v>
      </c>
      <c r="U154">
        <v>71.88</v>
      </c>
      <c r="V154">
        <v>85.88</v>
      </c>
      <c r="W154">
        <v>31.17</v>
      </c>
      <c r="X154">
        <v>37.799999999999997</v>
      </c>
      <c r="Y154">
        <v>43.34</v>
      </c>
      <c r="Z154">
        <v>51.91</v>
      </c>
      <c r="AA154">
        <v>76.22</v>
      </c>
      <c r="AB154">
        <v>84.03</v>
      </c>
      <c r="AC154">
        <v>138.12</v>
      </c>
      <c r="AD154">
        <v>15.73</v>
      </c>
      <c r="AE154">
        <v>54.22</v>
      </c>
      <c r="AF154">
        <v>63.41</v>
      </c>
      <c r="AG154">
        <v>80.73</v>
      </c>
      <c r="AH154">
        <v>89.42</v>
      </c>
      <c r="AI154">
        <v>96.58</v>
      </c>
      <c r="AJ154">
        <v>32.83</v>
      </c>
    </row>
    <row r="155" spans="2:36" x14ac:dyDescent="0.35">
      <c r="B155" s="2">
        <v>45287</v>
      </c>
      <c r="C155">
        <v>37.61</v>
      </c>
      <c r="D155">
        <v>45.01</v>
      </c>
      <c r="E155">
        <v>42.17</v>
      </c>
      <c r="F155">
        <v>59.726664999999997</v>
      </c>
      <c r="G155">
        <v>114.1</v>
      </c>
      <c r="H155">
        <v>117.38</v>
      </c>
      <c r="I155">
        <v>118.82</v>
      </c>
      <c r="J155">
        <v>126.68</v>
      </c>
      <c r="K155">
        <v>66.260000000000005</v>
      </c>
      <c r="L155">
        <v>102.47</v>
      </c>
      <c r="M155">
        <v>192.84</v>
      </c>
      <c r="N155">
        <v>81.696010000000001</v>
      </c>
      <c r="O155">
        <v>51.27</v>
      </c>
      <c r="P155">
        <v>175.86</v>
      </c>
      <c r="Q155">
        <v>135.88999999999999</v>
      </c>
      <c r="R155">
        <v>136.86000000000001</v>
      </c>
      <c r="S155">
        <v>180.86</v>
      </c>
      <c r="T155">
        <v>73.12</v>
      </c>
      <c r="U155">
        <v>71.849999999999994</v>
      </c>
      <c r="V155">
        <v>86.21</v>
      </c>
      <c r="W155">
        <v>31.98</v>
      </c>
      <c r="X155">
        <v>38.840000000000003</v>
      </c>
      <c r="Y155">
        <v>43.48</v>
      </c>
      <c r="Z155">
        <v>50.54</v>
      </c>
      <c r="AA155">
        <v>76.239999999999995</v>
      </c>
      <c r="AB155">
        <v>85.33</v>
      </c>
      <c r="AC155">
        <v>140.47999999999999</v>
      </c>
      <c r="AD155">
        <v>15.64</v>
      </c>
      <c r="AE155">
        <v>53.68</v>
      </c>
      <c r="AF155">
        <v>62.96</v>
      </c>
      <c r="AG155">
        <v>80.010000000000005</v>
      </c>
      <c r="AH155">
        <v>88.79</v>
      </c>
      <c r="AI155">
        <v>95.91</v>
      </c>
      <c r="AJ155">
        <v>32.799999999999997</v>
      </c>
    </row>
    <row r="156" spans="2:36" x14ac:dyDescent="0.35">
      <c r="B156" s="2">
        <v>45286</v>
      </c>
      <c r="C156">
        <v>37.49</v>
      </c>
      <c r="D156">
        <v>44.94</v>
      </c>
      <c r="E156">
        <v>42.15</v>
      </c>
      <c r="F156">
        <v>59.546669999999999</v>
      </c>
      <c r="G156">
        <v>113.93</v>
      </c>
      <c r="H156">
        <v>117.41</v>
      </c>
      <c r="I156">
        <v>119.13</v>
      </c>
      <c r="J156">
        <v>126.6</v>
      </c>
      <c r="K156">
        <v>66.257499999999993</v>
      </c>
      <c r="L156">
        <v>101.99</v>
      </c>
      <c r="M156">
        <v>192.85</v>
      </c>
      <c r="N156">
        <v>81.757999999999996</v>
      </c>
      <c r="O156">
        <v>51.35</v>
      </c>
      <c r="P156">
        <v>175.67</v>
      </c>
      <c r="Q156">
        <v>135.32</v>
      </c>
      <c r="R156">
        <v>135.03</v>
      </c>
      <c r="S156">
        <v>180.24</v>
      </c>
      <c r="T156">
        <v>72.709999999999994</v>
      </c>
      <c r="U156">
        <v>71.52</v>
      </c>
      <c r="V156">
        <v>86</v>
      </c>
      <c r="W156">
        <v>31.67</v>
      </c>
      <c r="X156">
        <v>38.47</v>
      </c>
      <c r="Y156">
        <v>43.07</v>
      </c>
      <c r="Z156">
        <v>50.67</v>
      </c>
      <c r="AA156">
        <v>75.84</v>
      </c>
      <c r="AB156">
        <v>85.71</v>
      </c>
      <c r="AC156">
        <v>141.07</v>
      </c>
      <c r="AD156">
        <v>15.6</v>
      </c>
      <c r="AE156">
        <v>53.66</v>
      </c>
      <c r="AF156">
        <v>63</v>
      </c>
      <c r="AG156">
        <v>79.977800000000002</v>
      </c>
      <c r="AH156">
        <v>88.36</v>
      </c>
      <c r="AI156">
        <v>95.47</v>
      </c>
      <c r="AJ156">
        <v>32.82</v>
      </c>
    </row>
    <row r="157" spans="2:36" x14ac:dyDescent="0.35">
      <c r="B157" s="2">
        <v>45282</v>
      </c>
      <c r="C157">
        <v>37.340000000000003</v>
      </c>
      <c r="D157">
        <v>44.9</v>
      </c>
      <c r="E157">
        <v>41.6</v>
      </c>
      <c r="F157">
        <v>59.246670000000002</v>
      </c>
      <c r="G157">
        <v>113.13</v>
      </c>
      <c r="H157">
        <v>116.41</v>
      </c>
      <c r="I157">
        <v>118.01</v>
      </c>
      <c r="J157">
        <v>125.92</v>
      </c>
      <c r="K157">
        <v>66.05</v>
      </c>
      <c r="L157">
        <v>101.44</v>
      </c>
      <c r="M157">
        <v>192.05</v>
      </c>
      <c r="N157">
        <v>81.498000000000005</v>
      </c>
      <c r="O157">
        <v>50.93</v>
      </c>
      <c r="P157">
        <v>173.28</v>
      </c>
      <c r="Q157">
        <v>135.02000000000001</v>
      </c>
      <c r="R157">
        <v>133.77000000000001</v>
      </c>
      <c r="S157">
        <v>179.48</v>
      </c>
      <c r="T157">
        <v>72.040000000000006</v>
      </c>
      <c r="U157">
        <v>71.22</v>
      </c>
      <c r="V157">
        <v>85.6</v>
      </c>
      <c r="W157">
        <v>31.56</v>
      </c>
      <c r="X157">
        <v>38.1</v>
      </c>
      <c r="Y157">
        <v>42.85</v>
      </c>
      <c r="Z157">
        <v>50.24</v>
      </c>
      <c r="AA157">
        <v>75.34</v>
      </c>
      <c r="AB157">
        <v>84.98</v>
      </c>
      <c r="AC157">
        <v>138.88999999999999</v>
      </c>
      <c r="AD157">
        <v>15.39</v>
      </c>
      <c r="AE157">
        <v>52.59</v>
      </c>
      <c r="AF157">
        <v>62.62</v>
      </c>
      <c r="AG157">
        <v>78.817599999999999</v>
      </c>
      <c r="AH157">
        <v>87.71</v>
      </c>
      <c r="AI157">
        <v>94.59</v>
      </c>
      <c r="AJ157">
        <v>32.549999999999997</v>
      </c>
    </row>
    <row r="158" spans="2:36" x14ac:dyDescent="0.35">
      <c r="B158" s="2">
        <v>45281</v>
      </c>
      <c r="C158">
        <v>37.26</v>
      </c>
      <c r="D158">
        <v>44.71</v>
      </c>
      <c r="E158">
        <v>41.43</v>
      </c>
      <c r="F158">
        <v>59.066665999999998</v>
      </c>
      <c r="G158">
        <v>112.59</v>
      </c>
      <c r="H158">
        <v>115.6778</v>
      </c>
      <c r="I158">
        <v>117.5167</v>
      </c>
      <c r="J158">
        <v>125.2</v>
      </c>
      <c r="K158">
        <v>65.762500000000003</v>
      </c>
      <c r="L158">
        <v>101.18</v>
      </c>
      <c r="M158">
        <v>191.8</v>
      </c>
      <c r="N158">
        <v>81.347999999999999</v>
      </c>
      <c r="O158">
        <v>51.03</v>
      </c>
      <c r="P158">
        <v>173.26</v>
      </c>
      <c r="Q158">
        <v>134.35</v>
      </c>
      <c r="R158">
        <v>130.91</v>
      </c>
      <c r="S158">
        <v>180.81</v>
      </c>
      <c r="T158">
        <v>72.239999999999995</v>
      </c>
      <c r="U158">
        <v>70.680000000000007</v>
      </c>
      <c r="V158">
        <v>85.07</v>
      </c>
      <c r="W158">
        <v>31.35</v>
      </c>
      <c r="X158">
        <v>38.17</v>
      </c>
      <c r="Y158">
        <v>42.66</v>
      </c>
      <c r="Z158">
        <v>49.55</v>
      </c>
      <c r="AA158">
        <v>75.09</v>
      </c>
      <c r="AB158">
        <v>84.73</v>
      </c>
      <c r="AC158">
        <v>138.57</v>
      </c>
      <c r="AD158">
        <v>15.37</v>
      </c>
      <c r="AE158">
        <v>53.06</v>
      </c>
      <c r="AF158">
        <v>62.41</v>
      </c>
      <c r="AG158">
        <v>78.372900000000001</v>
      </c>
      <c r="AH158">
        <v>87.37</v>
      </c>
      <c r="AI158">
        <v>94.31</v>
      </c>
      <c r="AJ158">
        <v>32.340000000000003</v>
      </c>
    </row>
    <row r="159" spans="2:36" x14ac:dyDescent="0.35">
      <c r="B159" s="2">
        <v>45280</v>
      </c>
      <c r="C159">
        <v>36.9</v>
      </c>
      <c r="D159">
        <v>44.46</v>
      </c>
      <c r="E159">
        <v>40.840000000000003</v>
      </c>
      <c r="F159">
        <v>58.493332000000002</v>
      </c>
      <c r="G159">
        <v>111.44</v>
      </c>
      <c r="H159">
        <v>114.06870000000001</v>
      </c>
      <c r="I159">
        <v>115.33</v>
      </c>
      <c r="J159">
        <v>124.01</v>
      </c>
      <c r="K159">
        <v>64.722499999999997</v>
      </c>
      <c r="L159">
        <v>100.1</v>
      </c>
      <c r="M159">
        <v>189.67</v>
      </c>
      <c r="N159">
        <v>80.254000000000005</v>
      </c>
      <c r="O159">
        <v>50.09</v>
      </c>
      <c r="P159">
        <v>169.08</v>
      </c>
      <c r="Q159">
        <v>132.72999999999999</v>
      </c>
      <c r="R159">
        <v>128.88</v>
      </c>
      <c r="S159">
        <v>178.1</v>
      </c>
      <c r="T159">
        <v>70.84</v>
      </c>
      <c r="U159">
        <v>70.19</v>
      </c>
      <c r="V159">
        <v>84.18</v>
      </c>
      <c r="W159">
        <v>30.78</v>
      </c>
      <c r="X159">
        <v>37.299999999999997</v>
      </c>
      <c r="Y159">
        <v>41.65</v>
      </c>
      <c r="Z159">
        <v>48.43</v>
      </c>
      <c r="AA159">
        <v>74.02</v>
      </c>
      <c r="AB159">
        <v>84.4</v>
      </c>
      <c r="AC159">
        <v>136.99</v>
      </c>
      <c r="AD159">
        <v>14.89</v>
      </c>
      <c r="AE159">
        <v>50.64</v>
      </c>
      <c r="AF159">
        <v>62.3</v>
      </c>
      <c r="AG159">
        <v>76.880700000000004</v>
      </c>
      <c r="AH159">
        <v>87.67</v>
      </c>
      <c r="AI159">
        <v>93.51</v>
      </c>
      <c r="AJ159">
        <v>31.78</v>
      </c>
    </row>
    <row r="160" spans="2:36" x14ac:dyDescent="0.35">
      <c r="B160" s="2">
        <v>45279</v>
      </c>
      <c r="C160">
        <v>37.57</v>
      </c>
      <c r="D160">
        <v>45.25</v>
      </c>
      <c r="E160">
        <v>42.57</v>
      </c>
      <c r="F160">
        <v>59.823334000000003</v>
      </c>
      <c r="G160">
        <v>113.27</v>
      </c>
      <c r="H160">
        <v>115.53</v>
      </c>
      <c r="I160">
        <v>117.03</v>
      </c>
      <c r="J160">
        <v>126.46</v>
      </c>
      <c r="K160">
        <v>66.302499999999995</v>
      </c>
      <c r="L160">
        <v>101.38</v>
      </c>
      <c r="M160">
        <v>192.58</v>
      </c>
      <c r="N160">
        <v>81.420006000000001</v>
      </c>
      <c r="O160">
        <v>51.5</v>
      </c>
      <c r="P160">
        <v>173.92</v>
      </c>
      <c r="Q160">
        <v>134.68</v>
      </c>
      <c r="R160">
        <v>132.91999999999999</v>
      </c>
      <c r="S160">
        <v>181.41</v>
      </c>
      <c r="T160">
        <v>72.2</v>
      </c>
      <c r="U160">
        <v>71.58</v>
      </c>
      <c r="V160">
        <v>85.49</v>
      </c>
      <c r="W160">
        <v>31.55</v>
      </c>
      <c r="X160">
        <v>38.049999999999997</v>
      </c>
      <c r="Y160">
        <v>43.55</v>
      </c>
      <c r="Z160">
        <v>49.91</v>
      </c>
      <c r="AA160">
        <v>75.27</v>
      </c>
      <c r="AB160">
        <v>85.19</v>
      </c>
      <c r="AC160">
        <v>139.06</v>
      </c>
      <c r="AD160">
        <v>15.5</v>
      </c>
      <c r="AE160">
        <v>52.95</v>
      </c>
      <c r="AF160">
        <v>63.59</v>
      </c>
      <c r="AG160">
        <v>78.212800000000001</v>
      </c>
      <c r="AH160">
        <v>88.75</v>
      </c>
      <c r="AI160">
        <v>94.88</v>
      </c>
      <c r="AJ160">
        <v>32.44</v>
      </c>
    </row>
    <row r="161" spans="2:36" x14ac:dyDescent="0.35">
      <c r="B161" s="2">
        <v>45278</v>
      </c>
      <c r="C161">
        <v>37.29</v>
      </c>
      <c r="D161">
        <v>44.95</v>
      </c>
      <c r="E161">
        <v>42.04</v>
      </c>
      <c r="F161">
        <v>59.283337000000003</v>
      </c>
      <c r="G161">
        <v>112.4</v>
      </c>
      <c r="H161">
        <v>113.18</v>
      </c>
      <c r="I161">
        <v>115.67</v>
      </c>
      <c r="J161">
        <v>125.14</v>
      </c>
      <c r="K161">
        <v>65.857500000000002</v>
      </c>
      <c r="L161">
        <v>99.96</v>
      </c>
      <c r="M161">
        <v>191.85</v>
      </c>
      <c r="N161">
        <v>80.915999999999997</v>
      </c>
      <c r="O161">
        <v>50.53</v>
      </c>
      <c r="P161">
        <v>173.34</v>
      </c>
      <c r="Q161">
        <v>133.78</v>
      </c>
      <c r="R161">
        <v>130.83000000000001</v>
      </c>
      <c r="S161">
        <v>180</v>
      </c>
      <c r="T161">
        <v>70.760000000000005</v>
      </c>
      <c r="U161">
        <v>71.44</v>
      </c>
      <c r="V161">
        <v>84.71</v>
      </c>
      <c r="W161">
        <v>30.73</v>
      </c>
      <c r="X161">
        <v>37.119999999999997</v>
      </c>
      <c r="Y161">
        <v>42.8</v>
      </c>
      <c r="Z161">
        <v>49.02</v>
      </c>
      <c r="AA161">
        <v>73.900000000000006</v>
      </c>
      <c r="AB161">
        <v>84.18</v>
      </c>
      <c r="AC161">
        <v>137.37</v>
      </c>
      <c r="AD161">
        <v>15.09</v>
      </c>
      <c r="AE161">
        <v>50.6</v>
      </c>
      <c r="AF161">
        <v>63.23</v>
      </c>
      <c r="AG161">
        <v>77.393299999999996</v>
      </c>
      <c r="AH161">
        <v>88.08</v>
      </c>
      <c r="AI161">
        <v>94.23</v>
      </c>
      <c r="AJ161">
        <v>32.24</v>
      </c>
    </row>
    <row r="162" spans="2:36" x14ac:dyDescent="0.35">
      <c r="B162" s="2">
        <v>45275</v>
      </c>
      <c r="C162">
        <v>37.35</v>
      </c>
      <c r="D162">
        <v>44.81</v>
      </c>
      <c r="E162">
        <v>42.56</v>
      </c>
      <c r="F162">
        <v>59.213332999999999</v>
      </c>
      <c r="G162">
        <v>113.02</v>
      </c>
      <c r="H162">
        <v>113.55</v>
      </c>
      <c r="I162">
        <v>115.99</v>
      </c>
      <c r="J162">
        <v>124.91</v>
      </c>
      <c r="K162">
        <v>66.132499999999993</v>
      </c>
      <c r="L162">
        <v>100.92</v>
      </c>
      <c r="M162">
        <v>191.7</v>
      </c>
      <c r="N162">
        <v>80.302000000000007</v>
      </c>
      <c r="O162">
        <v>50.33</v>
      </c>
      <c r="P162">
        <v>174.08</v>
      </c>
      <c r="Q162">
        <v>134.16</v>
      </c>
      <c r="R162">
        <v>131.78</v>
      </c>
      <c r="S162">
        <v>179.21</v>
      </c>
      <c r="T162">
        <v>70.849999999999994</v>
      </c>
      <c r="U162">
        <v>71.239999999999995</v>
      </c>
      <c r="V162">
        <v>85.17</v>
      </c>
      <c r="W162">
        <v>30.95</v>
      </c>
      <c r="X162">
        <v>37.159999999999997</v>
      </c>
      <c r="Y162">
        <v>42.38</v>
      </c>
      <c r="Z162">
        <v>49.32</v>
      </c>
      <c r="AA162">
        <v>76.2</v>
      </c>
      <c r="AB162">
        <v>84.3</v>
      </c>
      <c r="AC162">
        <v>136.69</v>
      </c>
      <c r="AD162">
        <v>15.3</v>
      </c>
      <c r="AE162">
        <v>51.78</v>
      </c>
      <c r="AF162">
        <v>63.97</v>
      </c>
      <c r="AG162">
        <v>77.662099999999995</v>
      </c>
      <c r="AH162">
        <v>88.28</v>
      </c>
      <c r="AI162">
        <v>95.96</v>
      </c>
      <c r="AJ162">
        <v>32.31</v>
      </c>
    </row>
    <row r="163" spans="2:36" x14ac:dyDescent="0.35">
      <c r="B163" s="2">
        <v>45274</v>
      </c>
      <c r="C163">
        <v>37.57</v>
      </c>
      <c r="D163">
        <v>45.19</v>
      </c>
      <c r="E163">
        <v>43.2</v>
      </c>
      <c r="F163">
        <v>59.466667000000001</v>
      </c>
      <c r="G163">
        <v>113.17</v>
      </c>
      <c r="H163">
        <v>114.03</v>
      </c>
      <c r="I163">
        <v>115.84</v>
      </c>
      <c r="J163">
        <v>124.85</v>
      </c>
      <c r="K163">
        <v>66.087500000000006</v>
      </c>
      <c r="L163">
        <v>102.59</v>
      </c>
      <c r="M163">
        <v>190.74</v>
      </c>
      <c r="N163">
        <v>79.53</v>
      </c>
      <c r="O163">
        <v>50.38</v>
      </c>
      <c r="P163">
        <v>173.26</v>
      </c>
      <c r="Q163">
        <v>135.31</v>
      </c>
      <c r="R163">
        <v>132.75</v>
      </c>
      <c r="S163">
        <v>178.84</v>
      </c>
      <c r="T163">
        <v>71.430000000000007</v>
      </c>
      <c r="U163">
        <v>71.239999999999995</v>
      </c>
      <c r="V163">
        <v>85.39</v>
      </c>
      <c r="W163">
        <v>31.31</v>
      </c>
      <c r="X163">
        <v>37.159999999999997</v>
      </c>
      <c r="Y163">
        <v>42.32</v>
      </c>
      <c r="Z163">
        <v>49.64</v>
      </c>
      <c r="AA163">
        <v>76.97</v>
      </c>
      <c r="AB163">
        <v>84.75</v>
      </c>
      <c r="AC163">
        <v>137.30000000000001</v>
      </c>
      <c r="AD163">
        <v>15.19</v>
      </c>
      <c r="AE163">
        <v>50.76</v>
      </c>
      <c r="AF163">
        <v>65.099999999999994</v>
      </c>
      <c r="AG163">
        <v>78.359499999999997</v>
      </c>
      <c r="AH163">
        <v>89.54</v>
      </c>
      <c r="AI163">
        <v>97.31</v>
      </c>
      <c r="AJ163">
        <v>32.22</v>
      </c>
    </row>
    <row r="164" spans="2:36" x14ac:dyDescent="0.35">
      <c r="B164" s="2">
        <v>45273</v>
      </c>
      <c r="C164">
        <v>37.200000000000003</v>
      </c>
      <c r="D164">
        <v>46.09</v>
      </c>
      <c r="E164">
        <v>40.93</v>
      </c>
      <c r="F164">
        <v>58.3</v>
      </c>
      <c r="G164">
        <v>111.73</v>
      </c>
      <c r="H164">
        <v>111.29</v>
      </c>
      <c r="I164">
        <v>113.05</v>
      </c>
      <c r="J164">
        <v>125.59</v>
      </c>
      <c r="K164">
        <v>64.717500000000001</v>
      </c>
      <c r="L164">
        <v>96.63</v>
      </c>
      <c r="M164">
        <v>191.21</v>
      </c>
      <c r="N164">
        <v>80.61</v>
      </c>
      <c r="O164">
        <v>50.06</v>
      </c>
      <c r="P164">
        <v>170.12</v>
      </c>
      <c r="Q164">
        <v>135.97</v>
      </c>
      <c r="R164">
        <v>131.4</v>
      </c>
      <c r="S164">
        <v>176.47</v>
      </c>
      <c r="T164">
        <v>69.75</v>
      </c>
      <c r="U164">
        <v>72.3</v>
      </c>
      <c r="V164">
        <v>84</v>
      </c>
      <c r="W164">
        <v>30.7</v>
      </c>
      <c r="X164">
        <v>35.950000000000003</v>
      </c>
      <c r="Y164">
        <v>41.01</v>
      </c>
      <c r="Z164">
        <v>48.29</v>
      </c>
      <c r="AA164">
        <v>75.56</v>
      </c>
      <c r="AB164">
        <v>82.33</v>
      </c>
      <c r="AC164">
        <v>132.66</v>
      </c>
      <c r="AD164">
        <v>14.49</v>
      </c>
      <c r="AE164">
        <v>46.94</v>
      </c>
      <c r="AF164">
        <v>65.959999999999994</v>
      </c>
      <c r="AG164">
        <v>76.196600000000004</v>
      </c>
      <c r="AH164">
        <v>87.03</v>
      </c>
      <c r="AI164">
        <v>94.29</v>
      </c>
      <c r="AJ164">
        <v>31.73</v>
      </c>
    </row>
    <row r="165" spans="2:36" x14ac:dyDescent="0.35">
      <c r="B165" s="2">
        <v>45272</v>
      </c>
      <c r="C165">
        <v>36.61</v>
      </c>
      <c r="D165">
        <v>45.93</v>
      </c>
      <c r="E165">
        <v>38.97</v>
      </c>
      <c r="F165">
        <v>57.126669999999997</v>
      </c>
      <c r="G165">
        <v>110.5</v>
      </c>
      <c r="H165">
        <v>108.81</v>
      </c>
      <c r="I165">
        <v>111.61</v>
      </c>
      <c r="J165">
        <v>123.78</v>
      </c>
      <c r="K165">
        <v>64.247500000000002</v>
      </c>
      <c r="L165">
        <v>93.71</v>
      </c>
      <c r="M165">
        <v>189.54</v>
      </c>
      <c r="N165">
        <v>79.684005999999997</v>
      </c>
      <c r="O165">
        <v>48.95</v>
      </c>
      <c r="P165">
        <v>168.14</v>
      </c>
      <c r="Q165">
        <v>133.51</v>
      </c>
      <c r="R165">
        <v>126.13</v>
      </c>
      <c r="S165">
        <v>174.19</v>
      </c>
      <c r="T165">
        <v>67.53</v>
      </c>
      <c r="U165">
        <v>71.010000000000005</v>
      </c>
      <c r="V165">
        <v>82.99</v>
      </c>
      <c r="W165">
        <v>28.86</v>
      </c>
      <c r="X165">
        <v>34.659999999999997</v>
      </c>
      <c r="Y165">
        <v>40.11</v>
      </c>
      <c r="Z165">
        <v>47.07</v>
      </c>
      <c r="AA165">
        <v>73.48</v>
      </c>
      <c r="AB165">
        <v>81.2</v>
      </c>
      <c r="AC165">
        <v>129.44</v>
      </c>
      <c r="AD165">
        <v>13.89</v>
      </c>
      <c r="AE165">
        <v>44.46</v>
      </c>
      <c r="AF165">
        <v>63.56</v>
      </c>
      <c r="AG165">
        <v>73.831900000000005</v>
      </c>
      <c r="AH165">
        <v>83.82</v>
      </c>
      <c r="AI165">
        <v>90.78</v>
      </c>
      <c r="AJ165">
        <v>31.36</v>
      </c>
    </row>
    <row r="166" spans="2:36" x14ac:dyDescent="0.35">
      <c r="B166" s="2">
        <v>45271</v>
      </c>
      <c r="C166">
        <v>36.35</v>
      </c>
      <c r="D166">
        <v>45.56</v>
      </c>
      <c r="E166">
        <v>39.26</v>
      </c>
      <c r="F166">
        <v>56.763331999999998</v>
      </c>
      <c r="G166">
        <v>110</v>
      </c>
      <c r="H166">
        <v>108.63</v>
      </c>
      <c r="I166">
        <v>110.76</v>
      </c>
      <c r="J166">
        <v>123.47</v>
      </c>
      <c r="K166">
        <v>63.987499999999997</v>
      </c>
      <c r="L166">
        <v>93.59</v>
      </c>
      <c r="M166">
        <v>188.29</v>
      </c>
      <c r="N166">
        <v>79.542000000000002</v>
      </c>
      <c r="O166">
        <v>48.79</v>
      </c>
      <c r="P166">
        <v>166.38</v>
      </c>
      <c r="Q166">
        <v>132.94</v>
      </c>
      <c r="R166">
        <v>124.77</v>
      </c>
      <c r="S166">
        <v>173.65</v>
      </c>
      <c r="T166">
        <v>68.19</v>
      </c>
      <c r="U166">
        <v>70.78</v>
      </c>
      <c r="V166">
        <v>82.51</v>
      </c>
      <c r="W166">
        <v>29.55</v>
      </c>
      <c r="X166">
        <v>34.950000000000003</v>
      </c>
      <c r="Y166">
        <v>40.270000000000003</v>
      </c>
      <c r="Z166">
        <v>47.75</v>
      </c>
      <c r="AA166">
        <v>74.239999999999995</v>
      </c>
      <c r="AB166">
        <v>82.33</v>
      </c>
      <c r="AC166">
        <v>132.27000000000001</v>
      </c>
      <c r="AD166">
        <v>14.13</v>
      </c>
      <c r="AE166">
        <v>45.81</v>
      </c>
      <c r="AF166">
        <v>63.82</v>
      </c>
      <c r="AG166">
        <v>74.180999999999997</v>
      </c>
      <c r="AH166">
        <v>83.87</v>
      </c>
      <c r="AI166">
        <v>90.71</v>
      </c>
      <c r="AJ166">
        <v>31.24</v>
      </c>
    </row>
    <row r="167" spans="2:36" x14ac:dyDescent="0.35">
      <c r="B167" s="2">
        <v>45268</v>
      </c>
      <c r="C167">
        <v>36.130000000000003</v>
      </c>
      <c r="D167">
        <v>45.06</v>
      </c>
      <c r="E167">
        <v>39.31</v>
      </c>
      <c r="F167">
        <v>56.473433999999997</v>
      </c>
      <c r="G167">
        <v>108.96</v>
      </c>
      <c r="H167">
        <v>107.78</v>
      </c>
      <c r="I167">
        <v>109.42</v>
      </c>
      <c r="J167">
        <v>122.28</v>
      </c>
      <c r="K167">
        <v>63.465000000000003</v>
      </c>
      <c r="L167">
        <v>93.46</v>
      </c>
      <c r="M167">
        <v>186.66</v>
      </c>
      <c r="N167">
        <v>78.738</v>
      </c>
      <c r="O167">
        <v>48.51</v>
      </c>
      <c r="P167">
        <v>162.47999999999999</v>
      </c>
      <c r="Q167">
        <v>132.07</v>
      </c>
      <c r="R167">
        <v>123.88</v>
      </c>
      <c r="S167">
        <v>173.19</v>
      </c>
      <c r="T167">
        <v>67.08</v>
      </c>
      <c r="U167">
        <v>70.11</v>
      </c>
      <c r="V167">
        <v>81.93</v>
      </c>
      <c r="W167">
        <v>29.68</v>
      </c>
      <c r="X167">
        <v>35.32</v>
      </c>
      <c r="Y167">
        <v>40.51</v>
      </c>
      <c r="Z167">
        <v>48.15</v>
      </c>
      <c r="AA167">
        <v>73.989999999999995</v>
      </c>
      <c r="AB167">
        <v>82.23</v>
      </c>
      <c r="AC167">
        <v>132.34</v>
      </c>
      <c r="AD167">
        <v>14.09</v>
      </c>
      <c r="AE167">
        <v>45.82</v>
      </c>
      <c r="AF167">
        <v>63.41</v>
      </c>
      <c r="AG167">
        <v>74.397800000000004</v>
      </c>
      <c r="AH167">
        <v>83.64</v>
      </c>
      <c r="AI167">
        <v>90.28</v>
      </c>
      <c r="AJ167">
        <v>30.64</v>
      </c>
    </row>
    <row r="168" spans="2:36" x14ac:dyDescent="0.35">
      <c r="B168" s="2">
        <v>45267</v>
      </c>
      <c r="C168">
        <v>35.94</v>
      </c>
      <c r="D168">
        <v>44.87</v>
      </c>
      <c r="E168">
        <v>38.869999999999997</v>
      </c>
      <c r="F168">
        <v>56.096663999999997</v>
      </c>
      <c r="G168">
        <v>108.62</v>
      </c>
      <c r="H168">
        <v>107.05</v>
      </c>
      <c r="I168">
        <v>108.32</v>
      </c>
      <c r="J168">
        <v>121.35</v>
      </c>
      <c r="K168">
        <v>63.612499999999997</v>
      </c>
      <c r="L168">
        <v>92.41</v>
      </c>
      <c r="M168">
        <v>185.08</v>
      </c>
      <c r="N168">
        <v>78.090003999999993</v>
      </c>
      <c r="O168">
        <v>47.89</v>
      </c>
      <c r="P168">
        <v>161.1</v>
      </c>
      <c r="Q168">
        <v>131.85</v>
      </c>
      <c r="R168">
        <v>124.74</v>
      </c>
      <c r="S168">
        <v>172.4</v>
      </c>
      <c r="T168">
        <v>67.069999999999993</v>
      </c>
      <c r="U168">
        <v>70.599999999999994</v>
      </c>
      <c r="V168">
        <v>81.63</v>
      </c>
      <c r="W168">
        <v>30.32</v>
      </c>
      <c r="X168">
        <v>34.82</v>
      </c>
      <c r="Y168">
        <v>40.61</v>
      </c>
      <c r="Z168">
        <v>47.97</v>
      </c>
      <c r="AA168">
        <v>73.83</v>
      </c>
      <c r="AB168">
        <v>81.349999999999994</v>
      </c>
      <c r="AC168">
        <v>130.72</v>
      </c>
      <c r="AD168">
        <v>14.25</v>
      </c>
      <c r="AE168">
        <v>46.65</v>
      </c>
      <c r="AF168">
        <v>63.53</v>
      </c>
      <c r="AG168">
        <v>73.266000000000005</v>
      </c>
      <c r="AH168">
        <v>83.78</v>
      </c>
      <c r="AI168">
        <v>90.25</v>
      </c>
      <c r="AJ168">
        <v>30.41</v>
      </c>
    </row>
    <row r="169" spans="2:36" x14ac:dyDescent="0.35">
      <c r="B169" s="2">
        <v>45266</v>
      </c>
      <c r="C169">
        <v>35.770000000000003</v>
      </c>
      <c r="D169">
        <v>44.99</v>
      </c>
      <c r="E169">
        <v>38.28</v>
      </c>
      <c r="F169">
        <v>55.77</v>
      </c>
      <c r="G169">
        <v>108.52</v>
      </c>
      <c r="H169">
        <v>106.2837</v>
      </c>
      <c r="I169">
        <v>107.96</v>
      </c>
      <c r="J169">
        <v>121.58</v>
      </c>
      <c r="K169">
        <v>63.057499999999997</v>
      </c>
      <c r="L169">
        <v>91.34</v>
      </c>
      <c r="M169">
        <v>182.86</v>
      </c>
      <c r="N169">
        <v>77.680000000000007</v>
      </c>
      <c r="O169">
        <v>47.71</v>
      </c>
      <c r="P169">
        <v>157.5</v>
      </c>
      <c r="Q169">
        <v>132.01</v>
      </c>
      <c r="R169">
        <v>123.86</v>
      </c>
      <c r="S169">
        <v>170.99</v>
      </c>
      <c r="T169">
        <v>66.349999999999994</v>
      </c>
      <c r="U169">
        <v>70.3</v>
      </c>
      <c r="V169">
        <v>81.08</v>
      </c>
      <c r="W169">
        <v>30.42</v>
      </c>
      <c r="X169">
        <v>34.4</v>
      </c>
      <c r="Y169">
        <v>40.1</v>
      </c>
      <c r="Z169">
        <v>47.08</v>
      </c>
      <c r="AA169">
        <v>73.459999999999994</v>
      </c>
      <c r="AB169">
        <v>81.91</v>
      </c>
      <c r="AC169">
        <v>130.79</v>
      </c>
      <c r="AD169">
        <v>14.21</v>
      </c>
      <c r="AE169">
        <v>46.58</v>
      </c>
      <c r="AF169">
        <v>63.67</v>
      </c>
      <c r="AG169">
        <v>72.415599999999998</v>
      </c>
      <c r="AH169">
        <v>83.54</v>
      </c>
      <c r="AI169">
        <v>89.91</v>
      </c>
      <c r="AJ169">
        <v>30.05</v>
      </c>
    </row>
    <row r="170" spans="2:36" x14ac:dyDescent="0.35">
      <c r="B170" s="2">
        <v>45265</v>
      </c>
      <c r="C170">
        <v>35.950000000000003</v>
      </c>
      <c r="D170">
        <v>45.4</v>
      </c>
      <c r="E170">
        <v>38.380000000000003</v>
      </c>
      <c r="F170">
        <v>56.059998</v>
      </c>
      <c r="G170">
        <v>108.04</v>
      </c>
      <c r="H170">
        <v>106.57080000000001</v>
      </c>
      <c r="I170">
        <v>109.0192</v>
      </c>
      <c r="J170">
        <v>121.18</v>
      </c>
      <c r="K170">
        <v>62.65</v>
      </c>
      <c r="L170">
        <v>89.82</v>
      </c>
      <c r="M170">
        <v>184.42</v>
      </c>
      <c r="N170">
        <v>78.488</v>
      </c>
      <c r="O170">
        <v>48.3</v>
      </c>
      <c r="P170">
        <v>158.78</v>
      </c>
      <c r="Q170">
        <v>131.91</v>
      </c>
      <c r="R170">
        <v>122.9</v>
      </c>
      <c r="S170">
        <v>170.74</v>
      </c>
      <c r="T170">
        <v>65.98</v>
      </c>
      <c r="U170">
        <v>70.48</v>
      </c>
      <c r="V170">
        <v>81.25</v>
      </c>
      <c r="W170">
        <v>30.48</v>
      </c>
      <c r="X170">
        <v>34.33</v>
      </c>
      <c r="Y170">
        <v>40.020000000000003</v>
      </c>
      <c r="Z170">
        <v>45.87</v>
      </c>
      <c r="AA170">
        <v>73.150000000000006</v>
      </c>
      <c r="AB170">
        <v>83.15</v>
      </c>
      <c r="AC170">
        <v>134.41</v>
      </c>
      <c r="AD170">
        <v>14.39</v>
      </c>
      <c r="AE170">
        <v>47.23</v>
      </c>
      <c r="AF170">
        <v>62.83</v>
      </c>
      <c r="AG170">
        <v>72.149799999999999</v>
      </c>
      <c r="AH170">
        <v>83.79</v>
      </c>
      <c r="AI170">
        <v>90.29</v>
      </c>
      <c r="AJ170">
        <v>30.19</v>
      </c>
    </row>
    <row r="171" spans="2:36" x14ac:dyDescent="0.35">
      <c r="B171" s="2">
        <v>45264</v>
      </c>
      <c r="C171">
        <v>36.130000000000003</v>
      </c>
      <c r="D171">
        <v>45.61</v>
      </c>
      <c r="E171">
        <v>38.86</v>
      </c>
      <c r="F171">
        <v>56.341934000000002</v>
      </c>
      <c r="G171">
        <v>108.92</v>
      </c>
      <c r="H171">
        <v>108.08</v>
      </c>
      <c r="I171">
        <v>110.25790000000001</v>
      </c>
      <c r="J171">
        <v>122.24</v>
      </c>
      <c r="K171">
        <v>63.472499999999997</v>
      </c>
      <c r="L171">
        <v>89.98</v>
      </c>
      <c r="M171">
        <v>183.32</v>
      </c>
      <c r="N171">
        <v>78.5</v>
      </c>
      <c r="O171">
        <v>48.32</v>
      </c>
      <c r="P171">
        <v>158.78</v>
      </c>
      <c r="Q171">
        <v>132.08000000000001</v>
      </c>
      <c r="R171">
        <v>123.39</v>
      </c>
      <c r="S171">
        <v>170.44</v>
      </c>
      <c r="T171">
        <v>67.790000000000006</v>
      </c>
      <c r="U171">
        <v>71.040000000000006</v>
      </c>
      <c r="V171">
        <v>82.38</v>
      </c>
      <c r="W171">
        <v>31.02</v>
      </c>
      <c r="X171">
        <v>35.090000000000003</v>
      </c>
      <c r="Y171">
        <v>40.590000000000003</v>
      </c>
      <c r="Z171">
        <v>46.83</v>
      </c>
      <c r="AA171">
        <v>74</v>
      </c>
      <c r="AB171">
        <v>84.63</v>
      </c>
      <c r="AC171">
        <v>137.43</v>
      </c>
      <c r="AD171">
        <v>14.54</v>
      </c>
      <c r="AE171">
        <v>47.74</v>
      </c>
      <c r="AF171">
        <v>63.28</v>
      </c>
      <c r="AG171">
        <v>73.47</v>
      </c>
      <c r="AH171">
        <v>84.35</v>
      </c>
      <c r="AI171">
        <v>90.99</v>
      </c>
      <c r="AJ171">
        <v>30.37</v>
      </c>
    </row>
    <row r="172" spans="2:36" x14ac:dyDescent="0.35">
      <c r="B172" s="2">
        <v>45261</v>
      </c>
      <c r="C172">
        <v>36.17</v>
      </c>
      <c r="D172">
        <v>45.24</v>
      </c>
      <c r="E172">
        <v>38.479999999999997</v>
      </c>
      <c r="F172">
        <v>56.323334000000003</v>
      </c>
      <c r="G172">
        <v>108.74</v>
      </c>
      <c r="H172">
        <v>106.532</v>
      </c>
      <c r="I172">
        <v>110.28</v>
      </c>
      <c r="J172">
        <v>121.28</v>
      </c>
      <c r="K172">
        <v>62.844999999999999</v>
      </c>
      <c r="L172">
        <v>89.53</v>
      </c>
      <c r="M172">
        <v>185.58</v>
      </c>
      <c r="N172">
        <v>79.483999999999995</v>
      </c>
      <c r="O172">
        <v>48.68</v>
      </c>
      <c r="P172">
        <v>161.13</v>
      </c>
      <c r="Q172">
        <v>131.83000000000001</v>
      </c>
      <c r="R172">
        <v>122.6</v>
      </c>
      <c r="S172">
        <v>171.09</v>
      </c>
      <c r="T172">
        <v>67.05</v>
      </c>
      <c r="U172">
        <v>70.95</v>
      </c>
      <c r="V172">
        <v>83.35</v>
      </c>
      <c r="W172">
        <v>31.81</v>
      </c>
      <c r="X172">
        <v>35.880000000000003</v>
      </c>
      <c r="Y172">
        <v>41.81</v>
      </c>
      <c r="Z172">
        <v>48.3</v>
      </c>
      <c r="AA172">
        <v>74.67</v>
      </c>
      <c r="AB172">
        <v>85.02</v>
      </c>
      <c r="AC172">
        <v>139.1</v>
      </c>
      <c r="AD172">
        <v>14.59</v>
      </c>
      <c r="AE172">
        <v>47.87</v>
      </c>
      <c r="AF172">
        <v>63.53</v>
      </c>
      <c r="AG172">
        <v>73.03</v>
      </c>
      <c r="AH172">
        <v>83.74</v>
      </c>
      <c r="AI172">
        <v>90.03</v>
      </c>
      <c r="AJ172">
        <v>30.6</v>
      </c>
    </row>
    <row r="173" spans="2:36" x14ac:dyDescent="0.35">
      <c r="B173" s="2">
        <v>45260</v>
      </c>
      <c r="C173">
        <v>35.9</v>
      </c>
      <c r="D173">
        <v>45.28</v>
      </c>
      <c r="E173">
        <v>36.94</v>
      </c>
      <c r="F173">
        <v>55.74</v>
      </c>
      <c r="G173">
        <v>107.05</v>
      </c>
      <c r="H173">
        <v>103.85</v>
      </c>
      <c r="I173">
        <v>107.62</v>
      </c>
      <c r="J173">
        <v>119.86</v>
      </c>
      <c r="K173">
        <v>61.137500000000003</v>
      </c>
      <c r="L173">
        <v>86.91</v>
      </c>
      <c r="M173">
        <v>185.16</v>
      </c>
      <c r="N173">
        <v>78.394005000000007</v>
      </c>
      <c r="O173">
        <v>47.5</v>
      </c>
      <c r="P173">
        <v>160.47999999999999</v>
      </c>
      <c r="Q173">
        <v>131.31</v>
      </c>
      <c r="R173">
        <v>120.93</v>
      </c>
      <c r="S173">
        <v>168.78</v>
      </c>
      <c r="T173">
        <v>64.599999999999994</v>
      </c>
      <c r="U173">
        <v>70.66</v>
      </c>
      <c r="V173">
        <v>82.41</v>
      </c>
      <c r="W173">
        <v>31.32</v>
      </c>
      <c r="X173">
        <v>34.380000000000003</v>
      </c>
      <c r="Y173">
        <v>40.61</v>
      </c>
      <c r="Z173">
        <v>47.67</v>
      </c>
      <c r="AA173">
        <v>73.47</v>
      </c>
      <c r="AB173">
        <v>84.58</v>
      </c>
      <c r="AC173">
        <v>138</v>
      </c>
      <c r="AD173">
        <v>14.21</v>
      </c>
      <c r="AE173">
        <v>45.84</v>
      </c>
      <c r="AF173">
        <v>62.76</v>
      </c>
      <c r="AG173">
        <v>70.36</v>
      </c>
      <c r="AH173">
        <v>81.73</v>
      </c>
      <c r="AI173">
        <v>87.72</v>
      </c>
      <c r="AJ173">
        <v>30.33</v>
      </c>
    </row>
    <row r="174" spans="2:36" x14ac:dyDescent="0.35">
      <c r="B174" s="2">
        <v>45259</v>
      </c>
      <c r="C174">
        <v>35.5</v>
      </c>
      <c r="D174">
        <v>44.48</v>
      </c>
      <c r="E174">
        <v>36.659999999999997</v>
      </c>
      <c r="F174">
        <v>55.211599999999997</v>
      </c>
      <c r="G174">
        <v>105.89</v>
      </c>
      <c r="H174">
        <v>103.19</v>
      </c>
      <c r="I174">
        <v>106.3793</v>
      </c>
      <c r="J174">
        <v>117.8</v>
      </c>
      <c r="K174">
        <v>60.577500000000001</v>
      </c>
      <c r="L174">
        <v>86.69</v>
      </c>
      <c r="M174">
        <v>184.89</v>
      </c>
      <c r="N174">
        <v>77.768000000000001</v>
      </c>
      <c r="O174">
        <v>47.76</v>
      </c>
      <c r="P174">
        <v>162.21</v>
      </c>
      <c r="Q174">
        <v>129.68</v>
      </c>
      <c r="R174">
        <v>119.34</v>
      </c>
      <c r="S174">
        <v>169.02</v>
      </c>
      <c r="T174">
        <v>64.540000000000006</v>
      </c>
      <c r="U174">
        <v>69.959999999999994</v>
      </c>
      <c r="V174">
        <v>81.599999999999994</v>
      </c>
      <c r="W174">
        <v>31.2</v>
      </c>
      <c r="X174">
        <v>34.4</v>
      </c>
      <c r="Y174">
        <v>40.549999999999997</v>
      </c>
      <c r="Z174">
        <v>47.97</v>
      </c>
      <c r="AA174">
        <v>73.435100000000006</v>
      </c>
      <c r="AB174">
        <v>84.02</v>
      </c>
      <c r="AC174">
        <v>137.22999999999999</v>
      </c>
      <c r="AD174">
        <v>14.1</v>
      </c>
      <c r="AE174">
        <v>45.84</v>
      </c>
      <c r="AF174">
        <v>62.49</v>
      </c>
      <c r="AG174">
        <v>70.754999999999995</v>
      </c>
      <c r="AH174">
        <v>81.14</v>
      </c>
      <c r="AI174">
        <v>87</v>
      </c>
      <c r="AJ174">
        <v>30.18</v>
      </c>
    </row>
    <row r="175" spans="2:36" x14ac:dyDescent="0.35">
      <c r="B175" s="2">
        <v>45258</v>
      </c>
      <c r="C175">
        <v>35.25</v>
      </c>
      <c r="D175">
        <v>44.65</v>
      </c>
      <c r="E175">
        <v>35.83</v>
      </c>
      <c r="F175">
        <v>54.656669999999998</v>
      </c>
      <c r="G175">
        <v>105.49</v>
      </c>
      <c r="H175">
        <v>103</v>
      </c>
      <c r="I175">
        <v>106.23</v>
      </c>
      <c r="J175">
        <v>117.92</v>
      </c>
      <c r="K175">
        <v>60.37</v>
      </c>
      <c r="L175">
        <v>85.92</v>
      </c>
      <c r="M175">
        <v>184.75</v>
      </c>
      <c r="N175">
        <v>76.540000000000006</v>
      </c>
      <c r="O175">
        <v>47.12</v>
      </c>
      <c r="P175">
        <v>160.72999999999999</v>
      </c>
      <c r="Q175">
        <v>129.63999999999999</v>
      </c>
      <c r="R175">
        <v>118.21</v>
      </c>
      <c r="S175">
        <v>169.48</v>
      </c>
      <c r="T175">
        <v>64.11</v>
      </c>
      <c r="U175">
        <v>70.53</v>
      </c>
      <c r="V175">
        <v>81.180000000000007</v>
      </c>
      <c r="W175">
        <v>31.22</v>
      </c>
      <c r="X175">
        <v>34.700000000000003</v>
      </c>
      <c r="Y175">
        <v>40.71</v>
      </c>
      <c r="Z175">
        <v>48.21</v>
      </c>
      <c r="AA175">
        <v>73.47</v>
      </c>
      <c r="AB175">
        <v>84.65</v>
      </c>
      <c r="AC175">
        <v>137.75</v>
      </c>
      <c r="AD175">
        <v>13.95</v>
      </c>
      <c r="AE175">
        <v>45.29</v>
      </c>
      <c r="AF175">
        <v>62.99</v>
      </c>
      <c r="AG175">
        <v>69.726699999999994</v>
      </c>
      <c r="AH175">
        <v>80.58</v>
      </c>
      <c r="AI175">
        <v>86.58</v>
      </c>
      <c r="AJ175">
        <v>29.8</v>
      </c>
    </row>
    <row r="176" spans="2:36" x14ac:dyDescent="0.35">
      <c r="B176" s="2">
        <v>45257</v>
      </c>
      <c r="C176">
        <v>35.26</v>
      </c>
      <c r="D176">
        <v>45.3</v>
      </c>
      <c r="E176">
        <v>35.729999999999997</v>
      </c>
      <c r="F176">
        <v>54.64</v>
      </c>
      <c r="G176">
        <v>105.74</v>
      </c>
      <c r="H176">
        <v>104.58</v>
      </c>
      <c r="I176">
        <v>108.23</v>
      </c>
      <c r="J176">
        <v>117.86</v>
      </c>
      <c r="K176">
        <v>60.2575</v>
      </c>
      <c r="L176">
        <v>86.47</v>
      </c>
      <c r="M176">
        <v>184.4</v>
      </c>
      <c r="N176">
        <v>76.099999999999994</v>
      </c>
      <c r="O176">
        <v>46.97</v>
      </c>
      <c r="P176">
        <v>161.66</v>
      </c>
      <c r="Q176">
        <v>130.31</v>
      </c>
      <c r="R176">
        <v>118.57</v>
      </c>
      <c r="S176">
        <v>168.51</v>
      </c>
      <c r="T176">
        <v>63.51</v>
      </c>
      <c r="U176">
        <v>70.209999999999994</v>
      </c>
      <c r="V176">
        <v>81.02</v>
      </c>
      <c r="W176">
        <v>29.79</v>
      </c>
      <c r="X176">
        <v>33.97</v>
      </c>
      <c r="Y176">
        <v>40.44</v>
      </c>
      <c r="Z176">
        <v>47.66</v>
      </c>
      <c r="AA176">
        <v>73.55</v>
      </c>
      <c r="AB176">
        <v>84.63</v>
      </c>
      <c r="AC176">
        <v>138.13</v>
      </c>
      <c r="AD176">
        <v>13.77</v>
      </c>
      <c r="AE176">
        <v>44.63</v>
      </c>
      <c r="AF176">
        <v>62.79</v>
      </c>
      <c r="AG176">
        <v>69.844099999999997</v>
      </c>
      <c r="AH176">
        <v>80.05</v>
      </c>
      <c r="AI176">
        <v>86.25</v>
      </c>
      <c r="AJ176">
        <v>29.86</v>
      </c>
    </row>
    <row r="177" spans="2:36" x14ac:dyDescent="0.35">
      <c r="B177" s="2">
        <v>45254</v>
      </c>
      <c r="C177">
        <v>35.380000000000003</v>
      </c>
      <c r="D177">
        <v>45.13</v>
      </c>
      <c r="E177">
        <v>35.9</v>
      </c>
      <c r="F177">
        <v>54.774230000000003</v>
      </c>
      <c r="G177">
        <v>106.34</v>
      </c>
      <c r="H177">
        <v>104.71</v>
      </c>
      <c r="I177">
        <v>108.38</v>
      </c>
      <c r="J177">
        <v>118.49</v>
      </c>
      <c r="K177">
        <v>60.8825</v>
      </c>
      <c r="L177">
        <v>86.75</v>
      </c>
      <c r="M177">
        <v>184.41</v>
      </c>
      <c r="N177">
        <v>76.134</v>
      </c>
      <c r="O177">
        <v>46.744999999999997</v>
      </c>
      <c r="P177">
        <v>161.76</v>
      </c>
      <c r="Q177">
        <v>131.13</v>
      </c>
      <c r="R177">
        <v>119.36</v>
      </c>
      <c r="S177">
        <v>168.24</v>
      </c>
      <c r="T177">
        <v>63.89</v>
      </c>
      <c r="U177">
        <v>70.41</v>
      </c>
      <c r="V177">
        <v>81.12</v>
      </c>
      <c r="W177">
        <v>29.32</v>
      </c>
      <c r="X177">
        <v>34.49</v>
      </c>
      <c r="Y177">
        <v>40.549999999999997</v>
      </c>
      <c r="Z177">
        <v>48.81</v>
      </c>
      <c r="AA177">
        <v>74.34</v>
      </c>
      <c r="AB177">
        <v>84.93</v>
      </c>
      <c r="AC177">
        <v>139.33000000000001</v>
      </c>
      <c r="AD177">
        <v>13.88</v>
      </c>
      <c r="AE177">
        <v>45.48</v>
      </c>
      <c r="AF177">
        <v>62.69</v>
      </c>
      <c r="AG177">
        <v>70.180000000000007</v>
      </c>
      <c r="AH177">
        <v>79.760000000000005</v>
      </c>
      <c r="AI177">
        <v>86.1</v>
      </c>
      <c r="AJ177">
        <v>29.87</v>
      </c>
    </row>
    <row r="178" spans="2:36" x14ac:dyDescent="0.35">
      <c r="B178" s="2">
        <v>45252</v>
      </c>
      <c r="C178">
        <v>35.270000000000003</v>
      </c>
      <c r="D178">
        <v>44.8</v>
      </c>
      <c r="E178">
        <v>35.72</v>
      </c>
      <c r="F178">
        <v>54.636670000000002</v>
      </c>
      <c r="G178">
        <v>106.08</v>
      </c>
      <c r="H178">
        <v>103.89</v>
      </c>
      <c r="I178">
        <v>107.99</v>
      </c>
      <c r="J178">
        <v>117.96</v>
      </c>
      <c r="K178">
        <v>60.667499999999997</v>
      </c>
      <c r="L178">
        <v>86.44</v>
      </c>
      <c r="M178">
        <v>184.77</v>
      </c>
      <c r="N178">
        <v>75.885999999999996</v>
      </c>
      <c r="O178">
        <v>46.6</v>
      </c>
      <c r="P178">
        <v>162.12</v>
      </c>
      <c r="Q178">
        <v>130.43</v>
      </c>
      <c r="R178">
        <v>118.72</v>
      </c>
      <c r="S178">
        <v>168.08</v>
      </c>
      <c r="T178">
        <v>63.43</v>
      </c>
      <c r="U178">
        <v>70.150000000000006</v>
      </c>
      <c r="V178">
        <v>80.77</v>
      </c>
      <c r="W178">
        <v>29.25</v>
      </c>
      <c r="X178">
        <v>34.44</v>
      </c>
      <c r="Y178">
        <v>40.69</v>
      </c>
      <c r="Z178">
        <v>48.8</v>
      </c>
      <c r="AA178">
        <v>73.98</v>
      </c>
      <c r="AB178">
        <v>84.58</v>
      </c>
      <c r="AC178">
        <v>138.69999999999999</v>
      </c>
      <c r="AD178">
        <v>13.92</v>
      </c>
      <c r="AE178">
        <v>46.06</v>
      </c>
      <c r="AF178">
        <v>62.53</v>
      </c>
      <c r="AG178">
        <v>69.801900000000003</v>
      </c>
      <c r="AH178">
        <v>79.53</v>
      </c>
      <c r="AI178">
        <v>85.79</v>
      </c>
      <c r="AJ178">
        <v>29.83</v>
      </c>
    </row>
    <row r="179" spans="2:36" x14ac:dyDescent="0.35">
      <c r="B179" s="2">
        <v>45251</v>
      </c>
      <c r="C179">
        <v>35.130000000000003</v>
      </c>
      <c r="D179">
        <v>44.54</v>
      </c>
      <c r="E179">
        <v>35.74</v>
      </c>
      <c r="F179">
        <v>54.423335999999999</v>
      </c>
      <c r="G179">
        <v>105.85</v>
      </c>
      <c r="H179">
        <v>103.175</v>
      </c>
      <c r="I179">
        <v>107.42</v>
      </c>
      <c r="J179">
        <v>117.16</v>
      </c>
      <c r="K179">
        <v>60.322499999999998</v>
      </c>
      <c r="L179">
        <v>86.06</v>
      </c>
      <c r="M179">
        <v>183.95</v>
      </c>
      <c r="N179">
        <v>75.902000000000001</v>
      </c>
      <c r="O179">
        <v>46.34</v>
      </c>
      <c r="P179">
        <v>162.47</v>
      </c>
      <c r="Q179">
        <v>129.81</v>
      </c>
      <c r="R179">
        <v>117.97</v>
      </c>
      <c r="S179">
        <v>167.57</v>
      </c>
      <c r="T179">
        <v>63.46</v>
      </c>
      <c r="U179">
        <v>69.650000000000006</v>
      </c>
      <c r="V179">
        <v>80.72</v>
      </c>
      <c r="W179">
        <v>29.21</v>
      </c>
      <c r="X179">
        <v>34.65</v>
      </c>
      <c r="Y179">
        <v>40.909999999999997</v>
      </c>
      <c r="Z179">
        <v>49.44</v>
      </c>
      <c r="AA179">
        <v>74.28</v>
      </c>
      <c r="AB179">
        <v>84.62</v>
      </c>
      <c r="AC179">
        <v>138.63</v>
      </c>
      <c r="AD179">
        <v>13.97</v>
      </c>
      <c r="AE179">
        <v>46.04</v>
      </c>
      <c r="AF179">
        <v>62.23</v>
      </c>
      <c r="AG179">
        <v>69.56</v>
      </c>
      <c r="AH179">
        <v>79.14</v>
      </c>
      <c r="AI179">
        <v>85.43</v>
      </c>
      <c r="AJ179">
        <v>29.72</v>
      </c>
    </row>
    <row r="180" spans="2:36" x14ac:dyDescent="0.35">
      <c r="B180" s="2">
        <v>45250</v>
      </c>
      <c r="C180">
        <v>35.15</v>
      </c>
      <c r="D180">
        <v>44.18</v>
      </c>
      <c r="E180">
        <v>36.409999999999997</v>
      </c>
      <c r="F180">
        <v>54.513331999999998</v>
      </c>
      <c r="G180">
        <v>105.93</v>
      </c>
      <c r="H180">
        <v>103.65</v>
      </c>
      <c r="I180">
        <v>107.86</v>
      </c>
      <c r="J180">
        <v>117.02</v>
      </c>
      <c r="K180">
        <v>60.335000000000001</v>
      </c>
      <c r="L180">
        <v>87.04</v>
      </c>
      <c r="M180">
        <v>185.45</v>
      </c>
      <c r="N180">
        <v>75.930000000000007</v>
      </c>
      <c r="O180">
        <v>46.9</v>
      </c>
      <c r="P180">
        <v>164.9</v>
      </c>
      <c r="Q180">
        <v>129.03</v>
      </c>
      <c r="R180">
        <v>118.92</v>
      </c>
      <c r="S180">
        <v>168</v>
      </c>
      <c r="T180">
        <v>63.64</v>
      </c>
      <c r="U180">
        <v>69.44</v>
      </c>
      <c r="V180">
        <v>80.41</v>
      </c>
      <c r="W180">
        <v>28.51</v>
      </c>
      <c r="X180">
        <v>34.520000000000003</v>
      </c>
      <c r="Y180">
        <v>40.6</v>
      </c>
      <c r="Z180">
        <v>50.07</v>
      </c>
      <c r="AA180">
        <v>74.67</v>
      </c>
      <c r="AB180">
        <v>84.81</v>
      </c>
      <c r="AC180">
        <v>139.88</v>
      </c>
      <c r="AD180">
        <v>14.25</v>
      </c>
      <c r="AE180">
        <v>47.03</v>
      </c>
      <c r="AF180">
        <v>62.1</v>
      </c>
      <c r="AG180">
        <v>70.640600000000006</v>
      </c>
      <c r="AH180">
        <v>79.7</v>
      </c>
      <c r="AI180">
        <v>85.88</v>
      </c>
      <c r="AJ180">
        <v>29.92</v>
      </c>
    </row>
    <row r="181" spans="2:36" x14ac:dyDescent="0.35">
      <c r="B181" s="2">
        <v>45247</v>
      </c>
      <c r="C181">
        <v>35.01</v>
      </c>
      <c r="D181">
        <v>44.07</v>
      </c>
      <c r="E181">
        <v>36.450000000000003</v>
      </c>
      <c r="F181">
        <v>54.323334000000003</v>
      </c>
      <c r="G181">
        <v>105.61</v>
      </c>
      <c r="H181">
        <v>103.4</v>
      </c>
      <c r="I181">
        <v>107.44</v>
      </c>
      <c r="J181">
        <v>115.75</v>
      </c>
      <c r="K181">
        <v>59.942500000000003</v>
      </c>
      <c r="L181">
        <v>86.69</v>
      </c>
      <c r="M181">
        <v>182.8</v>
      </c>
      <c r="N181">
        <v>74.782004999999998</v>
      </c>
      <c r="O181">
        <v>46.27</v>
      </c>
      <c r="P181">
        <v>162.57</v>
      </c>
      <c r="Q181">
        <v>128.25</v>
      </c>
      <c r="R181">
        <v>118.1</v>
      </c>
      <c r="S181">
        <v>167.14</v>
      </c>
      <c r="T181">
        <v>63.25</v>
      </c>
      <c r="U181">
        <v>69.489999999999995</v>
      </c>
      <c r="V181">
        <v>80.27</v>
      </c>
      <c r="W181">
        <v>28.43</v>
      </c>
      <c r="X181">
        <v>34.04</v>
      </c>
      <c r="Y181">
        <v>40.36</v>
      </c>
      <c r="Z181">
        <v>49.41</v>
      </c>
      <c r="AA181">
        <v>75.489999999999995</v>
      </c>
      <c r="AB181">
        <v>84.69</v>
      </c>
      <c r="AC181">
        <v>139.66</v>
      </c>
      <c r="AD181">
        <v>13.99</v>
      </c>
      <c r="AE181">
        <v>45.63</v>
      </c>
      <c r="AF181">
        <v>62.29</v>
      </c>
      <c r="AG181">
        <v>69.715199999999996</v>
      </c>
      <c r="AH181">
        <v>79.12</v>
      </c>
      <c r="AI181">
        <v>85.22</v>
      </c>
      <c r="AJ181">
        <v>29.58</v>
      </c>
    </row>
    <row r="182" spans="2:36" x14ac:dyDescent="0.35">
      <c r="B182" s="2">
        <v>45246</v>
      </c>
      <c r="C182">
        <v>34.83</v>
      </c>
      <c r="D182">
        <v>43.87</v>
      </c>
      <c r="E182">
        <v>35.93</v>
      </c>
      <c r="F182">
        <v>53.92</v>
      </c>
      <c r="G182">
        <v>104.94</v>
      </c>
      <c r="H182">
        <v>102.55</v>
      </c>
      <c r="I182">
        <v>106.15</v>
      </c>
      <c r="J182">
        <v>115.67</v>
      </c>
      <c r="K182">
        <v>59.555</v>
      </c>
      <c r="L182">
        <v>86.12</v>
      </c>
      <c r="M182">
        <v>183.18</v>
      </c>
      <c r="N182">
        <v>74.542000000000002</v>
      </c>
      <c r="O182">
        <v>45.77</v>
      </c>
      <c r="P182">
        <v>161.81</v>
      </c>
      <c r="Q182">
        <v>128.51</v>
      </c>
      <c r="R182">
        <v>117.03</v>
      </c>
      <c r="S182">
        <v>166.03</v>
      </c>
      <c r="T182">
        <v>61.54</v>
      </c>
      <c r="U182">
        <v>69.58</v>
      </c>
      <c r="V182">
        <v>80.12</v>
      </c>
      <c r="W182">
        <v>28.61</v>
      </c>
      <c r="X182">
        <v>33.590000000000003</v>
      </c>
      <c r="Y182">
        <v>39.69</v>
      </c>
      <c r="Z182">
        <v>48.27</v>
      </c>
      <c r="AA182">
        <v>74.89</v>
      </c>
      <c r="AB182">
        <v>82.95</v>
      </c>
      <c r="AC182">
        <v>136.65</v>
      </c>
      <c r="AD182">
        <v>13.9</v>
      </c>
      <c r="AE182">
        <v>45.48</v>
      </c>
      <c r="AF182">
        <v>62.12</v>
      </c>
      <c r="AG182">
        <v>69.202200000000005</v>
      </c>
      <c r="AH182">
        <v>79.180000000000007</v>
      </c>
      <c r="AI182">
        <v>85.27</v>
      </c>
      <c r="AJ182">
        <v>29.42</v>
      </c>
    </row>
    <row r="183" spans="2:36" x14ac:dyDescent="0.35">
      <c r="B183" s="2">
        <v>45245</v>
      </c>
      <c r="C183">
        <v>34.69</v>
      </c>
      <c r="D183">
        <v>43.67</v>
      </c>
      <c r="E183">
        <v>36.229999999999997</v>
      </c>
      <c r="F183">
        <v>53.863334999999999</v>
      </c>
      <c r="G183">
        <v>104.92</v>
      </c>
      <c r="H183">
        <v>104</v>
      </c>
      <c r="I183">
        <v>106.62</v>
      </c>
      <c r="J183">
        <v>116.17</v>
      </c>
      <c r="K183">
        <v>59.727499999999999</v>
      </c>
      <c r="L183">
        <v>86.15</v>
      </c>
      <c r="M183">
        <v>182.27</v>
      </c>
      <c r="N183">
        <v>74.510000000000005</v>
      </c>
      <c r="O183">
        <v>46.26</v>
      </c>
      <c r="P183">
        <v>161.21</v>
      </c>
      <c r="Q183">
        <v>127.96</v>
      </c>
      <c r="R183">
        <v>118.03</v>
      </c>
      <c r="S183">
        <v>167.75</v>
      </c>
      <c r="T183">
        <v>63.72</v>
      </c>
      <c r="U183">
        <v>70.45</v>
      </c>
      <c r="V183">
        <v>79.88</v>
      </c>
      <c r="W183">
        <v>28.19</v>
      </c>
      <c r="X183">
        <v>34.11</v>
      </c>
      <c r="Y183">
        <v>40</v>
      </c>
      <c r="Z183">
        <v>50.1</v>
      </c>
      <c r="AA183">
        <v>75.67</v>
      </c>
      <c r="AB183">
        <v>84.6</v>
      </c>
      <c r="AC183">
        <v>140.71</v>
      </c>
      <c r="AD183">
        <v>14.06</v>
      </c>
      <c r="AE183">
        <v>46.65</v>
      </c>
      <c r="AF183">
        <v>61.79</v>
      </c>
      <c r="AG183">
        <v>70.494900000000001</v>
      </c>
      <c r="AH183">
        <v>79.349999999999994</v>
      </c>
      <c r="AI183">
        <v>85.67</v>
      </c>
      <c r="AJ183">
        <v>29.5</v>
      </c>
    </row>
    <row r="184" spans="2:36" x14ac:dyDescent="0.35">
      <c r="B184" s="2">
        <v>45244</v>
      </c>
      <c r="C184">
        <v>34.5</v>
      </c>
      <c r="D184">
        <v>44.04</v>
      </c>
      <c r="E184">
        <v>35.42</v>
      </c>
      <c r="F184">
        <v>53.453335000000003</v>
      </c>
      <c r="G184">
        <v>104.7</v>
      </c>
      <c r="H184">
        <v>104.43</v>
      </c>
      <c r="I184">
        <v>107.4</v>
      </c>
      <c r="J184">
        <v>116.18</v>
      </c>
      <c r="K184">
        <v>59.085000000000001</v>
      </c>
      <c r="L184">
        <v>86.65</v>
      </c>
      <c r="M184">
        <v>182.04</v>
      </c>
      <c r="N184">
        <v>74.927999999999997</v>
      </c>
      <c r="O184">
        <v>46.63</v>
      </c>
      <c r="P184">
        <v>161.09</v>
      </c>
      <c r="Q184">
        <v>127.86</v>
      </c>
      <c r="R184">
        <v>117.91</v>
      </c>
      <c r="S184">
        <v>167.55</v>
      </c>
      <c r="T184">
        <v>62.36</v>
      </c>
      <c r="U184">
        <v>69.89</v>
      </c>
      <c r="V184">
        <v>79.53</v>
      </c>
      <c r="W184">
        <v>28.33</v>
      </c>
      <c r="X184">
        <v>33.57</v>
      </c>
      <c r="Y184">
        <v>39.840000000000003</v>
      </c>
      <c r="Z184">
        <v>49.61</v>
      </c>
      <c r="AA184">
        <v>74.86</v>
      </c>
      <c r="AB184">
        <v>84.76</v>
      </c>
      <c r="AC184">
        <v>140.55000000000001</v>
      </c>
      <c r="AD184">
        <v>13.99</v>
      </c>
      <c r="AE184">
        <v>46.03</v>
      </c>
      <c r="AF184">
        <v>61.98</v>
      </c>
      <c r="AG184">
        <v>69.547700000000006</v>
      </c>
      <c r="AH184">
        <v>79.12</v>
      </c>
      <c r="AI184">
        <v>85.58</v>
      </c>
      <c r="AJ184">
        <v>29.41</v>
      </c>
    </row>
    <row r="185" spans="2:36" x14ac:dyDescent="0.35">
      <c r="B185" s="2">
        <v>45243</v>
      </c>
      <c r="C185">
        <v>33.86</v>
      </c>
      <c r="D185">
        <v>43.6</v>
      </c>
      <c r="E185">
        <v>33.36</v>
      </c>
      <c r="F185">
        <v>52.155937000000002</v>
      </c>
      <c r="G185">
        <v>102.64</v>
      </c>
      <c r="H185">
        <v>99.62</v>
      </c>
      <c r="I185">
        <v>103.6904</v>
      </c>
      <c r="J185">
        <v>115.29</v>
      </c>
      <c r="K185">
        <v>57.112499999999997</v>
      </c>
      <c r="L185">
        <v>81.599999999999994</v>
      </c>
      <c r="M185">
        <v>178.47</v>
      </c>
      <c r="N185">
        <v>72.927999999999997</v>
      </c>
      <c r="O185">
        <v>44.81</v>
      </c>
      <c r="P185">
        <v>156.32</v>
      </c>
      <c r="Q185">
        <v>127</v>
      </c>
      <c r="R185">
        <v>115.42</v>
      </c>
      <c r="S185">
        <v>162.09</v>
      </c>
      <c r="T185">
        <v>59.42</v>
      </c>
      <c r="U185">
        <v>69.180000000000007</v>
      </c>
      <c r="V185">
        <v>77.25</v>
      </c>
      <c r="W185">
        <v>27.04</v>
      </c>
      <c r="X185">
        <v>32.270000000000003</v>
      </c>
      <c r="Y185">
        <v>38.200000000000003</v>
      </c>
      <c r="Z185">
        <v>47.85</v>
      </c>
      <c r="AA185">
        <v>72.81</v>
      </c>
      <c r="AB185">
        <v>84.01</v>
      </c>
      <c r="AC185">
        <v>138.26</v>
      </c>
      <c r="AD185">
        <v>13.01</v>
      </c>
      <c r="AE185">
        <v>41.71</v>
      </c>
      <c r="AF185">
        <v>59.6</v>
      </c>
      <c r="AG185">
        <v>66.379599999999996</v>
      </c>
      <c r="AH185">
        <v>74.959999999999994</v>
      </c>
      <c r="AI185">
        <v>81.180000000000007</v>
      </c>
      <c r="AJ185">
        <v>28.5</v>
      </c>
    </row>
    <row r="186" spans="2:36" x14ac:dyDescent="0.35">
      <c r="B186" s="2">
        <v>45240</v>
      </c>
      <c r="C186">
        <v>33.909999999999997</v>
      </c>
      <c r="D186">
        <v>43.51</v>
      </c>
      <c r="E186">
        <v>33.47</v>
      </c>
      <c r="F186">
        <v>52.230170000000001</v>
      </c>
      <c r="G186">
        <v>102.55</v>
      </c>
      <c r="H186">
        <v>99.32</v>
      </c>
      <c r="I186">
        <v>103.57510000000001</v>
      </c>
      <c r="J186">
        <v>113.96</v>
      </c>
      <c r="K186">
        <v>57.1175</v>
      </c>
      <c r="L186">
        <v>81.99</v>
      </c>
      <c r="M186">
        <v>179.52</v>
      </c>
      <c r="N186">
        <v>72.853999999999999</v>
      </c>
      <c r="O186">
        <v>44.75</v>
      </c>
      <c r="P186">
        <v>157.28</v>
      </c>
      <c r="Q186">
        <v>126.27</v>
      </c>
      <c r="R186">
        <v>115.53</v>
      </c>
      <c r="S186">
        <v>161.4</v>
      </c>
      <c r="T186">
        <v>59.84</v>
      </c>
      <c r="U186">
        <v>68.959999999999994</v>
      </c>
      <c r="V186">
        <v>77.36</v>
      </c>
      <c r="W186">
        <v>27.25</v>
      </c>
      <c r="X186">
        <v>32.1</v>
      </c>
      <c r="Y186">
        <v>38.049999999999997</v>
      </c>
      <c r="Z186">
        <v>47.47</v>
      </c>
      <c r="AA186">
        <v>72.73</v>
      </c>
      <c r="AB186">
        <v>83.41</v>
      </c>
      <c r="AC186">
        <v>137.16999999999999</v>
      </c>
      <c r="AD186">
        <v>13.01</v>
      </c>
      <c r="AE186">
        <v>41.4</v>
      </c>
      <c r="AF186">
        <v>60.32</v>
      </c>
      <c r="AG186">
        <v>66.531300000000002</v>
      </c>
      <c r="AH186">
        <v>75.59</v>
      </c>
      <c r="AI186">
        <v>82.01</v>
      </c>
      <c r="AJ186">
        <v>28.59</v>
      </c>
    </row>
    <row r="187" spans="2:36" x14ac:dyDescent="0.35">
      <c r="B187" s="2">
        <v>45239</v>
      </c>
      <c r="C187">
        <v>33.53</v>
      </c>
      <c r="D187">
        <v>43.07</v>
      </c>
      <c r="E187">
        <v>33.21</v>
      </c>
      <c r="F187">
        <v>51.626669999999997</v>
      </c>
      <c r="G187">
        <v>101.09</v>
      </c>
      <c r="H187">
        <v>97.839100000000002</v>
      </c>
      <c r="I187">
        <v>101.34</v>
      </c>
      <c r="J187">
        <v>112.77</v>
      </c>
      <c r="K187">
        <v>56.402500000000003</v>
      </c>
      <c r="L187">
        <v>80.209999999999994</v>
      </c>
      <c r="M187">
        <v>174.95</v>
      </c>
      <c r="N187">
        <v>71.084010000000006</v>
      </c>
      <c r="O187">
        <v>43.65</v>
      </c>
      <c r="P187">
        <v>151.16</v>
      </c>
      <c r="Q187">
        <v>125.52</v>
      </c>
      <c r="R187">
        <v>114.98</v>
      </c>
      <c r="S187">
        <v>158.76</v>
      </c>
      <c r="T187">
        <v>59.35</v>
      </c>
      <c r="U187">
        <v>68.48</v>
      </c>
      <c r="V187">
        <v>76.459999999999994</v>
      </c>
      <c r="W187">
        <v>27.59</v>
      </c>
      <c r="X187">
        <v>32.049999999999997</v>
      </c>
      <c r="Y187">
        <v>37.799999999999997</v>
      </c>
      <c r="Z187">
        <v>47.72</v>
      </c>
      <c r="AA187">
        <v>72.91</v>
      </c>
      <c r="AB187">
        <v>82.5</v>
      </c>
      <c r="AC187">
        <v>135.66</v>
      </c>
      <c r="AD187">
        <v>13.07</v>
      </c>
      <c r="AE187">
        <v>41.56</v>
      </c>
      <c r="AF187">
        <v>60</v>
      </c>
      <c r="AG187">
        <v>66.238600000000005</v>
      </c>
      <c r="AH187">
        <v>74.89</v>
      </c>
      <c r="AI187">
        <v>81.17</v>
      </c>
      <c r="AJ187">
        <v>27.94</v>
      </c>
    </row>
    <row r="188" spans="2:36" x14ac:dyDescent="0.35">
      <c r="B188" s="2">
        <v>45238</v>
      </c>
      <c r="C188">
        <v>33.67</v>
      </c>
      <c r="D188">
        <v>43.18</v>
      </c>
      <c r="E188">
        <v>33.83</v>
      </c>
      <c r="F188">
        <v>51.916668000000001</v>
      </c>
      <c r="G188">
        <v>101.31</v>
      </c>
      <c r="H188">
        <v>98.62</v>
      </c>
      <c r="I188">
        <v>101.2775</v>
      </c>
      <c r="J188">
        <v>112.76</v>
      </c>
      <c r="K188">
        <v>56.947499999999998</v>
      </c>
      <c r="L188">
        <v>81.33</v>
      </c>
      <c r="M188">
        <v>175.77</v>
      </c>
      <c r="N188">
        <v>71.691999999999993</v>
      </c>
      <c r="O188">
        <v>44.25</v>
      </c>
      <c r="P188">
        <v>151.43</v>
      </c>
      <c r="Q188">
        <v>128.16999999999999</v>
      </c>
      <c r="R188">
        <v>118.48</v>
      </c>
      <c r="S188">
        <v>161.78</v>
      </c>
      <c r="T188">
        <v>60.41</v>
      </c>
      <c r="U188">
        <v>68.760000000000005</v>
      </c>
      <c r="V188">
        <v>77.12</v>
      </c>
      <c r="W188">
        <v>27.69</v>
      </c>
      <c r="X188">
        <v>31.94</v>
      </c>
      <c r="Y188">
        <v>37.89</v>
      </c>
      <c r="Z188">
        <v>48.55</v>
      </c>
      <c r="AA188">
        <v>73.42</v>
      </c>
      <c r="AB188">
        <v>82.75</v>
      </c>
      <c r="AC188">
        <v>136.62</v>
      </c>
      <c r="AD188">
        <v>13.2</v>
      </c>
      <c r="AE188">
        <v>42.54</v>
      </c>
      <c r="AF188">
        <v>60.8</v>
      </c>
      <c r="AG188">
        <v>67.02</v>
      </c>
      <c r="AH188">
        <v>76.09</v>
      </c>
      <c r="AI188">
        <v>82.56</v>
      </c>
      <c r="AJ188">
        <v>28.11</v>
      </c>
    </row>
    <row r="189" spans="2:36" x14ac:dyDescent="0.35">
      <c r="B189" s="2">
        <v>45237</v>
      </c>
      <c r="C189">
        <v>33.630000000000003</v>
      </c>
      <c r="D189">
        <v>43.25</v>
      </c>
      <c r="E189">
        <v>34.119999999999997</v>
      </c>
      <c r="F189">
        <v>51.92</v>
      </c>
      <c r="G189">
        <v>101.08</v>
      </c>
      <c r="H189">
        <v>99</v>
      </c>
      <c r="I189">
        <v>101.2015</v>
      </c>
      <c r="J189">
        <v>112.92</v>
      </c>
      <c r="K189">
        <v>56.87</v>
      </c>
      <c r="L189">
        <v>81.37</v>
      </c>
      <c r="M189">
        <v>174.78</v>
      </c>
      <c r="N189">
        <v>71.209999999999994</v>
      </c>
      <c r="O189">
        <v>44.34</v>
      </c>
      <c r="P189">
        <v>150.88999999999999</v>
      </c>
      <c r="Q189">
        <v>128.35</v>
      </c>
      <c r="R189">
        <v>120.3</v>
      </c>
      <c r="S189">
        <v>162.21</v>
      </c>
      <c r="T189">
        <v>61.52</v>
      </c>
      <c r="U189">
        <v>69.03</v>
      </c>
      <c r="V189">
        <v>76.88</v>
      </c>
      <c r="W189">
        <v>28.59</v>
      </c>
      <c r="X189">
        <v>32.82</v>
      </c>
      <c r="Y189">
        <v>38.409999999999997</v>
      </c>
      <c r="Z189">
        <v>49.04</v>
      </c>
      <c r="AA189">
        <v>73.2</v>
      </c>
      <c r="AB189">
        <v>83.8</v>
      </c>
      <c r="AC189">
        <v>139.62</v>
      </c>
      <c r="AD189">
        <v>13.4</v>
      </c>
      <c r="AE189">
        <v>43.91</v>
      </c>
      <c r="AF189">
        <v>61.25</v>
      </c>
      <c r="AG189">
        <v>67.2898</v>
      </c>
      <c r="AH189">
        <v>75.84</v>
      </c>
      <c r="AI189">
        <v>82</v>
      </c>
      <c r="AJ189">
        <v>28.05</v>
      </c>
    </row>
    <row r="190" spans="2:36" x14ac:dyDescent="0.35">
      <c r="B190" s="2">
        <v>45236</v>
      </c>
      <c r="C190">
        <v>33.68</v>
      </c>
      <c r="D190">
        <v>43.32</v>
      </c>
      <c r="E190">
        <v>34.369999999999997</v>
      </c>
      <c r="F190">
        <v>51.943336000000002</v>
      </c>
      <c r="G190">
        <v>101.33</v>
      </c>
      <c r="H190">
        <v>99.511600000000001</v>
      </c>
      <c r="I190">
        <v>101.35550000000001</v>
      </c>
      <c r="J190">
        <v>113.12</v>
      </c>
      <c r="K190">
        <v>56.704999999999998</v>
      </c>
      <c r="L190">
        <v>80.37</v>
      </c>
      <c r="M190">
        <v>172.89</v>
      </c>
      <c r="N190">
        <v>69.798000000000002</v>
      </c>
      <c r="O190">
        <v>43.569200000000002</v>
      </c>
      <c r="P190">
        <v>149.94999999999999</v>
      </c>
      <c r="Q190">
        <v>128.26</v>
      </c>
      <c r="R190">
        <v>119.41</v>
      </c>
      <c r="S190">
        <v>160.41999999999999</v>
      </c>
      <c r="T190">
        <v>61.55</v>
      </c>
      <c r="U190">
        <v>68.86</v>
      </c>
      <c r="V190">
        <v>78.400000000000006</v>
      </c>
      <c r="W190">
        <v>29.15</v>
      </c>
      <c r="X190">
        <v>33.79</v>
      </c>
      <c r="Y190">
        <v>39.33</v>
      </c>
      <c r="Z190">
        <v>49.7</v>
      </c>
      <c r="AA190">
        <v>74.13</v>
      </c>
      <c r="AB190">
        <v>85.7</v>
      </c>
      <c r="AC190">
        <v>143.69</v>
      </c>
      <c r="AD190">
        <v>13.48</v>
      </c>
      <c r="AE190">
        <v>43.88</v>
      </c>
      <c r="AF190">
        <v>61.7</v>
      </c>
      <c r="AG190">
        <v>67.95</v>
      </c>
      <c r="AH190">
        <v>76.47</v>
      </c>
      <c r="AI190">
        <v>82.86</v>
      </c>
      <c r="AJ190">
        <v>27.86</v>
      </c>
    </row>
    <row r="191" spans="2:36" x14ac:dyDescent="0.35">
      <c r="B191" s="2">
        <v>45233</v>
      </c>
      <c r="C191">
        <v>33.78</v>
      </c>
      <c r="D191">
        <v>43.49</v>
      </c>
      <c r="E191">
        <v>34.81</v>
      </c>
      <c r="F191">
        <v>52.200004999999997</v>
      </c>
      <c r="G191">
        <v>101.6</v>
      </c>
      <c r="H191">
        <v>99.91</v>
      </c>
      <c r="I191">
        <v>102.0966</v>
      </c>
      <c r="J191">
        <v>113.42</v>
      </c>
      <c r="K191">
        <v>56.832500000000003</v>
      </c>
      <c r="L191">
        <v>81.239999999999995</v>
      </c>
      <c r="M191">
        <v>171.76</v>
      </c>
      <c r="N191">
        <v>69.962000000000003</v>
      </c>
      <c r="O191">
        <v>43.93</v>
      </c>
      <c r="P191">
        <v>149.51</v>
      </c>
      <c r="Q191">
        <v>127.41</v>
      </c>
      <c r="R191">
        <v>119.79</v>
      </c>
      <c r="S191">
        <v>160.22</v>
      </c>
      <c r="T191">
        <v>62.08</v>
      </c>
      <c r="U191">
        <v>68.75</v>
      </c>
      <c r="V191">
        <v>78.790000000000006</v>
      </c>
      <c r="W191">
        <v>29.47</v>
      </c>
      <c r="X191">
        <v>34.04</v>
      </c>
      <c r="Y191">
        <v>39.1</v>
      </c>
      <c r="Z191">
        <v>49.28</v>
      </c>
      <c r="AA191">
        <v>75.14</v>
      </c>
      <c r="AB191">
        <v>86.68</v>
      </c>
      <c r="AC191">
        <v>147.62</v>
      </c>
      <c r="AD191">
        <v>13.67</v>
      </c>
      <c r="AE191">
        <v>44.7</v>
      </c>
      <c r="AF191">
        <v>61.86</v>
      </c>
      <c r="AG191">
        <v>68.242199999999997</v>
      </c>
      <c r="AH191">
        <v>77.59</v>
      </c>
      <c r="AI191">
        <v>83.93</v>
      </c>
      <c r="AJ191">
        <v>27.94</v>
      </c>
    </row>
    <row r="192" spans="2:36" x14ac:dyDescent="0.35">
      <c r="B192" s="2">
        <v>45232</v>
      </c>
      <c r="C192">
        <v>33.340000000000003</v>
      </c>
      <c r="D192">
        <v>43.13</v>
      </c>
      <c r="E192">
        <v>33.67</v>
      </c>
      <c r="F192">
        <v>51.363334999999999</v>
      </c>
      <c r="G192">
        <v>100.71</v>
      </c>
      <c r="H192">
        <v>97.61</v>
      </c>
      <c r="I192">
        <v>100.43</v>
      </c>
      <c r="J192">
        <v>112.83</v>
      </c>
      <c r="K192">
        <v>55.9375</v>
      </c>
      <c r="L192">
        <v>78.7</v>
      </c>
      <c r="M192">
        <v>170.01</v>
      </c>
      <c r="N192">
        <v>69.231999999999999</v>
      </c>
      <c r="O192">
        <v>42.64</v>
      </c>
      <c r="P192">
        <v>146.1</v>
      </c>
      <c r="Q192">
        <v>126.78</v>
      </c>
      <c r="R192">
        <v>116.82</v>
      </c>
      <c r="S192">
        <v>158</v>
      </c>
      <c r="T192">
        <v>60.33</v>
      </c>
      <c r="U192">
        <v>68.67</v>
      </c>
      <c r="V192">
        <v>77.569999999999993</v>
      </c>
      <c r="W192">
        <v>28.26</v>
      </c>
      <c r="X192">
        <v>33.590000000000003</v>
      </c>
      <c r="Y192">
        <v>38.82</v>
      </c>
      <c r="Z192">
        <v>48.02</v>
      </c>
      <c r="AA192">
        <v>74.08</v>
      </c>
      <c r="AB192">
        <v>87.56</v>
      </c>
      <c r="AC192">
        <v>148.71</v>
      </c>
      <c r="AD192">
        <v>13.32</v>
      </c>
      <c r="AE192">
        <v>43.04</v>
      </c>
      <c r="AF192">
        <v>61.5</v>
      </c>
      <c r="AG192">
        <v>66.366699999999994</v>
      </c>
      <c r="AH192">
        <v>75.78</v>
      </c>
      <c r="AI192">
        <v>82.42</v>
      </c>
      <c r="AJ192">
        <v>27.41</v>
      </c>
    </row>
    <row r="193" spans="2:36" x14ac:dyDescent="0.35">
      <c r="B193" s="2">
        <v>45231</v>
      </c>
      <c r="C193">
        <v>32.57</v>
      </c>
      <c r="D193">
        <v>43.14</v>
      </c>
      <c r="E193">
        <v>31.8</v>
      </c>
      <c r="F193">
        <v>49.92</v>
      </c>
      <c r="G193">
        <v>98.68</v>
      </c>
      <c r="H193">
        <v>95.4542</v>
      </c>
      <c r="I193">
        <v>98.171999999999997</v>
      </c>
      <c r="J193">
        <v>110.57</v>
      </c>
      <c r="K193">
        <v>54.612499999999997</v>
      </c>
      <c r="L193">
        <v>76.099999999999994</v>
      </c>
      <c r="M193">
        <v>167.18</v>
      </c>
      <c r="N193">
        <v>68.046004999999994</v>
      </c>
      <c r="O193">
        <v>41.535699999999999</v>
      </c>
      <c r="P193">
        <v>142.41</v>
      </c>
      <c r="Q193">
        <v>124.8</v>
      </c>
      <c r="R193">
        <v>115.21</v>
      </c>
      <c r="S193">
        <v>153.97999999999999</v>
      </c>
      <c r="T193">
        <v>58.53</v>
      </c>
      <c r="U193">
        <v>67.790000000000006</v>
      </c>
      <c r="V193">
        <v>76.099999999999994</v>
      </c>
      <c r="W193">
        <v>28.11</v>
      </c>
      <c r="X193">
        <v>32.659999999999997</v>
      </c>
      <c r="Y193">
        <v>37.79</v>
      </c>
      <c r="Z193">
        <v>47.26</v>
      </c>
      <c r="AA193">
        <v>72.239999999999995</v>
      </c>
      <c r="AB193">
        <v>84.99</v>
      </c>
      <c r="AC193">
        <v>144.94999999999999</v>
      </c>
      <c r="AD193">
        <v>12.87</v>
      </c>
      <c r="AE193">
        <v>41.52</v>
      </c>
      <c r="AF193">
        <v>60.37</v>
      </c>
      <c r="AG193">
        <v>64.756</v>
      </c>
      <c r="AH193">
        <v>73.37</v>
      </c>
      <c r="AI193">
        <v>79.86</v>
      </c>
      <c r="AJ193">
        <v>26.86</v>
      </c>
    </row>
    <row r="194" spans="2:36" x14ac:dyDescent="0.35">
      <c r="B194" s="2">
        <v>45230</v>
      </c>
      <c r="C194">
        <v>32.36</v>
      </c>
      <c r="D194">
        <v>42.71</v>
      </c>
      <c r="E194">
        <v>31.85</v>
      </c>
      <c r="F194">
        <v>49.67</v>
      </c>
      <c r="G194">
        <v>98.36</v>
      </c>
      <c r="H194">
        <v>94.97</v>
      </c>
      <c r="I194">
        <v>96.22</v>
      </c>
      <c r="J194">
        <v>109.86</v>
      </c>
      <c r="K194">
        <v>54.46</v>
      </c>
      <c r="L194">
        <v>73.52</v>
      </c>
      <c r="M194">
        <v>164.01</v>
      </c>
      <c r="N194">
        <v>67.490004999999996</v>
      </c>
      <c r="O194">
        <v>41.14</v>
      </c>
      <c r="P194">
        <v>138.94999999999999</v>
      </c>
      <c r="Q194">
        <v>124.54</v>
      </c>
      <c r="R194">
        <v>113.68</v>
      </c>
      <c r="S194">
        <v>152.1</v>
      </c>
      <c r="T194">
        <v>58.69</v>
      </c>
      <c r="U194">
        <v>67.86</v>
      </c>
      <c r="V194">
        <v>76.06</v>
      </c>
      <c r="W194">
        <v>28.01</v>
      </c>
      <c r="X194">
        <v>32.85</v>
      </c>
      <c r="Y194">
        <v>37.5</v>
      </c>
      <c r="Z194">
        <v>47.74</v>
      </c>
      <c r="AA194">
        <v>72.400000000000006</v>
      </c>
      <c r="AB194">
        <v>85.19</v>
      </c>
      <c r="AC194">
        <v>145.22</v>
      </c>
      <c r="AD194">
        <v>13.01</v>
      </c>
      <c r="AE194">
        <v>41.98</v>
      </c>
      <c r="AF194">
        <v>59.69</v>
      </c>
      <c r="AG194">
        <v>66.046000000000006</v>
      </c>
      <c r="AH194">
        <v>72.92</v>
      </c>
      <c r="AI194">
        <v>79.180000000000007</v>
      </c>
      <c r="AJ194">
        <v>26.66</v>
      </c>
    </row>
    <row r="195" spans="2:36" x14ac:dyDescent="0.35">
      <c r="B195" s="2">
        <v>45229</v>
      </c>
      <c r="C195">
        <v>32.01</v>
      </c>
      <c r="D195">
        <v>42.33</v>
      </c>
      <c r="E195">
        <v>31.52</v>
      </c>
      <c r="F195">
        <v>49.17</v>
      </c>
      <c r="G195">
        <v>97.64</v>
      </c>
      <c r="H195">
        <v>94.475899999999996</v>
      </c>
      <c r="I195">
        <v>95.724400000000003</v>
      </c>
      <c r="J195">
        <v>107.72</v>
      </c>
      <c r="K195">
        <v>54.1</v>
      </c>
      <c r="L195">
        <v>72.39</v>
      </c>
      <c r="M195">
        <v>162.85</v>
      </c>
      <c r="N195">
        <v>66.712000000000003</v>
      </c>
      <c r="O195">
        <v>40.47</v>
      </c>
      <c r="P195">
        <v>137.96</v>
      </c>
      <c r="Q195">
        <v>123.83</v>
      </c>
      <c r="R195">
        <v>113.03</v>
      </c>
      <c r="S195">
        <v>150.96</v>
      </c>
      <c r="T195">
        <v>58.25</v>
      </c>
      <c r="U195">
        <v>67.62</v>
      </c>
      <c r="V195">
        <v>75.72</v>
      </c>
      <c r="W195">
        <v>28.77</v>
      </c>
      <c r="X195">
        <v>33.33</v>
      </c>
      <c r="Y195">
        <v>37.729999999999997</v>
      </c>
      <c r="Z195">
        <v>48.05</v>
      </c>
      <c r="AA195">
        <v>72.95</v>
      </c>
      <c r="AB195">
        <v>84.91</v>
      </c>
      <c r="AC195">
        <v>143.4</v>
      </c>
      <c r="AD195">
        <v>12.86</v>
      </c>
      <c r="AE195">
        <v>41.35</v>
      </c>
      <c r="AF195">
        <v>59.18</v>
      </c>
      <c r="AG195">
        <v>64.73</v>
      </c>
      <c r="AH195">
        <v>71.7</v>
      </c>
      <c r="AI195">
        <v>77.930000000000007</v>
      </c>
      <c r="AJ195">
        <v>26.3</v>
      </c>
    </row>
    <row r="196" spans="2:36" x14ac:dyDescent="0.35">
      <c r="B196" s="2">
        <v>45226</v>
      </c>
      <c r="C196">
        <v>31.45</v>
      </c>
      <c r="D196">
        <v>41.76</v>
      </c>
      <c r="E196">
        <v>30.98</v>
      </c>
      <c r="F196">
        <v>48.340004</v>
      </c>
      <c r="G196">
        <v>96.44</v>
      </c>
      <c r="H196">
        <v>93.45</v>
      </c>
      <c r="I196">
        <v>94.46</v>
      </c>
      <c r="J196">
        <v>107.25</v>
      </c>
      <c r="K196">
        <v>52.801250000000003</v>
      </c>
      <c r="L196">
        <v>71.83</v>
      </c>
      <c r="M196">
        <v>161.12</v>
      </c>
      <c r="N196">
        <v>65.838004999999995</v>
      </c>
      <c r="O196">
        <v>40.75</v>
      </c>
      <c r="P196">
        <v>138.31</v>
      </c>
      <c r="Q196">
        <v>123.14</v>
      </c>
      <c r="R196">
        <v>112.41</v>
      </c>
      <c r="S196">
        <v>149.59</v>
      </c>
      <c r="T196">
        <v>57.91</v>
      </c>
      <c r="U196">
        <v>66.58</v>
      </c>
      <c r="V196">
        <v>74.95</v>
      </c>
      <c r="W196">
        <v>29.2</v>
      </c>
      <c r="X196">
        <v>33.72</v>
      </c>
      <c r="Y196">
        <v>37.54</v>
      </c>
      <c r="Z196">
        <v>48.27</v>
      </c>
      <c r="AA196">
        <v>72.16</v>
      </c>
      <c r="AB196">
        <v>84.63</v>
      </c>
      <c r="AC196">
        <v>143.9</v>
      </c>
      <c r="AD196">
        <v>12.89</v>
      </c>
      <c r="AE196">
        <v>40.950000000000003</v>
      </c>
      <c r="AF196">
        <v>58.73</v>
      </c>
      <c r="AG196">
        <v>64.200800000000001</v>
      </c>
      <c r="AH196">
        <v>71.25</v>
      </c>
      <c r="AI196">
        <v>77.45</v>
      </c>
      <c r="AJ196">
        <v>26.28</v>
      </c>
    </row>
    <row r="197" spans="2:36" x14ac:dyDescent="0.35">
      <c r="B197" s="2">
        <v>45225</v>
      </c>
      <c r="C197">
        <v>32.03</v>
      </c>
      <c r="D197">
        <v>42.73</v>
      </c>
      <c r="E197">
        <v>31.92</v>
      </c>
      <c r="F197">
        <v>49.243332000000002</v>
      </c>
      <c r="G197">
        <v>97.3</v>
      </c>
      <c r="H197">
        <v>94.257199999999997</v>
      </c>
      <c r="I197">
        <v>95.07</v>
      </c>
      <c r="J197">
        <v>108.05</v>
      </c>
      <c r="K197">
        <v>53.3825</v>
      </c>
      <c r="L197">
        <v>72.17</v>
      </c>
      <c r="M197">
        <v>160.19</v>
      </c>
      <c r="N197">
        <v>65.866</v>
      </c>
      <c r="O197">
        <v>40.58</v>
      </c>
      <c r="P197">
        <v>137.46</v>
      </c>
      <c r="Q197">
        <v>125.26</v>
      </c>
      <c r="R197">
        <v>115.05</v>
      </c>
      <c r="S197">
        <v>148.04</v>
      </c>
      <c r="T197">
        <v>58.6</v>
      </c>
      <c r="U197">
        <v>67.5</v>
      </c>
      <c r="V197">
        <v>74.98</v>
      </c>
      <c r="W197">
        <v>28.52</v>
      </c>
      <c r="X197">
        <v>33.340000000000003</v>
      </c>
      <c r="Y197">
        <v>37.4</v>
      </c>
      <c r="Z197">
        <v>47.85</v>
      </c>
      <c r="AA197">
        <v>72.61</v>
      </c>
      <c r="AB197">
        <v>86.71</v>
      </c>
      <c r="AC197">
        <v>145.84</v>
      </c>
      <c r="AD197">
        <v>13.31</v>
      </c>
      <c r="AE197">
        <v>43.05</v>
      </c>
      <c r="AF197">
        <v>59.86</v>
      </c>
      <c r="AG197">
        <v>65.113600000000005</v>
      </c>
      <c r="AH197">
        <v>72.41</v>
      </c>
      <c r="AI197">
        <v>78.83</v>
      </c>
      <c r="AJ197">
        <v>26.31</v>
      </c>
    </row>
    <row r="198" spans="2:36" x14ac:dyDescent="0.35">
      <c r="B198" s="2">
        <v>45224</v>
      </c>
      <c r="C198">
        <v>32.1</v>
      </c>
      <c r="D198">
        <v>42.49</v>
      </c>
      <c r="E198">
        <v>31.09</v>
      </c>
      <c r="F198">
        <v>49.260002</v>
      </c>
      <c r="G198">
        <v>97.71</v>
      </c>
      <c r="H198">
        <v>94.282700000000006</v>
      </c>
      <c r="I198">
        <v>94.498800000000003</v>
      </c>
      <c r="J198">
        <v>107.73</v>
      </c>
      <c r="K198">
        <v>54.575000000000003</v>
      </c>
      <c r="L198">
        <v>71.400000000000006</v>
      </c>
      <c r="M198">
        <v>163.31</v>
      </c>
      <c r="N198">
        <v>66.542000000000002</v>
      </c>
      <c r="O198">
        <v>41.08</v>
      </c>
      <c r="P198">
        <v>138.68</v>
      </c>
      <c r="Q198">
        <v>126.51</v>
      </c>
      <c r="R198">
        <v>115.11</v>
      </c>
      <c r="S198">
        <v>150.38999999999999</v>
      </c>
      <c r="T198">
        <v>58.39</v>
      </c>
      <c r="U198">
        <v>67.94</v>
      </c>
      <c r="V198">
        <v>74.459999999999994</v>
      </c>
      <c r="W198">
        <v>28.78</v>
      </c>
      <c r="X198">
        <v>33.17</v>
      </c>
      <c r="Y198">
        <v>37.24</v>
      </c>
      <c r="Z198">
        <v>48.34</v>
      </c>
      <c r="AA198">
        <v>72.569599999999994</v>
      </c>
      <c r="AB198">
        <v>87.39</v>
      </c>
      <c r="AC198">
        <v>146.52000000000001</v>
      </c>
      <c r="AD198">
        <v>13.21</v>
      </c>
      <c r="AE198">
        <v>42.64</v>
      </c>
      <c r="AF198">
        <v>59.35</v>
      </c>
      <c r="AG198">
        <v>65.020799999999994</v>
      </c>
      <c r="AH198">
        <v>71.05</v>
      </c>
      <c r="AI198">
        <v>77.7</v>
      </c>
      <c r="AJ198">
        <v>26.47</v>
      </c>
    </row>
    <row r="199" spans="2:36" x14ac:dyDescent="0.35">
      <c r="B199" s="2">
        <v>45223</v>
      </c>
      <c r="C199">
        <v>32.22</v>
      </c>
      <c r="D199">
        <v>42.5</v>
      </c>
      <c r="E199">
        <v>31.13</v>
      </c>
      <c r="F199">
        <v>49.513331999999998</v>
      </c>
      <c r="G199">
        <v>98.98</v>
      </c>
      <c r="H199">
        <v>95.06</v>
      </c>
      <c r="I199">
        <v>96.11</v>
      </c>
      <c r="J199">
        <v>107.93</v>
      </c>
      <c r="K199">
        <v>55.7</v>
      </c>
      <c r="L199">
        <v>72.569999999999993</v>
      </c>
      <c r="M199">
        <v>165.26</v>
      </c>
      <c r="N199">
        <v>68.376000000000005</v>
      </c>
      <c r="O199">
        <v>42.57</v>
      </c>
      <c r="P199">
        <v>144.27000000000001</v>
      </c>
      <c r="Q199">
        <v>127.65</v>
      </c>
      <c r="R199">
        <v>117.35</v>
      </c>
      <c r="S199">
        <v>153.49</v>
      </c>
      <c r="T199">
        <v>58.55</v>
      </c>
      <c r="U199">
        <v>67.709999999999994</v>
      </c>
      <c r="V199">
        <v>75.34</v>
      </c>
      <c r="W199">
        <v>29.26</v>
      </c>
      <c r="X199">
        <v>33.64</v>
      </c>
      <c r="Y199">
        <v>37.35</v>
      </c>
      <c r="Z199">
        <v>49.75</v>
      </c>
      <c r="AA199">
        <v>72.98</v>
      </c>
      <c r="AB199">
        <v>87.55</v>
      </c>
      <c r="AC199">
        <v>146.75</v>
      </c>
      <c r="AD199">
        <v>13.49</v>
      </c>
      <c r="AE199">
        <v>44.26</v>
      </c>
      <c r="AF199">
        <v>59.02</v>
      </c>
      <c r="AG199">
        <v>66.16</v>
      </c>
      <c r="AH199">
        <v>72.61</v>
      </c>
      <c r="AI199">
        <v>79.540000000000006</v>
      </c>
      <c r="AJ199">
        <v>27.11</v>
      </c>
    </row>
    <row r="200" spans="2:36" x14ac:dyDescent="0.35">
      <c r="B200" s="2">
        <v>45222</v>
      </c>
      <c r="C200">
        <v>32</v>
      </c>
      <c r="D200">
        <v>41.86</v>
      </c>
      <c r="E200">
        <v>31.03</v>
      </c>
      <c r="F200">
        <v>49.303336999999999</v>
      </c>
      <c r="G200">
        <v>98.24</v>
      </c>
      <c r="H200">
        <v>94.824799999999996</v>
      </c>
      <c r="I200">
        <v>95.29</v>
      </c>
      <c r="J200">
        <v>106.81</v>
      </c>
      <c r="K200">
        <v>55.658749999999998</v>
      </c>
      <c r="L200">
        <v>72.86</v>
      </c>
      <c r="M200">
        <v>164.13</v>
      </c>
      <c r="N200">
        <v>67.757999999999996</v>
      </c>
      <c r="O200">
        <v>41.953899999999997</v>
      </c>
      <c r="P200">
        <v>142.6</v>
      </c>
      <c r="Q200">
        <v>127.26</v>
      </c>
      <c r="R200">
        <v>116.02</v>
      </c>
      <c r="S200">
        <v>151.87</v>
      </c>
      <c r="T200">
        <v>58.48</v>
      </c>
      <c r="U200">
        <v>67.14</v>
      </c>
      <c r="V200">
        <v>74.459999999999994</v>
      </c>
      <c r="W200">
        <v>29.24</v>
      </c>
      <c r="X200">
        <v>33.270000000000003</v>
      </c>
      <c r="Y200">
        <v>36.520000000000003</v>
      </c>
      <c r="Z200">
        <v>48.5</v>
      </c>
      <c r="AA200">
        <v>72.94</v>
      </c>
      <c r="AB200">
        <v>88.8</v>
      </c>
      <c r="AC200">
        <v>147.91999999999999</v>
      </c>
      <c r="AD200">
        <v>13.24</v>
      </c>
      <c r="AE200">
        <v>43.68</v>
      </c>
      <c r="AF200">
        <v>57.54</v>
      </c>
      <c r="AG200">
        <v>65.652199999999993</v>
      </c>
      <c r="AH200">
        <v>71.69</v>
      </c>
      <c r="AI200">
        <v>78.73</v>
      </c>
      <c r="AJ200">
        <v>26.89</v>
      </c>
    </row>
    <row r="201" spans="2:36" x14ac:dyDescent="0.35">
      <c r="B201" s="2">
        <v>45219</v>
      </c>
      <c r="C201">
        <v>32.200000000000003</v>
      </c>
      <c r="D201">
        <v>42.28</v>
      </c>
      <c r="E201">
        <v>31.2</v>
      </c>
      <c r="F201">
        <v>49.603332999999999</v>
      </c>
      <c r="G201">
        <v>98.7</v>
      </c>
      <c r="H201">
        <v>95.59</v>
      </c>
      <c r="I201">
        <v>95.4</v>
      </c>
      <c r="J201">
        <v>106.88</v>
      </c>
      <c r="K201">
        <v>56.354999999999997</v>
      </c>
      <c r="L201">
        <v>72.34</v>
      </c>
      <c r="M201">
        <v>163.94</v>
      </c>
      <c r="N201">
        <v>67.754000000000005</v>
      </c>
      <c r="O201">
        <v>41.93</v>
      </c>
      <c r="P201">
        <v>142.1</v>
      </c>
      <c r="Q201">
        <v>128.06</v>
      </c>
      <c r="R201">
        <v>117.17</v>
      </c>
      <c r="S201">
        <v>151.69</v>
      </c>
      <c r="T201">
        <v>59.24</v>
      </c>
      <c r="U201">
        <v>67.27</v>
      </c>
      <c r="V201">
        <v>75.3</v>
      </c>
      <c r="W201">
        <v>29.48</v>
      </c>
      <c r="X201">
        <v>33.409999999999997</v>
      </c>
      <c r="Y201">
        <v>36.770000000000003</v>
      </c>
      <c r="Z201">
        <v>48.97</v>
      </c>
      <c r="AA201">
        <v>74.05</v>
      </c>
      <c r="AB201">
        <v>90.26</v>
      </c>
      <c r="AC201">
        <v>150.11000000000001</v>
      </c>
      <c r="AD201">
        <v>13.3</v>
      </c>
      <c r="AE201">
        <v>43.92</v>
      </c>
      <c r="AF201">
        <v>58.03</v>
      </c>
      <c r="AG201">
        <v>66.650000000000006</v>
      </c>
      <c r="AH201">
        <v>72.400000000000006</v>
      </c>
      <c r="AI201">
        <v>79.59</v>
      </c>
      <c r="AJ201">
        <v>27.07</v>
      </c>
    </row>
    <row r="202" spans="2:36" x14ac:dyDescent="0.35">
      <c r="B202" s="2">
        <v>45218</v>
      </c>
      <c r="C202">
        <v>32.700000000000003</v>
      </c>
      <c r="D202">
        <v>43.07</v>
      </c>
      <c r="E202">
        <v>32.68</v>
      </c>
      <c r="F202">
        <v>50.416367000000001</v>
      </c>
      <c r="G202">
        <v>99.73</v>
      </c>
      <c r="H202">
        <v>96.1738</v>
      </c>
      <c r="I202">
        <v>96.67</v>
      </c>
      <c r="J202">
        <v>108.25</v>
      </c>
      <c r="K202">
        <v>56.225000000000001</v>
      </c>
      <c r="L202">
        <v>72.87</v>
      </c>
      <c r="M202">
        <v>166.76</v>
      </c>
      <c r="N202">
        <v>69.510000000000005</v>
      </c>
      <c r="O202">
        <v>42.95</v>
      </c>
      <c r="P202">
        <v>144.36000000000001</v>
      </c>
      <c r="Q202">
        <v>128.57</v>
      </c>
      <c r="R202">
        <v>117.61</v>
      </c>
      <c r="S202">
        <v>154.08000000000001</v>
      </c>
      <c r="T202">
        <v>59.55</v>
      </c>
      <c r="U202">
        <v>67.53</v>
      </c>
      <c r="V202">
        <v>76.22</v>
      </c>
      <c r="W202">
        <v>29.51</v>
      </c>
      <c r="X202">
        <v>34.200000000000003</v>
      </c>
      <c r="Y202">
        <v>37.64</v>
      </c>
      <c r="Z202">
        <v>49.6</v>
      </c>
      <c r="AA202">
        <v>75.290000000000006</v>
      </c>
      <c r="AB202">
        <v>91.8</v>
      </c>
      <c r="AC202">
        <v>152.68</v>
      </c>
      <c r="AD202">
        <v>13.71</v>
      </c>
      <c r="AE202">
        <v>46.75</v>
      </c>
      <c r="AF202">
        <v>58.64</v>
      </c>
      <c r="AG202">
        <v>67.629400000000004</v>
      </c>
      <c r="AH202">
        <v>72.89</v>
      </c>
      <c r="AI202">
        <v>80.2</v>
      </c>
      <c r="AJ202">
        <v>27.66</v>
      </c>
    </row>
    <row r="203" spans="2:36" x14ac:dyDescent="0.35">
      <c r="B203" s="2">
        <v>45217</v>
      </c>
      <c r="C203">
        <v>33.14</v>
      </c>
      <c r="D203">
        <v>43.81</v>
      </c>
      <c r="E203">
        <v>33.03</v>
      </c>
      <c r="F203">
        <v>51.03</v>
      </c>
      <c r="G203">
        <v>100.66</v>
      </c>
      <c r="H203">
        <v>97.435299999999998</v>
      </c>
      <c r="I203">
        <v>98.41</v>
      </c>
      <c r="J203">
        <v>109.31</v>
      </c>
      <c r="K203">
        <v>56.592500000000001</v>
      </c>
      <c r="L203">
        <v>74.23</v>
      </c>
      <c r="M203">
        <v>167.72</v>
      </c>
      <c r="N203">
        <v>69.947999999999993</v>
      </c>
      <c r="O203">
        <v>43.64</v>
      </c>
      <c r="P203">
        <v>145.35</v>
      </c>
      <c r="Q203">
        <v>129.85</v>
      </c>
      <c r="R203">
        <v>119.57</v>
      </c>
      <c r="S203">
        <v>158.12</v>
      </c>
      <c r="T203">
        <v>60.54</v>
      </c>
      <c r="U203">
        <v>68.03</v>
      </c>
      <c r="V203">
        <v>77.12</v>
      </c>
      <c r="W203">
        <v>29.45</v>
      </c>
      <c r="X203">
        <v>34.49</v>
      </c>
      <c r="Y203">
        <v>38.14</v>
      </c>
      <c r="Z203">
        <v>51.28</v>
      </c>
      <c r="AA203">
        <v>75.989999999999995</v>
      </c>
      <c r="AB203">
        <v>91.96</v>
      </c>
      <c r="AC203">
        <v>152.97</v>
      </c>
      <c r="AD203">
        <v>13.94</v>
      </c>
      <c r="AE203">
        <v>48.23</v>
      </c>
      <c r="AF203">
        <v>59.23</v>
      </c>
      <c r="AG203">
        <v>68.202500000000001</v>
      </c>
      <c r="AH203">
        <v>74.66</v>
      </c>
      <c r="AI203">
        <v>82.02</v>
      </c>
      <c r="AJ203">
        <v>28.09</v>
      </c>
    </row>
    <row r="204" spans="2:36" x14ac:dyDescent="0.35">
      <c r="B204" s="2">
        <v>45216</v>
      </c>
      <c r="C204">
        <v>33.72</v>
      </c>
      <c r="D204">
        <v>44.3</v>
      </c>
      <c r="E204">
        <v>34.07</v>
      </c>
      <c r="F204">
        <v>52.043334999999999</v>
      </c>
      <c r="G204">
        <v>103.15</v>
      </c>
      <c r="H204">
        <v>100.12</v>
      </c>
      <c r="I204">
        <v>102.32899999999999</v>
      </c>
      <c r="J204">
        <v>109.66</v>
      </c>
      <c r="K204">
        <v>58.487499999999997</v>
      </c>
      <c r="L204">
        <v>76.3</v>
      </c>
      <c r="M204">
        <v>169.46</v>
      </c>
      <c r="N204">
        <v>71.016000000000005</v>
      </c>
      <c r="O204">
        <v>44.31</v>
      </c>
      <c r="P204">
        <v>148.32</v>
      </c>
      <c r="Q204">
        <v>130.99</v>
      </c>
      <c r="R204">
        <v>122.14</v>
      </c>
      <c r="S204">
        <v>161.91999999999999</v>
      </c>
      <c r="T204">
        <v>61.26</v>
      </c>
      <c r="U204">
        <v>67.78</v>
      </c>
      <c r="V204">
        <v>79.17</v>
      </c>
      <c r="W204">
        <v>29.53</v>
      </c>
      <c r="X204">
        <v>35.39</v>
      </c>
      <c r="Y204">
        <v>39.26</v>
      </c>
      <c r="Z204">
        <v>53.45</v>
      </c>
      <c r="AA204">
        <v>77.47</v>
      </c>
      <c r="AB204">
        <v>91.13</v>
      </c>
      <c r="AC204">
        <v>151.83000000000001</v>
      </c>
      <c r="AD204">
        <v>14.3</v>
      </c>
      <c r="AE204">
        <v>49.68</v>
      </c>
      <c r="AF204">
        <v>59.75</v>
      </c>
      <c r="AG204">
        <v>69.25</v>
      </c>
      <c r="AH204">
        <v>76.28</v>
      </c>
      <c r="AI204">
        <v>83.76</v>
      </c>
      <c r="AJ204">
        <v>28.53</v>
      </c>
    </row>
    <row r="205" spans="2:36" x14ac:dyDescent="0.35">
      <c r="B205" s="2">
        <v>45215</v>
      </c>
      <c r="C205">
        <v>33.56</v>
      </c>
      <c r="D205">
        <v>43.88</v>
      </c>
      <c r="E205">
        <v>33.21</v>
      </c>
      <c r="F205">
        <v>51.756667999999998</v>
      </c>
      <c r="G205">
        <v>102.83</v>
      </c>
      <c r="H205">
        <v>98.99</v>
      </c>
      <c r="I205">
        <v>101.49720000000001</v>
      </c>
      <c r="J205">
        <v>109.33</v>
      </c>
      <c r="K205">
        <v>58.192500000000003</v>
      </c>
      <c r="L205">
        <v>76.17</v>
      </c>
      <c r="M205">
        <v>170.25</v>
      </c>
      <c r="N205">
        <v>70.658005000000003</v>
      </c>
      <c r="O205">
        <v>44.33</v>
      </c>
      <c r="P205">
        <v>150.09</v>
      </c>
      <c r="Q205">
        <v>131.16999999999999</v>
      </c>
      <c r="R205">
        <v>122.3</v>
      </c>
      <c r="S205">
        <v>161.54</v>
      </c>
      <c r="T205">
        <v>60.22</v>
      </c>
      <c r="U205">
        <v>67.489999999999995</v>
      </c>
      <c r="V205">
        <v>78.400000000000006</v>
      </c>
      <c r="W205">
        <v>29</v>
      </c>
      <c r="X205">
        <v>35.4</v>
      </c>
      <c r="Y205">
        <v>39.07</v>
      </c>
      <c r="Z205">
        <v>53.08</v>
      </c>
      <c r="AA205">
        <v>76.849999999999994</v>
      </c>
      <c r="AB205">
        <v>90.19</v>
      </c>
      <c r="AC205">
        <v>150.06</v>
      </c>
      <c r="AD205">
        <v>14.21</v>
      </c>
      <c r="AE205">
        <v>48.97</v>
      </c>
      <c r="AF205">
        <v>59.91</v>
      </c>
      <c r="AG205">
        <v>68.948700000000002</v>
      </c>
      <c r="AH205">
        <v>76.39</v>
      </c>
      <c r="AI205">
        <v>83.66</v>
      </c>
      <c r="AJ205">
        <v>28.5</v>
      </c>
    </row>
    <row r="206" spans="2:36" x14ac:dyDescent="0.35">
      <c r="B206" s="2">
        <v>45212</v>
      </c>
      <c r="C206">
        <v>33.21</v>
      </c>
      <c r="D206">
        <v>43.13</v>
      </c>
      <c r="E206">
        <v>32.5</v>
      </c>
      <c r="F206">
        <v>51.210003</v>
      </c>
      <c r="G206">
        <v>101.75</v>
      </c>
      <c r="H206">
        <v>97.65</v>
      </c>
      <c r="I206">
        <v>99.94</v>
      </c>
      <c r="J206">
        <v>108.66</v>
      </c>
      <c r="K206">
        <v>57.185000000000002</v>
      </c>
      <c r="L206">
        <v>75.5</v>
      </c>
      <c r="M206">
        <v>168.63</v>
      </c>
      <c r="N206">
        <v>69.855999999999995</v>
      </c>
      <c r="O206">
        <v>43.55</v>
      </c>
      <c r="P206">
        <v>148.38</v>
      </c>
      <c r="Q206">
        <v>130.19</v>
      </c>
      <c r="R206">
        <v>121.63</v>
      </c>
      <c r="S206">
        <v>158.97</v>
      </c>
      <c r="T206">
        <v>58.63</v>
      </c>
      <c r="U206">
        <v>66.8</v>
      </c>
      <c r="V206">
        <v>77.64</v>
      </c>
      <c r="W206">
        <v>28.95</v>
      </c>
      <c r="X206">
        <v>34.76</v>
      </c>
      <c r="Y206">
        <v>38.43</v>
      </c>
      <c r="Z206">
        <v>52.94</v>
      </c>
      <c r="AA206">
        <v>76.2</v>
      </c>
      <c r="AB206">
        <v>89.59</v>
      </c>
      <c r="AC206">
        <v>148.56</v>
      </c>
      <c r="AD206">
        <v>14</v>
      </c>
      <c r="AE206">
        <v>48.33</v>
      </c>
      <c r="AF206">
        <v>59.3</v>
      </c>
      <c r="AG206">
        <v>66.791899999999998</v>
      </c>
      <c r="AH206">
        <v>75.489999999999995</v>
      </c>
      <c r="AI206">
        <v>82.78</v>
      </c>
      <c r="AJ206">
        <v>28.13</v>
      </c>
    </row>
    <row r="208" spans="2:36" x14ac:dyDescent="0.35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  <c r="AJ208" t="str">
        <f t="shared" ref="AJ208" si="2">AJ5</f>
        <v>RSPT</v>
      </c>
    </row>
    <row r="209" spans="2:36" x14ac:dyDescent="0.35">
      <c r="B209" t="s">
        <v>31</v>
      </c>
      <c r="C209" s="12">
        <f>C6</f>
        <v>43.12</v>
      </c>
      <c r="D209" s="12">
        <f t="shared" si="0"/>
        <v>53.82</v>
      </c>
      <c r="E209" s="12">
        <f t="shared" si="0"/>
        <v>46.42</v>
      </c>
      <c r="F209" s="12">
        <f t="shared" si="0"/>
        <v>68.185000000000002</v>
      </c>
      <c r="G209" s="12">
        <f t="shared" si="0"/>
        <v>125.49</v>
      </c>
      <c r="H209" s="12">
        <f t="shared" si="0"/>
        <v>129.47</v>
      </c>
      <c r="I209" s="12">
        <f t="shared" si="0"/>
        <v>138.94</v>
      </c>
      <c r="J209" s="12">
        <f t="shared" si="0"/>
        <v>141.47999999999999</v>
      </c>
      <c r="K209" s="12">
        <f t="shared" si="0"/>
        <v>64.53</v>
      </c>
      <c r="L209" s="12">
        <f t="shared" si="0"/>
        <v>117.96</v>
      </c>
      <c r="M209" s="12">
        <f t="shared" si="0"/>
        <v>210.64</v>
      </c>
      <c r="N209" s="12">
        <f t="shared" si="0"/>
        <v>82.98</v>
      </c>
      <c r="O209" s="12">
        <f t="shared" si="0"/>
        <v>57.46</v>
      </c>
      <c r="P209" s="12">
        <f t="shared" si="0"/>
        <v>231.01</v>
      </c>
      <c r="Q209" s="12">
        <f t="shared" ref="Q209:AI209" si="3">Q6</f>
        <v>151.16</v>
      </c>
      <c r="R209" s="12">
        <f t="shared" si="3"/>
        <v>147.1</v>
      </c>
      <c r="S209" s="12">
        <f t="shared" si="3"/>
        <v>182.89</v>
      </c>
      <c r="T209" s="12">
        <f t="shared" si="3"/>
        <v>76.58</v>
      </c>
      <c r="U209" s="12">
        <f t="shared" si="3"/>
        <v>78.569999999999993</v>
      </c>
      <c r="V209" s="12">
        <f t="shared" si="3"/>
        <v>91.77</v>
      </c>
      <c r="W209" s="12">
        <f t="shared" si="3"/>
        <v>37.270000000000003</v>
      </c>
      <c r="X209" s="12">
        <f t="shared" si="3"/>
        <v>41.7</v>
      </c>
      <c r="Y209" s="12">
        <f t="shared" si="3"/>
        <v>38.82</v>
      </c>
      <c r="Z209" s="12">
        <f t="shared" si="3"/>
        <v>37.950000000000003</v>
      </c>
      <c r="AA209" s="12">
        <f t="shared" si="3"/>
        <v>70.59</v>
      </c>
      <c r="AB209" s="12">
        <f t="shared" si="3"/>
        <v>90.74</v>
      </c>
      <c r="AC209" s="12">
        <f t="shared" si="3"/>
        <v>142</v>
      </c>
      <c r="AD209" s="12">
        <f t="shared" si="3"/>
        <v>13.98</v>
      </c>
      <c r="AE209" s="12">
        <f t="shared" si="3"/>
        <v>41.41</v>
      </c>
      <c r="AF209" s="12">
        <f t="shared" si="3"/>
        <v>74.099999999999994</v>
      </c>
      <c r="AG209" s="12">
        <f t="shared" si="3"/>
        <v>87.21</v>
      </c>
      <c r="AH209" s="12">
        <f t="shared" si="3"/>
        <v>91.32</v>
      </c>
      <c r="AI209" s="12">
        <f t="shared" si="3"/>
        <v>99.64</v>
      </c>
      <c r="AJ209" s="12">
        <f t="shared" ref="AJ209" si="4">AJ6</f>
        <v>35.479999999999997</v>
      </c>
    </row>
    <row r="210" spans="2:36" x14ac:dyDescent="0.35">
      <c r="B210" t="s">
        <v>32</v>
      </c>
      <c r="C210" s="12">
        <f>AVERAGE(C6:C35)</f>
        <v>42.332333333333317</v>
      </c>
      <c r="D210" s="12">
        <f t="shared" ref="D210:P210" si="5">AVERAGE(D6:D35)</f>
        <v>51.318666666666665</v>
      </c>
      <c r="E210" s="12">
        <f t="shared" si="5"/>
        <v>44.004333333333335</v>
      </c>
      <c r="F210" s="12">
        <f t="shared" si="5"/>
        <v>67.197150000000008</v>
      </c>
      <c r="G210" s="12">
        <f t="shared" si="5"/>
        <v>123.83133333333332</v>
      </c>
      <c r="H210" s="12">
        <f t="shared" si="5"/>
        <v>124.91842</v>
      </c>
      <c r="I210" s="12">
        <f t="shared" si="5"/>
        <v>137.32219333333336</v>
      </c>
      <c r="J210" s="12">
        <f t="shared" si="5"/>
        <v>135.37800000000001</v>
      </c>
      <c r="K210" s="12">
        <f t="shared" si="5"/>
        <v>65.254999999999995</v>
      </c>
      <c r="L210" s="12">
        <f t="shared" si="5"/>
        <v>108.006</v>
      </c>
      <c r="M210" s="12">
        <f t="shared" si="5"/>
        <v>225.59866666666667</v>
      </c>
      <c r="N210" s="12">
        <f t="shared" si="5"/>
        <v>85.759666666666647</v>
      </c>
      <c r="O210" s="12">
        <f t="shared" si="5"/>
        <v>61.515999999999998</v>
      </c>
      <c r="P210" s="12">
        <f t="shared" si="5"/>
        <v>258.45033333333333</v>
      </c>
      <c r="Q210" s="12">
        <f t="shared" ref="Q210:AI210" si="6">AVERAGE(Q6:Q35)</f>
        <v>147.44333333333333</v>
      </c>
      <c r="R210" s="12">
        <f t="shared" si="6"/>
        <v>142.2293333333333</v>
      </c>
      <c r="S210" s="12">
        <f t="shared" si="6"/>
        <v>186.42899999999995</v>
      </c>
      <c r="T210" s="12">
        <f t="shared" si="6"/>
        <v>75.741333333333358</v>
      </c>
      <c r="U210" s="12">
        <f t="shared" si="6"/>
        <v>77.563000000000002</v>
      </c>
      <c r="V210" s="12">
        <f t="shared" si="6"/>
        <v>89.679333333333332</v>
      </c>
      <c r="W210" s="12">
        <f t="shared" si="6"/>
        <v>36.270333333333333</v>
      </c>
      <c r="X210" s="12">
        <f t="shared" si="6"/>
        <v>44.988999999999997</v>
      </c>
      <c r="Y210" s="12">
        <f t="shared" si="6"/>
        <v>40.749999999999993</v>
      </c>
      <c r="Z210" s="12">
        <f t="shared" si="6"/>
        <v>39.594666666666662</v>
      </c>
      <c r="AA210" s="12">
        <f t="shared" si="6"/>
        <v>70.780333333333331</v>
      </c>
      <c r="AB210" s="12">
        <f t="shared" si="6"/>
        <v>91.188666666666663</v>
      </c>
      <c r="AC210" s="12">
        <f t="shared" si="6"/>
        <v>145.32699999999997</v>
      </c>
      <c r="AD210" s="12">
        <f t="shared" si="6"/>
        <v>13.830333333333332</v>
      </c>
      <c r="AE210" s="12">
        <f t="shared" si="6"/>
        <v>41.692666666666675</v>
      </c>
      <c r="AF210" s="12">
        <f t="shared" si="6"/>
        <v>69.976000000000013</v>
      </c>
      <c r="AG210" s="12">
        <f t="shared" si="6"/>
        <v>80.314320000000009</v>
      </c>
      <c r="AH210" s="12">
        <f t="shared" si="6"/>
        <v>86.628666666666675</v>
      </c>
      <c r="AI210" s="12">
        <f t="shared" si="6"/>
        <v>95.594666666666683</v>
      </c>
      <c r="AJ210" s="12">
        <f t="shared" ref="AJ210" si="7">AVERAGE(AJ6:AJ35)</f>
        <v>36.847666666666669</v>
      </c>
    </row>
    <row r="211" spans="2:36" x14ac:dyDescent="0.35">
      <c r="B211" t="s">
        <v>33</v>
      </c>
      <c r="C211" s="12">
        <f>AVERAGE(C6:C65)</f>
        <v>41.890166666666644</v>
      </c>
      <c r="D211" s="12">
        <f t="shared" ref="D211:P211" si="8">AVERAGE(D6:D65)</f>
        <v>50.947833333333321</v>
      </c>
      <c r="E211" s="12">
        <f t="shared" si="8"/>
        <v>42.75800000000001</v>
      </c>
      <c r="F211" s="12">
        <f t="shared" si="8"/>
        <v>66.343133333333327</v>
      </c>
      <c r="G211" s="12">
        <f t="shared" si="8"/>
        <v>123.73116666666665</v>
      </c>
      <c r="H211" s="12">
        <f t="shared" si="8"/>
        <v>123.86391333333333</v>
      </c>
      <c r="I211" s="12">
        <f t="shared" si="8"/>
        <v>137.05182000000005</v>
      </c>
      <c r="J211" s="12">
        <f t="shared" si="8"/>
        <v>135.19916666666668</v>
      </c>
      <c r="K211" s="12">
        <f t="shared" si="8"/>
        <v>65.006916666666683</v>
      </c>
      <c r="L211" s="12">
        <f t="shared" si="8"/>
        <v>106.80133333333332</v>
      </c>
      <c r="M211" s="12">
        <f t="shared" si="8"/>
        <v>220.16000000000003</v>
      </c>
      <c r="N211" s="12">
        <f t="shared" si="8"/>
        <v>83.800833333333358</v>
      </c>
      <c r="O211" s="12">
        <f t="shared" si="8"/>
        <v>60.268133333333317</v>
      </c>
      <c r="P211" s="12">
        <f t="shared" si="8"/>
        <v>250.96766666666659</v>
      </c>
      <c r="Q211" s="12">
        <f t="shared" ref="Q211:AI211" si="9">AVERAGE(Q6:Q65)</f>
        <v>146.16183333333336</v>
      </c>
      <c r="R211" s="12">
        <f t="shared" si="9"/>
        <v>138.94533333333337</v>
      </c>
      <c r="S211" s="12">
        <f t="shared" si="9"/>
        <v>182.02300000000008</v>
      </c>
      <c r="T211" s="12">
        <f t="shared" si="9"/>
        <v>75.824333333333342</v>
      </c>
      <c r="U211" s="12">
        <f t="shared" si="9"/>
        <v>77.449666666666673</v>
      </c>
      <c r="V211" s="12">
        <f t="shared" si="9"/>
        <v>90.246833333333299</v>
      </c>
      <c r="W211" s="12">
        <f t="shared" si="9"/>
        <v>35.614833333333337</v>
      </c>
      <c r="X211" s="12">
        <f t="shared" si="9"/>
        <v>46.320666666666668</v>
      </c>
      <c r="Y211" s="12">
        <f t="shared" si="9"/>
        <v>42.057416666666661</v>
      </c>
      <c r="Z211" s="12">
        <f t="shared" si="9"/>
        <v>41.76166666666667</v>
      </c>
      <c r="AA211" s="12">
        <f t="shared" si="9"/>
        <v>71.703166666666661</v>
      </c>
      <c r="AB211" s="12">
        <f t="shared" si="9"/>
        <v>91.419833333333315</v>
      </c>
      <c r="AC211" s="12">
        <f t="shared" si="9"/>
        <v>147.07433333333333</v>
      </c>
      <c r="AD211" s="12">
        <f t="shared" si="9"/>
        <v>14.166500000000001</v>
      </c>
      <c r="AE211" s="12">
        <f t="shared" si="9"/>
        <v>43.645499999999991</v>
      </c>
      <c r="AF211" s="12">
        <f t="shared" si="9"/>
        <v>70.542666666666676</v>
      </c>
      <c r="AG211" s="12">
        <f t="shared" si="9"/>
        <v>77.578998333333345</v>
      </c>
      <c r="AH211" s="12">
        <f t="shared" si="9"/>
        <v>84.926166666666688</v>
      </c>
      <c r="AI211" s="12">
        <f t="shared" si="9"/>
        <v>93.568666666666687</v>
      </c>
      <c r="AJ211" s="12">
        <f t="shared" ref="AJ211" si="10">AVERAGE(AJ6:AJ65)</f>
        <v>36.0595</v>
      </c>
    </row>
    <row r="212" spans="2:36" x14ac:dyDescent="0.35">
      <c r="B212" t="s">
        <v>34</v>
      </c>
      <c r="C212" s="12">
        <f>AVERAGE(C6:C206)</f>
        <v>39.136467661691547</v>
      </c>
      <c r="D212" s="12">
        <f t="shared" ref="D212:P212" si="11">AVERAGE(D6:D206)</f>
        <v>48.175870646766143</v>
      </c>
      <c r="E212" s="12">
        <f t="shared" si="11"/>
        <v>40.350248756218889</v>
      </c>
      <c r="F212" s="12">
        <f t="shared" si="11"/>
        <v>61.558403407960242</v>
      </c>
      <c r="G212" s="12">
        <f t="shared" si="11"/>
        <v>116.92203980099504</v>
      </c>
      <c r="H212" s="12">
        <f t="shared" si="11"/>
        <v>116.25659154228859</v>
      </c>
      <c r="I212" s="12">
        <f t="shared" si="11"/>
        <v>125.34556815920396</v>
      </c>
      <c r="J212" s="12">
        <f t="shared" si="11"/>
        <v>126.63432835820888</v>
      </c>
      <c r="K212" s="12">
        <f t="shared" si="11"/>
        <v>64.802723880597014</v>
      </c>
      <c r="L212" s="12">
        <f t="shared" si="11"/>
        <v>100.73246268656713</v>
      </c>
      <c r="M212" s="12">
        <f t="shared" si="11"/>
        <v>201.47442786069649</v>
      </c>
      <c r="N212" s="12">
        <f t="shared" si="11"/>
        <v>81.281960835820911</v>
      </c>
      <c r="O212" s="12">
        <f t="shared" si="11"/>
        <v>53.694033830845783</v>
      </c>
      <c r="P212" s="12">
        <f t="shared" si="11"/>
        <v>206.42532338308453</v>
      </c>
      <c r="Q212" s="12">
        <f t="shared" ref="Q212:AI212" si="12">AVERAGE(Q6:Q206)</f>
        <v>140.38970149253731</v>
      </c>
      <c r="R212" s="12">
        <f t="shared" si="12"/>
        <v>132.50880597014918</v>
      </c>
      <c r="S212" s="12">
        <f t="shared" si="12"/>
        <v>175.93562189054737</v>
      </c>
      <c r="T212" s="12">
        <f t="shared" si="12"/>
        <v>71.511094527363198</v>
      </c>
      <c r="U212" s="12">
        <f t="shared" si="12"/>
        <v>73.933283582089558</v>
      </c>
      <c r="V212" s="12">
        <f t="shared" si="12"/>
        <v>86.287363184079553</v>
      </c>
      <c r="W212" s="12">
        <f t="shared" si="12"/>
        <v>31.55781094527363</v>
      </c>
      <c r="X212" s="12">
        <f t="shared" si="12"/>
        <v>40.342288557213926</v>
      </c>
      <c r="Y212" s="12">
        <f t="shared" si="12"/>
        <v>41.071666666666687</v>
      </c>
      <c r="Z212" s="12">
        <f t="shared" si="12"/>
        <v>44.884676616915449</v>
      </c>
      <c r="AA212" s="12">
        <f t="shared" si="12"/>
        <v>72.88865522388059</v>
      </c>
      <c r="AB212" s="12">
        <f t="shared" si="12"/>
        <v>88.606169154228823</v>
      </c>
      <c r="AC212" s="12">
        <f t="shared" si="12"/>
        <v>143.79054726368156</v>
      </c>
      <c r="AD212" s="12">
        <f t="shared" si="12"/>
        <v>14.032885572139303</v>
      </c>
      <c r="AE212" s="12">
        <f t="shared" si="12"/>
        <v>44.493681592039799</v>
      </c>
      <c r="AF212" s="12">
        <f t="shared" si="12"/>
        <v>65.096716417910457</v>
      </c>
      <c r="AG212" s="12">
        <f t="shared" si="12"/>
        <v>74.470725870646774</v>
      </c>
      <c r="AH212" s="12">
        <f t="shared" si="12"/>
        <v>83.31527363184081</v>
      </c>
      <c r="AI212" s="12">
        <f t="shared" si="12"/>
        <v>90.978905472636811</v>
      </c>
      <c r="AJ212" s="12">
        <f t="shared" ref="AJ212" si="13">AVERAGE(AJ6:AJ206)</f>
        <v>33.297711442786067</v>
      </c>
    </row>
    <row r="213" spans="2:36" x14ac:dyDescent="0.35">
      <c r="B213" t="s">
        <v>35</v>
      </c>
      <c r="C213" s="12">
        <f>C209/C210</f>
        <v>1.0186067387418605</v>
      </c>
      <c r="D213" s="12">
        <f t="shared" ref="D213:AI213" si="14">D209/D210</f>
        <v>1.0487411987840682</v>
      </c>
      <c r="E213" s="12">
        <f t="shared" si="14"/>
        <v>1.0548961087165658</v>
      </c>
      <c r="F213" s="12">
        <f t="shared" si="14"/>
        <v>1.0147007722797767</v>
      </c>
      <c r="G213" s="12">
        <f t="shared" si="14"/>
        <v>1.0133945635730321</v>
      </c>
      <c r="H213" s="12">
        <f t="shared" si="14"/>
        <v>1.0364364198650609</v>
      </c>
      <c r="I213" s="12">
        <f t="shared" si="14"/>
        <v>1.0117811012728264</v>
      </c>
      <c r="J213" s="12">
        <f t="shared" si="14"/>
        <v>1.0450737933785399</v>
      </c>
      <c r="K213" s="12">
        <f t="shared" si="14"/>
        <v>0.98888974024978937</v>
      </c>
      <c r="L213" s="12">
        <f t="shared" si="14"/>
        <v>1.0921615465807455</v>
      </c>
      <c r="M213" s="12">
        <f t="shared" si="14"/>
        <v>0.93369346154528088</v>
      </c>
      <c r="N213" s="12">
        <f t="shared" si="14"/>
        <v>0.96758771605922</v>
      </c>
      <c r="O213" s="12">
        <f t="shared" si="14"/>
        <v>0.93406593406593408</v>
      </c>
      <c r="P213" s="12">
        <f t="shared" si="14"/>
        <v>0.89382744073329368</v>
      </c>
      <c r="Q213" s="12">
        <f t="shared" si="14"/>
        <v>1.0252074243212081</v>
      </c>
      <c r="R213" s="12">
        <f t="shared" si="14"/>
        <v>1.0342451627418632</v>
      </c>
      <c r="S213" s="12">
        <f t="shared" si="14"/>
        <v>0.98101690187685409</v>
      </c>
      <c r="T213" s="12">
        <f t="shared" si="14"/>
        <v>1.0110727740027459</v>
      </c>
      <c r="U213" s="12">
        <f t="shared" si="14"/>
        <v>1.0129829944690121</v>
      </c>
      <c r="V213" s="12">
        <f t="shared" si="14"/>
        <v>1.0233126918873914</v>
      </c>
      <c r="W213" s="12">
        <f t="shared" si="14"/>
        <v>1.0275615516813559</v>
      </c>
      <c r="X213" s="12">
        <f t="shared" si="14"/>
        <v>0.92689324056991718</v>
      </c>
      <c r="Y213" s="12">
        <f t="shared" si="14"/>
        <v>0.95263803680981607</v>
      </c>
      <c r="Z213" s="12">
        <f t="shared" si="14"/>
        <v>0.9584624191810347</v>
      </c>
      <c r="AA213" s="12">
        <f t="shared" si="14"/>
        <v>0.99731092911872887</v>
      </c>
      <c r="AB213" s="12">
        <f t="shared" si="14"/>
        <v>0.99507979792810508</v>
      </c>
      <c r="AC213" s="12">
        <f t="shared" si="14"/>
        <v>0.97710680052571119</v>
      </c>
      <c r="AD213" s="12">
        <f t="shared" si="14"/>
        <v>1.0108216239666434</v>
      </c>
      <c r="AE213" s="12">
        <f t="shared" si="14"/>
        <v>0.99322023057612019</v>
      </c>
      <c r="AF213" s="12">
        <f t="shared" si="14"/>
        <v>1.0589344918257686</v>
      </c>
      <c r="AG213" s="12">
        <f t="shared" si="14"/>
        <v>1.0858586613196748</v>
      </c>
      <c r="AH213" s="12">
        <f t="shared" si="14"/>
        <v>1.0541545139022492</v>
      </c>
      <c r="AI213" s="12">
        <f t="shared" si="14"/>
        <v>1.0423175630439632</v>
      </c>
      <c r="AJ213" s="12">
        <f t="shared" ref="AJ213" si="15">AJ209/AJ210</f>
        <v>0.96288322191364428</v>
      </c>
    </row>
    <row r="214" spans="2:36" x14ac:dyDescent="0.35">
      <c r="B214" t="s">
        <v>36</v>
      </c>
      <c r="C214" s="12">
        <f>C209/C211</f>
        <v>1.0293585208939255</v>
      </c>
      <c r="D214" s="12">
        <f t="shared" ref="D214:AI214" si="16">D209/D211</f>
        <v>1.0563746577381441</v>
      </c>
      <c r="E214" s="12">
        <f t="shared" si="16"/>
        <v>1.0856447916179426</v>
      </c>
      <c r="F214" s="12">
        <f t="shared" si="16"/>
        <v>1.0277627325410217</v>
      </c>
      <c r="G214" s="12">
        <f t="shared" si="16"/>
        <v>1.0142149579666671</v>
      </c>
      <c r="H214" s="12">
        <f t="shared" si="16"/>
        <v>1.0452600480301311</v>
      </c>
      <c r="I214" s="12">
        <f t="shared" si="16"/>
        <v>1.013777124594186</v>
      </c>
      <c r="J214" s="12">
        <f t="shared" si="16"/>
        <v>1.0464561541922717</v>
      </c>
      <c r="K214" s="12">
        <f t="shared" si="16"/>
        <v>0.9926636011808998</v>
      </c>
      <c r="L214" s="12">
        <f t="shared" si="16"/>
        <v>1.1044805932510207</v>
      </c>
      <c r="M214" s="12">
        <f t="shared" si="16"/>
        <v>0.9567587209302324</v>
      </c>
      <c r="N214" s="12">
        <f t="shared" si="16"/>
        <v>0.99020495022921384</v>
      </c>
      <c r="O214" s="12">
        <f t="shared" si="16"/>
        <v>0.95340600118138741</v>
      </c>
      <c r="P214" s="12">
        <f t="shared" si="16"/>
        <v>0.92047713981748003</v>
      </c>
      <c r="Q214" s="12">
        <f t="shared" si="16"/>
        <v>1.0341961136685247</v>
      </c>
      <c r="R214" s="12">
        <f t="shared" si="16"/>
        <v>1.058689748486215</v>
      </c>
      <c r="S214" s="12">
        <f t="shared" si="16"/>
        <v>1.0047631343291776</v>
      </c>
      <c r="T214" s="12">
        <f t="shared" si="16"/>
        <v>1.0099660179449867</v>
      </c>
      <c r="U214" s="12">
        <f t="shared" si="16"/>
        <v>1.0144653086520707</v>
      </c>
      <c r="V214" s="12">
        <f t="shared" si="16"/>
        <v>1.0168777851854454</v>
      </c>
      <c r="W214" s="12">
        <f t="shared" si="16"/>
        <v>1.0464740814922622</v>
      </c>
      <c r="X214" s="12">
        <f t="shared" si="16"/>
        <v>0.9002461104474605</v>
      </c>
      <c r="Y214" s="12">
        <f t="shared" si="16"/>
        <v>0.92302388203428265</v>
      </c>
      <c r="Z214" s="12">
        <f t="shared" si="16"/>
        <v>0.90872809993215464</v>
      </c>
      <c r="AA214" s="12">
        <f t="shared" si="16"/>
        <v>0.9844753486015263</v>
      </c>
      <c r="AB214" s="12">
        <f t="shared" si="16"/>
        <v>0.99256361219939526</v>
      </c>
      <c r="AC214" s="12">
        <f t="shared" si="16"/>
        <v>0.96549817212611311</v>
      </c>
      <c r="AD214" s="12">
        <f t="shared" si="16"/>
        <v>0.98683513923693211</v>
      </c>
      <c r="AE214" s="12">
        <f t="shared" si="16"/>
        <v>0.94878051574618238</v>
      </c>
      <c r="AF214" s="12">
        <f t="shared" si="16"/>
        <v>1.0504281097019297</v>
      </c>
      <c r="AG214" s="12">
        <f t="shared" si="16"/>
        <v>1.1241444446767044</v>
      </c>
      <c r="AH214" s="12">
        <f t="shared" si="16"/>
        <v>1.0752869649519088</v>
      </c>
      <c r="AI214" s="12">
        <f t="shared" si="16"/>
        <v>1.0648863935932966</v>
      </c>
      <c r="AJ214" s="12">
        <f t="shared" ref="AJ214" si="17">AJ209/AJ211</f>
        <v>0.98392933900913759</v>
      </c>
    </row>
    <row r="215" spans="2:36" x14ac:dyDescent="0.35">
      <c r="B215" t="s">
        <v>37</v>
      </c>
      <c r="C215" s="12">
        <f>C209/C212</f>
        <v>1.1017856893152291</v>
      </c>
      <c r="D215" s="12">
        <f t="shared" ref="D215:AI215" si="18">D209/D212</f>
        <v>1.1171567690933413</v>
      </c>
      <c r="E215" s="12">
        <f t="shared" si="18"/>
        <v>1.1504266127441316</v>
      </c>
      <c r="F215" s="12">
        <f t="shared" si="18"/>
        <v>1.1076473109304661</v>
      </c>
      <c r="G215" s="12">
        <f t="shared" si="18"/>
        <v>1.0732792569612015</v>
      </c>
      <c r="H215" s="12">
        <f t="shared" si="18"/>
        <v>1.1136572841369172</v>
      </c>
      <c r="I215" s="12">
        <f t="shared" si="18"/>
        <v>1.1084556242429686</v>
      </c>
      <c r="J215" s="12">
        <f t="shared" si="18"/>
        <v>1.1172326006246691</v>
      </c>
      <c r="K215" s="12">
        <f t="shared" si="18"/>
        <v>0.99579147504509957</v>
      </c>
      <c r="L215" s="12">
        <f t="shared" si="18"/>
        <v>1.1710226957027448</v>
      </c>
      <c r="M215" s="12">
        <f t="shared" si="18"/>
        <v>1.0454924837689117</v>
      </c>
      <c r="N215" s="12">
        <f t="shared" si="18"/>
        <v>1.0208907258968434</v>
      </c>
      <c r="O215" s="12">
        <f t="shared" si="18"/>
        <v>1.0701375162279347</v>
      </c>
      <c r="P215" s="12">
        <f t="shared" si="18"/>
        <v>1.1190971931834699</v>
      </c>
      <c r="Q215" s="12">
        <f t="shared" si="18"/>
        <v>1.0767171551257639</v>
      </c>
      <c r="R215" s="12">
        <f t="shared" si="18"/>
        <v>1.1101149008401587</v>
      </c>
      <c r="S215" s="12">
        <f t="shared" si="18"/>
        <v>1.039527970712941</v>
      </c>
      <c r="T215" s="12">
        <f t="shared" si="18"/>
        <v>1.0708827840790105</v>
      </c>
      <c r="U215" s="12">
        <f t="shared" si="18"/>
        <v>1.0627148720205588</v>
      </c>
      <c r="V215" s="12">
        <f t="shared" si="18"/>
        <v>1.0635392786800562</v>
      </c>
      <c r="W215" s="12">
        <f t="shared" si="18"/>
        <v>1.1810071384429115</v>
      </c>
      <c r="X215" s="12">
        <f t="shared" si="18"/>
        <v>1.0336547947908448</v>
      </c>
      <c r="Y215" s="12">
        <f t="shared" si="18"/>
        <v>0.94517712940794496</v>
      </c>
      <c r="Z215" s="12">
        <f t="shared" si="18"/>
        <v>0.84550013190243167</v>
      </c>
      <c r="AA215" s="12">
        <f t="shared" si="18"/>
        <v>0.96846347052473158</v>
      </c>
      <c r="AB215" s="12">
        <f t="shared" si="18"/>
        <v>1.0240821927653481</v>
      </c>
      <c r="AC215" s="12">
        <f t="shared" si="18"/>
        <v>0.98754753147716956</v>
      </c>
      <c r="AD215" s="12">
        <f t="shared" si="18"/>
        <v>0.99623131166662537</v>
      </c>
      <c r="AE215" s="12">
        <f t="shared" si="18"/>
        <v>0.93069394391064519</v>
      </c>
      <c r="AF215" s="12">
        <f t="shared" si="18"/>
        <v>1.1383062630116381</v>
      </c>
      <c r="AG215" s="12">
        <f t="shared" si="18"/>
        <v>1.1710641863687608</v>
      </c>
      <c r="AH215" s="12">
        <f t="shared" si="18"/>
        <v>1.0960775379977867</v>
      </c>
      <c r="AI215" s="12">
        <f t="shared" si="18"/>
        <v>1.0951989308111443</v>
      </c>
      <c r="AJ215" s="12">
        <f t="shared" ref="AJ215" si="19">AJ209/AJ212</f>
        <v>1.0655386950831036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2580644"><![CDATA[{"RSPT^P_PRICE(0,-200D)":[35.48,36.71,35.79,36.25,36.31,35.76,35.98,36.95,37.2,36.5,37.05,37.32,38.5,38.11,37.95,37.46,37.79,37.33,37.49,37.14,37.05,36.9,36.6,36.66,36.56,36.35,36.5,36.33,36.72,36.69,37.14,36.84,36.47,36.63,36.54,35.86,35.67,35.27,35.42,35.53,34.72,34.82,34.87,34.85,35.21,35.67,35.65,35.34,35.74,35.33,35.42,34.99,35.08,35.18,34.39,34.09,33.97,33.79,33.88,33.78,33.8,33.36,32.84,32.55,33.15,33.71,33.51,33.22,33.04,32.91,32.47,32.11,32.72,33.07,33.49,33.46,33.97,34.8,34.42,35.07,34.79,34.68,34.43,34.94,34.75,35.21,35.19,35.16,34.82,34.81,34.98,35.07,34.67,34.27,34.2,34.18,34.65,35.09,35.56,35.09,35.18,35.77,35.27,34.82,35.53,35.41,34.49,34.09,34.22,34.2,34.03,34.08,33.19,33.54,33.84,34.19,33.97,33.47,34.23,34.32,33.81,33.46,33.08,33.17,33.17,33.03,32.7,33.34,33.52,33.17,33.63,33.51,33.44,33.31,32.98,32.35,31.79,32.06,32.12,32.15,32.03,31.81,31.86,31.13,31.14,31.35,31.87,32.64,32.83,32.8,32.82,32.55,32.34,31.78,32.44,32.24,32.31,32.22,31.73,31.36,31.24,30.64,30.41,30.05,30.19,30.37,30.6,30.33,30.18,29.8,29.86,29.87,29.83,29.72,29.92,29.58,29.42,29.5,29.41,28.5,28.59,27.94,28.11,28.05,27.86,27.94,27.41,26.86,26.66,26.3,26.28,26.31,26.47,27.11,26.89,27.07,27.66,28.09,28.53,28.5,28.13],"XRT^P_PRICE(0,-200D)":[76.58,78.51,77.65,77.04,77.17,75.68,74.81,76.01,76.19,75.59,76.5,78.27,79.13,76.42,77.11,76.53,73.85,73.22,73.68,73.45,73.49,73.69,73.6,74.98,74.89,75.19,75.44,76.03,75.76,75.78,76.1,76.04,74.79,75.85,76.57,76.09,75.73,76.05,78.05,77.59,76.93,78.56,77.52,75.82,74.91,75.1,74.95,73.79,74.39,75.3,75.62,75.93,76.53,77.48,78.47,76.3,74.38,74.76,73.46,74.16,74.28,73.42,72.49,71.28,71.79,73.2,73.22,72.21,72.52,73.04,71.47,71.17,70.69,70.66,70.97,70.93,71.88,73.57,73.36,74.87,74.82,74.67,74.44,75.47,76.25,78.46,78.99,78.36,76.84,76.54,77.23,78.14,77.33,75.99,75.42,75.61,75.26,75.92,75.41,75.26,75.62,75.69,75.48,76.7,76.72,77.02,76.49,75.96,76.64,74.79,74.63,73.32,72.7,73.04,73.57,73.98,72.97,72.0,74.16,72.7,71.73,70.67,70.58,69.7,70.74,70.4,68.6,70.26,70.52,69.94,69.59,68.69,69.36,69.96,68.68,68.39,68.22,68.63,68.82,69.68,70.23,70.02,70.62,69.4,69.52,69.65,72.26,72.32,73.11,73.12,72.71,72.04,72.24,70.84,72.2,70.76,70.85,71.43,69.75,67.53,68.19,67.08,67.07,66.35,65.98,67.79,67.05,64.6,64.54,64.11,63.51,63.89,63.43,63.46,63.64,63.25,61.54,63.72,62.36,59.42,59.84,59.35,60.41,61.52,61.55,62.08,60.33,58.53,58.69,58.25,57.91,58.6,58.39,58.55,58.48,59.24,59.55,60.54,61.26,60.22,58.63],"KIE^P_PRICE(0,-200D)":[53.82,54.24,54.33,53.15,53.25,51.91,51.73,52.2,51.72,51.35,52.53,52.75,52.43,51.83,51.35,50.88,50.18,49.59,49.65,49.44,49.78,50.03,49.88,49.83,50.12,49.73,50.16,50.71,50.45,50.54,50.05,49.7,48.97,49.4,49.6,49.61,50.24,50.39,50.26,50.39,50.41,50.77,51.16,50.6,49.95,50.27,50.81,50.47,51.44,51.46,51.21,51.83,51.38,51.02,51.07,50.91,51.27,51.16,50.8,50.71,50.38,49.48,49.29,49.15,48.58,48.79,48.53,49.3,49.67,49.75,49.46,49.08,48.28,47.72,48.07,47.94,48.32,48.43,49.78,50.11,50.96,51.0,50.58,51.17,51.17,51.64,52.07,51.97,51.25,51.09,50.65,51.07,51.03,50.61,50.35,50.78,50.47,50.66,50.47,50.2,49.98,50.14,50.29,49.64,49.53,49.58,49.73,49.87,49.5,49.18,49.32,49.19,48.71,48.8,48.94,48.97,48.23,47.68,48.08,47.81,47.41,47.56,47.23,47.01,47.07,46.85,47.5,47.84,47.53,47.6,47.51,47.51,47.21,47.41,46.95,46.37,45.97,46.01,46.15,45.98,45.82,45.47,45.87,45.77,45.62,45.35,45.51,45.22,45.19,45.01,44.94,44.9,44.71,44.46,45.25,44.95,44.81,45.19,46.09,45.93,45.56,45.06,44.87,44.99,45.4,45.61,45.24,45.28,44.48,44.65,45.3,45.13,44.8,44.54,44.18,44.07,43.87,43.67,44.04,43.6,43.51,43.07,43.18,43.25,43.32,43.49,43.13,43.14,42.71,42.33,41.76,42.73,42.49,42.5,41.86,42.28,43.07,43.81,44.3,43.88,43.13],"XTL^P_PRICE(0)/P_PRICE_HIGH_PR(0,,,,,,\"PRICE\",\"CLOSE\",\"52W\")":0.9768145,"XOP^P_PRICE(0)/P_PRICE_HIGH_PR(0,,,,,,\"PRICE\",\"CLOSE\",\"52W\")":0.8842394,"PICK^P_PRICE(0)/P_PRICE_HIGH_PR(0,,,,,,\"PRICE\",\"CLOSE\",\"52W\")":0.84171724,"XLP^P_PRICE(0)/P_PRICE_HIGH_PR(0,,,,,,\"PRICE\",\"CLOSE\",\"52W\")":0.997841,"XLV^P_PRICE(0)/P_PRICE_HIGH_PR(0,,,,,,\"PRICE\",\"CLOSE\",\"52W\")":1.0,"XLK^P_PRICE(0)/P_PRICE_HIGH_PR(0,,,,,,\"PRICE\",\"CLOSE\",\"52W\")":0.8862336,"PRN^P_PRICE(0)/P_PRICE_HIGH_PR(0,,,,,,\"PRICE\",\"CLOSE\",\"52W\")":0.95926344,"IAT^P_PRICE(0)/P_PRICE_HIGH_PR(0,,,,,,\"PRICE\",\"CLOSE\",\"52W\")":0.9575082,"RWR^FMA_PCT_ABOVE_MAVG(200,0,,,,\"PORTAGG\")":84.4660194174757,"XOP^PERCENT_CHANGE(FMA_EPS(+1,0,,,,\"PORTAGG\",\"MEAN\"),FMA_EPS(+1,-3AM,,,,\"PORTAGG\",\"MEAN\"))":-7.22894174730014,"COPX^PERCENT_CHANGE(FMA_EPS(+1,0,,,,\"PORTAGG\",\"MEAN\"),FMA_EPS(+1,-1AM,,,,\"PORTAGG\",\"MEAN\"))":2.27423701301857,"XLY^FMA_PCT_ABOVE_MAVG(200,0,,,,\"PORTAGG\")":60.377358490566,"XLK^PERCENT_CHANGE(FMA_EPS(+1,0,,,,\"PORTAGG\",\"MEAN\"),FMA_EPS(+1,-3AM,,,,\"PORTAGG\",\"MEAN\"))":-4.68387980608201,"PSCI^PERCENT_CHANGE(FMA_EPS(+1,0,,,,\"PORTAGG\",\"MEAN\"),FMA_EPS(+1,-1AM,,,,\"PORTAGG\",\"MEAN\"))":-2.25261140979145,"XLF^FMA_PCT_ABOVE_MAVG(200,0,,,,\"PORTAGG\")":84.9315068493151,"TAN^COUNT(OS_TOP_HLDG_NAME(ALL,0D,,MTD,,ALL,EQ))":39,"LIT^FMA_COS_DOWN(\"EPS\",\"1M\",+1,0,,,\"PORTAGG\",\"MEANR\")":26.0,"XLP^FMA_COS_UP(\"EPS\",\"1M\",+1,0,,,\"PORTAGG\",\"MEANR\")":10.0,"PTF^COUNT(OS_TOP_HLDG_NAME(ALL,0D,,MTD,,ALL,EQ))":39,"ITA^FMA_COS_DOWN(\"EPS\",\"1M\",+1,0,,,\"PORTAGG\",\"MEANR\")":9.0,"IAT^FMA_COS_UP(\"EPS\",\"1M\",+1,0,,,\"PORTAGG\",\"MEANR\")":21.0,"MOO^FG_COMPANY_NAME":"VanEck Agribusiness ETF","IYT^FG_COMPANY_NAME":"iShares US Transportation ETF","RWR^FG_TOTAL_RETURNC(-1AM,-2AM)":1.864183,"TAN^FG_TOTAL_RETURNC(-1AM,-2AM)":-18.724102,"MOO^FG_TOTAL_RETURNC(-1AM,-2AM)":-4.4878902,"GDX^FG_TOTAL_RETURNC(-1AM,-2AM)":-3.9943337,"XLY^FG_TOTAL_RETURNC(-1AM,-2AM)":4.230976,"PTF^FG_TOTAL_RETURNC(-1AM,-2AM)":8.075714,"IYT^FG_TOTAL_RETURNC(-1AM,-2AM)":1.2919664,"XLI^FG_TOTAL_RETURNC(-1AM,-2AM)":-2.0543635,"XLF^FG_TOTAL_RETURNC(-1AM,-2AM)":-0.6693661,"XLP^FG_COMPANY_NAME":"Consumer Staples Select Sector SPDR Fund","IAT^FG_COMPANY_NAME":"iShares U.S. Regional Banks ETF","XTL^FG_TOTAL_RETURNC(0,-6AM)":12.344397,"XOP^FG_TOTAL_RETURNC(0,-6AM)":8.545435,"PICK^FG_TOTAL_RETURNC(0,-6AM)":-3.5879254,"XLP^FG_TOTAL_RETURNC(0,-6AM)":7.1578383,"XLV^FG_TOTAL_RETURNC(0,-6AM)":7.1001053,"XLK^FG_TOTAL_RETURNC(0,-6AM)":5.593133,"PRN^FG_TOTAL_RETURNC(0,-6AM)":13.478243,"IAT^FG_TOTAL_RETURNC(0,-6AM)":18.247032,"TAN^FG_COMPANY_NAME":"Invesco Solar ETF","PTF^FG_COMPANY_NAME":"Invesco Dorsey Wright Technology Momentum ETF","RWR^P_PRICE(0,-200D)":[99.64,98.6,99.18,98.65,98.06,96.45,97.48,99.19,99.35,98.2,98.25,99.0,98.25,97.2,96.49,95.96,93.91,93.19,93.18,93.11,92.74,92.96,92.36,93.1,92.19,91.39,91.6,92.71,92.78,92.67,93.04,92.67,92.84,92.76,92.21,91.49,91.77,91.5,92.31,91.99,92.14,91.22,91.55,89.91,88.58,89.49,89.91,89.85,91.81,92.53,92.6,93.11,92.87,93.08,92.02,91.33,90.89,91.17,89.32,90.32,89.54,89.35,88.65,87.17,87.4,88.84,87.97,87.89,88.44,88.49,87.61,86.85,86.43,86.34,87.11,88.22,89.7,90.7,90.54,93.97,92.82,91.42,90.8,91.4,91.36,92.61,94.25,93.34,90.85,91.22,91.94,93.24,92.64,92.06,92.08,92.59,92.75,94.18,94.74,94.79,95.32,94.37,94.24,93.77,94.96,93.94,92.97,92.54,91.97,91.69,92.61,93.01,93.06,92.25,92.53,93.27,90.99,90.4,92.09,92.18,92.13,91.21,91.41,90.16,91.86,92.9,91.35,92.32,93.16,92.47,92.58,91.64,92.9,93.62,93.15,91.83,92.68,94.48,94.98,94.34,95.19,94.84,95.32,93.79,94.0,94.1,96.33,95.32,96.58,95.91,95.47,94.59,94.31,93.51,94.88,94.23,95.96,97.31,94.29,90.78,90.71,90.28,90.25,89.91,90.29,90.99,90.03,87.72,87.0,86.58,86.25,86.1,85.79,85.43,85.88,85.22,85.27,85.67,85.58,81.18,82.01,81.17,82.56,82.0,82.86,83.93,82.42,79.86,79.18,77.93,77.45,78.83,77.7,79.54,78.73,79.59,80.2,82.02,83.76,83.66,82.78],"RSPT^P_PRICE(0)/P_PRICE_HIGH_PR(0,,,,,,\"PRICE\",\"CLOSE\",\"52W\")":0.92155844,"MOO^P_PRICE(0)/P_PRICE_LOW_PR(0,,,,,,\"PRICE\",\"CLOSE\",\"52W\")":1.0269129,"XLY^FG_TOTAL_RETURNC(0,-3AM)":5.022311,"IGV^P_PRICE(0)/P_PRICE_LOW_PR(0,,,,,,\"PRICE\",\"CLOSE\",\"52W\")":1.2603663,"ITA^P_PRICE(0)/P_PRICE_HIGH_PR(0,,,,,,\"PRICE\",\"CLOSE\",\"52W\")":0.9881269,"IYG^FG_TOTAL_RETURNC(0,-6AM)":12.635624,"RWR^PERCENT_CHANGE(FMA_EPS(+1,0,,,,\"PORTAGG\",\"MEAN\"),FMA_EPS(+1,-3AM,,,,\"PORTAGG\",\"MEAN\"))":0.309167211763514,"ICLN^FMA_PCT_ABOVE_MAVG(200,0,,,,\"PORTAGG\")":41.0,"COPX^FMA_PCT_ABOVE_MAVG(200,0,,,,\"PORTAGG\")":60.9756097560976,"IBB^PERCENT_CHANGE(FMA_EPS(+1,0,,,,\"PORTAGG\",\"MEAN\"),FMA_EPS(+1,-1AM,,,,\"PORTAGG\",\"MEAN\"))":null,"ITB^PERCENT_CHANGE(FMA_EPS(+1,0,,,,\"PORTAGG\",\"MEAN\"),FMA_EPS(+1,-3AM,,,,\"PORTAGG\",\"MEAN\"))":-0.0472969030565405,"XLI^FMA_PCT_ABOVE_MAVG(200,0,,,,\"PORTAGG\")":75.9493670886076,"RWR^FMA_COS_DOWN(\"EPS\",\"1M\",+1,0,,,\"PORTAGG\",\"MEANR\")":26.0,"XOP^COUNT(OS_TOP_HLDG_NAME(ALL,0D,,MTD,,ALL,EQ))":55,"COPX^FMA_COS_UP(\"EPS\",\"1M\",+1,0,,,\"PORTAGG\",\"MEANR\")":20.0,"IBB^FMA_COS_DOWN(\"EPS\",\"1M\",+1,0,,,\"PORTAGG\",\"MEANR\")":47.0,"ITB^COUNT(OS_TOP_HLDG_NAME(ALL,0D,,MTD,,ALL,EQ))":46,"XLI^FMA_COS_UP(\"EPS\",\"1M\",+1,0,,,\"PORTAGG\",\"MEANR\")":39.0,"XLU^FG_COMPANY_NAME":"Utilities Select Sector SPDR Fund","RWR^P_PRICE(-1AM)/P_PRICE_HIGH_PR(-1AM,,,,,,\"PRICE\",\"CLOSE\",\"52W\")":0.94913167,"TAN^FG_TOTAL_RETURNC(-1AM,-7AM)":-26.44798,"MOO^FG_TOTAL_RETURNC(-1AM,-4AM)":-6.984848,"XLB^P_PRICE(-1AM)/P_PRICE_HIGH_PR(-1AM,,,,,,\"PRICE\",\"CLOSE\",\"52W\")":0.9343434,"IBB^FG_TOTAL_RETURNC(-1AM,-7AM)":0.91700554,"IGV^FG_TOTAL_RETURNC(-1AM,-4AM)":2.7287722,"ITA^FG_TOTAL_RETURNC(-1AM,-2AM)":-3.0495524,"IAT^P_PRICE(-1AM)/P_PRICE_HIGH_PR(-1AM,,,,,,\"PRICE\",\"CLOSE\",\"52W\")":0.9489117,"IGV^FG_COMPANY_NAME":"iShares Expanded Tech-Software Sector ETF","RWR^FG_TOTAL_RETURNC(0,-6AM)":8.938658,"TAN^FG_TOTAL_RETURNC(0,-3AM)":2.7543426,"MOO^FG_TOTAL_RETURNC(0,-1AM)":1.74402,"XLB^P_PRICE(0)/P_PRICE_HIGH_PR(0,,,,,,\"PRICE\",\"CLOSE\",\"52W\")":0.986138,"IBB^FG_TOTAL_RETURNC(0,-6AM)":8.062434,"IGV^FG_TOTAL_RETURNC(0,-3AM)":4.944992,"ITA^FG_TOTAL_RETURNC(0,-1AM)":7.52393,"ICLN^FG_COMPANY_NAME":"iShares Global Clean Energy ETF","XLK^FG_COMPANY_NAME":"Technology Select Sector SPDR Fund","XLV^P_PRICE(0,-200D)":[151.16,149.63,150.18,150.05,149.96,149.12,149.87,148.63,148.72,147.87,147.12,150.54,149.86,147.75,148.27,147.35,146.32,144.95,144.25,144.41,143.3,144.4,144.93,145.75,145.87,146.11,146.63,147.09,146.81,146.4,145.92,145.73,145.88,145.93,146.05,146.36,146.97,146.43,146.27,145.79,145.13,144.71,143.7,141.63,141.56,142.67,144.42,144.91,146.51,146.25,146.0,146.31,146.03,146.2,144.06,143.45,143.59,143.3,142.08,142.57,141.4,140.83,140.48,140.58,140.33,140.43,139.96,139.92,140.86,141.3,139.48,138.95,138.43,138.44,138.68,138.63,138.91,141.01,141.59,143.27,142.76,143.22,141.95,144.03,144.19,146.47,147.73,147.71,145.77,145.24,145.44,145.64,145.45,145.78,144.82,145.36,145.94,146.46,147.03,146.35,146.43,146.7,146.02,145.03,146.12,146.34,144.82,146.01,146.74,147.1,147.86,147.16,145.45,145.13,145.62,145.15,144.1,142.86,144.2,144.01,144.12,144.37,143.98,142.43,141.99,142.2,140.38,140.57,140.25,139.27,138.48,138.69,139.97,140.07,139.46,139.38,139.4,139.68,140.52,140.87,140.97,140.33,140.35,139.12,139.24,138.55,138.78,136.38,136.24,135.89,135.32,135.02,134.35,132.73,134.68,133.78,134.16,135.31,135.97,133.51,132.94,132.07,131.85,132.01,131.91,132.08,131.83,131.31,129.68,129.64,130.31,131.13,130.43,129.81,129.03,128.25,128.51,127.96,127.86,127.0,126.27,125.52,128.17,128.35,128.26,127.41,126.78,124.8,124.54,123.83,123.14,125.26,126.51,127.65,127.26,128.06,128.57,129.85,130.99,131.17,130.19],"XLU^FG_TOTAL_RETURNC(0,-3AM)":10.635114,"GDX^FG_TOTAL_RETURNC(0,-6AM)":28.384422,"VNQ^P_PRICE(0,-200D)":[91.32,90.41,90.73,90.03,89.57,88.03,88.32,89.64,89.71,88.79,88.95,89.74,89.13,88.05,87.46,86.8,84.38,83.76,83.78,83.51,83.28,83.36,82.97,83.76,84.13,83.32,83.58,84.62,83.97,83.76,84.0,83.67,84.0,84.02,83.68,82.94,83.24,82.96,83.75,83.59,83.69,83.05,83.24,81.71,80.53,81.32,81.86,81.8,83.6,84.36,84.39,84.89,84.9,84.96,83.8,83.16,82.89,83.12,81.45,82.14,81.37,81.3,80.76,79.64,79.61,80.98,80.16,80.12,80.58,80.43,79.7,79.0,78.62,78.61,79.19,80.32,81.71,82.69,82.41,85.97,84.84,83.94,83.51,84.05,83.96,85.03,86.48,85.87,83.71,84.05,84.57,86.38,85.76,85.2,85.23,85.19,85.38,86.68,87.12,87.31,87.73,86.73,86.75,86.32,87.38,86.57,85.55,84.83,83.98,83.88,84.81,84.85,84.69,84.22,84.37,85.25,83.31,82.66,84.4,84.38,84.25,83.57,83.69,82.58,84.35,85.41,83.89,84.7,85.5,84.94,85.18,84.1,85.32,85.91,85.4,84.39,84.85,86.43,87.07,86.55,87.36,87.26,87.85,86.61,86.83,86.99,89.12,88.36,89.42,88.79,88.36,87.71,87.37,87.67,88.75,88.08,88.28,89.54,87.03,83.82,83.87,83.64,83.78,83.54,83.79,84.35,83.74,81.73,81.14,80.58,80.05,79.76,79.53,79.14,79.7,79.12,79.18,79.35,79.12,74.96,75.59,74.89,76.09,75.84,76.47,77.59,75.78,73.37,72.92,71.7,71.25,72.41,71.05,72.61,71.69,72.4,72.89,74.66,76.28,76.39,75.49],"RSPT^FG_TOTAL_RETURNC(0,-6AM)":7.6751113,"MOO^P_PRICE(0)/P_PRICE_HIGH_PR(0,,,,,,\"PRICE\",\"CLOSE\",\"52W\")":0.8160693,"IBB^P_PRICE(0)/P_PRICE_LOW_PR(0,,,,,,\"PRICE\",\"CLOSE\",\"52W\")":1.3086025,"IGV^P_PRICE(0)/P_PRICE_HIGH_PR(0,,,,,,\"PRICE\",\"CLOSE\",\"52W\")":0.9330935,"ITA^FG_TOTAL_RETURNC(0,-6AM)":14.862692,"IYG^FG_TOTAL_RETURNC(0,-3AM)":7.6613784,"RWR^PERCENT_CHANGE(FMA_EPS(+1,0,,,,\"PORTAGG\",\"MEAN\"),FMA_EPS(+1,-1AM,,,,\"PORTAGG\",\"MEAN\"))":0.142961823334683,"XOP^PERCENT_CHANGE(FMA_EPS(+1,0,,,,\"PORTAGG\",\"MEAN\"),FMA_EPS(+1,-1AM,,,,\"PORTAGG\",\"MEAN\"))":-7.48376274872316,"GDX^PERCENT_CHANGE(FMA_EPS(+1,0,,,,\"PORTAGG\",\"MEAN\"),FMA_EPS(+1,-3AM,,,,\"PORTAGG\",\"MEAN\"))":14.0736276614194,"IBB^FMA_PCT_ABOVE_MAVG(200,0,,,,\"PORTAGG\")":60.7655502392344,"ITB^PERCENT_CHANGE(FMA_EPS(+1,0,,,,\"PORTAGG\",\"MEAN\"),FMA_EPS(+1,-1AM,,,,\"PORTAGG\",\"MEAN\"))":0.722741271491611,"IYG^PERCENT_CHANGE(FMA_EPS(+1,0,,,,\"PORTAGG\",\"MEAN\"),FMA_EPS(+1,-3AM,,,,\"PORTAGG\",\"MEAN\"))":2.62734241938206,"RWR^FMA_COS_UP(\"EPS\",\"1M\",+1,0,,,\"PORTAGG\",\"MEANR\")":37.0,"XOP^FMA_COS_DOWN(\"EPS\",\"1M\",+1,0,,,\"PORTAGG\",\"MEANR\")":34.0,"GDX^COUNT(OS_TOP_HLDG_NAME(ALL,0D,,MTD,,ALL,EQ))":55,"IBB^FMA_COS_UP(\"EPS\",\"1M\",+1,0,,,\"PORTAGG\",\"MEANR\")":65.0,"ITB^FMA_COS_DOWN(\"EPS\",\"1M\",+1,0,,,\"PORTAGG\",\"MEANR\")":14.0,"IYG^COUNT(OS_TOP_HLDG_NAME(ALL,0D,,MTD,,ALL,EQ))":105,"RWR^FG_TOTAL_RETURNC(-1AM,-7AM)":-1.5844047,"TAN^FG_TOTAL_RETURNC(-1AM,-4AM)":-12.93543,"LIT^P_PRICE(-1AM)/P_PRICE_HIGH_PR(-1AM,,,,,,\"PRICE\",\"CLOSE\",\"52W\")":0.5662406,"XLB^FG_TOTAL_RETURNC(-1AM,-7AM)":2.4961352,"IBB^FG_TOTAL_RETURNC(-1AM,-4AM)":0.116956234,"IGV^FG_TOTAL_RETURNC(-1AM,-2AM)":11.845303,"PRN^P_PRICE(-1AM)/P_PRICE_HIGH_PR(-1AM,,,,,,\"PRICE\",\"CLOSE\",\"52W\")":0.93759364,"IAT^FG_TOTAL_RETURNC(-1AM,-7AM)":0.56774616,"RWR^FG_TOTAL_RETURNC(0,-3AM)":15.415085,"TAN^FG_TOTAL_RETURNC(0,-1AM)":5.5300713,"LIT^P_PRICE(0)/P_PRICE_HIGH_PR(0,,,,,,\"PRICE\",\"CLOSE\",\"52W\")":0.59315413,"XLB^FG_TOTAL_RETURNC(0,-6AM)":10.714758,"IBB^FG_TOTAL_RETURNC(0,-3AM)":13.599503,"IGV^FG_TOTAL_RETURNC(0,-1AM)":-4.9919786,"IAT^FG_TOTAL_RETURNC(0,-3AM)":12.82531,"XOP^FG_COMPANY_NAME":"SPDR S&P Oil & Gas Exploration & Production ETF","ITB^FG_COMPANY_NAME":"iShares U.S. Home Construction ETF","SMH^P_PRICE(0,-200D)":[231.01,246.99,229.47,238.6,240.31,236.56,240.98,254.86,257.72,248.14,255.54,254.22,273.71,273.83,274.45,271.02,281.27,274.81,274.21,269.72,269.62,263.63,261.01,260.7,258.86,260.91,261.77,255.78,264.89,268.92,276.76,272.48,267.89,267.21,263.09,255.48,255.86,252.21,252.41,254.41,242.6,243.48,240.48,242.27,245.65,249.83,244.26,239.82,236.59,234.67,235.0,230.25,232.2,233.9,227.08,223.26,223.3,219.98,221.4,220.73,222.67,217.73,212.03,207.85,214.09,218.38,217.64,212.2,208.04,207.8,203.02,199.21,208.63,212.4,219.16,217.36,220.68,227.31,222.15,224.1,223.06,222.64,219.89,225.91,225.01,227.94,224.99,224.89,224.97,227.08,227.64,226.31,221.29,217.8,218.28,217.84,219.46,223.46,227.97,220.98,224.99,234.17,226.35,220.66,224.09,220.54,211.95,207.41,209.74,210.35,208.62,209.93,196.51,197.78,201.75,202.62,203.3,199.3,203.06,203.85,199.43,196.63,192.74,194.95,191.22,187.57,185.87,188.59,190.48,188.27,192.37,192.37,189.01,188.05,187.18,180.31,174.64,175.7,172.95,173.56,172.58,172.42,171.96,166.08,164.99,165.97,168.97,174.87,175.82,175.86,175.67,173.28,173.26,169.08,173.92,173.34,174.08,173.26,170.12,168.14,166.38,162.48,161.1,157.5,158.78,158.78,161.13,160.48,162.21,160.73,161.66,161.76,162.12,162.47,164.9,162.57,161.81,161.21,161.09,156.32,157.28,151.16,151.43,150.89,149.95,149.51,146.1,142.41,138.95,137.96,138.31,137.46,138.68,144.27,142.6,142.1,144.36,145.35,148.32,150.09,148.38],"TAN^P_PRICE(0)/P_PRICE_LOW_PR(0,,,,,,\"PRICE\",\"CLOSE\",\"52W\")":1.0623397,"GDX^FG_TOTAL_RETURNC(0,-3AM)":11.854744,"XTL^P_PRICE(0,-200D)":[87.21,89.28,86.5467,84.4806,83.9932,81.81,80.7597,81.9882,81.3716,81.1413,81.818,82.98,83.677,81.8384,81.227,80.2288,78.7004,78.3789,79.18,78.06,77.9408,77.7809,77.77,77.16,76.81,75.5612,75.2539,75.2415,75.6363,75.6052,76.1252,76.6421,75.3683,76.02,76.5722,76.2045,75.6791,76.31,77.64,77.6,76.9825,77.125,76.42,75.9345,75.29,74.2501,73.7842,72.69,74.2684,74.7971,75.7211,75.4127,74.74,73.5842,73.4011,72.1549,72.1076,71.7769,70.3494,70.3592,70.4871,69.6215,69.2666,68.7602,68.0677,69.2979,69.049,68.1714,68.6554,68.6079,67.7585,67.8681,67.713,67.6521,67.9949,68.1569,69.02,71.0894,70.4419,72.2588,71.6174,71.3228,71.6688,72.9682,71.9537,73.535,74.2596,74.1088,72.9373,73.7075,73.6876,74.269,73.934,72.427,72.1628,72.6759,73.0107,74.5428,75.1971,75.2945,75.03,74.9403,75.8472,75.4118,75.52,76.0872,75.3248,74.8357,75.6033,75.0459,74.5094,75.887,75.1171,75.634,76.4274,78.0754,77.32,75.7887,79.3573,77.5362,76.3623,76.9914,77.63,77.1377,78.2139,78.0069,76.8184,78.49,79.7747,79.1517,79.051,78.3083,79.4494,79.08,77.91,78.1555,77.3754,78.2701,78.31,78.14,79.9404,79.2106,79.0965,78.2729,78.044,78.0337,79.7999,79.98,80.73,80.01,79.9778,78.8176,78.3729,76.8807,78.2128,77.3933,77.6621,78.3595,76.1966,73.8319,74.181,74.3978,73.266,72.4156,72.1498,73.47,73.03,70.36,70.755,69.7267,69.8441,70.18,69.8019,69.56,70.6406,69.7152,69.2022,70.4949,69.5477,66.3796,66.5313,66.2386,67.02,67.2898,67.95,68.2422,66.3667,64.756,66.046,64.73,64.2008,65.1136,65.0208,66.16,65.6522,66.65,67.6294,68.2025,69.25,68.9487,66.7919],"MOO^FG_TOTAL_RETURNC(0,-6AM)":-2.6344895,"IBB^P_PRICE(0)/P_PRICE_HIGH_PR(0,,,,,,\"PRICE\",\"CLOSE\",\"52W\")":0.992176,"IGV^FG_TOTAL_RETURNC(0,-6AM)":-2.6604712,"ITA^FG_TOTAL_RETURNC(0,-3AM)":8.980072,"IAT^P_PRICE(0)/P_PRICE_LOW_PR(0,,,,,,\"PRICE\",\"CLOSE\",\"52W\")":1.498386,"XOP^FMA_PCT_ABOVE_MAVG(200,0,,,,\"PORTAGG\")":50.9090909090909,"GDX^PERCENT_CHANGE(FMA_EPS(+1,0,,,,\"PORTAGG\",\"MEAN\"),FMA_EPS(+1,-1AM,,,,\"PORTAGG\",\"MEAN\"))":6.27178582012198,"XLV^PERCENT_CHANGE(FMA_EPS(+1,0,,,,\"PORTAGG\",\"MEAN\"),FMA_EPS(+1,-3AM,,,,\"PORTAGG\",\"MEAN\"))":-0.468778563028922,"ITB^FMA_PCT_ABOVE_MAVG(200,0,,,,\"PORTAGG\")":91.1111111111111,"VNQ^COUNT(OS_TOP_HLDG_NAME(ALL,0D,,MTD,,ALL,EQ))":154,"XOP^FMA_COS_UP(\"EPS\",\"1M\",+1,0,,,\"PORTAGG\",\"MEANR\")":16.0,"XLV^COUNT(OS_TOP_HLDG_NAME(ALL,0D,,MTD,,ALL,EQ))":64,"ICLN^P_PRICE(-1AM)/P_PRICE_HIGH_PR(-1AM,,,,,,\"PRICE\",\"CLOSE\",\"52W\")":0.6990546,"LIT^FG_TOTAL_RETURNC(-1AM,-7AM)":-22.993237,"IBB^FG_TOTAL_RETURNC(-1AM,-2AM)":2.308035,"XLK^P_PRICE(-1AM)/P_PRICE_HIGH_PR(-1AM,,,,,,\"PRICE\",\"CLOSE\",\"52W\")":0.98500496,"IAT^FG_TOTAL_RETURNC(-1AM,-4AM)":-2.087766,"ICLN^P_PRICE(0)/P_PRICE_HIGH_PR(0,,,,,,\"PRICE\",\"CLOSE\",\"52W\")":0.80902773,"LIT^FG_TOTAL_RETURNC(0,-6AM)":-8.787399,"XLB^FG_TOTAL_RETURNC(0,-3AM)":3.496325,"IBB^FG_TOTAL_RETURNC(0,-1AM)":7.39578,"PRN^FG_TOTAL_RETURNC(0,-3AM)":6.1158657,"IAT^FG_TOTAL_RETURNC(0,-1AM)":12.071466,"XLE^FG_COMPANY_NAME":"Energy Select Sector SPDR Fund","TAN^P_PRICE(0)/P_PRICE_HIGH_PR(0,,,,,,\"PRICE\",\"CLOSE\",\"52W\")":0.6507936,"RSPT^FG_TOTAL_RETURNC(0,-3AM)":9.127998,"ITB^FMA_COS_UP(\"EPS\",\"1M\",+1,0,,,\"PORTAGG\",\"MEANR\")":18.0,"VNQ^PERCENT_CHANGE(FMA_EPS(+1,0,,,,\"PORTAGG\",\"MEAN\"),FMA_EPS(+1,-3AM,,,,\"PORTAGG\",\"MEAN\"))":-0.521967734721656,"IYG^PERCENT_CHANGE(FMA_EPS(+1,0,,,,\"PORTAGG\",\"MEAN\"),FMA_EPS(+1,-1AM,,,,\"PORTAGG\",\"MEAN\"))":2.14115961536973,"GDX^FMA_COS_DOWN(\"EPS\",\"1M\",+1,0,,,\"PORTAGG\",\"MEANR\")":14.0,"IYG^FMA_COS_DOWN(\"EPS\",\"1M\",+1,0,,,\"PORTAGG\",\"MEANR\")":41.0,"RWR^FG_TOTAL_RETURNC(-1AM,-4AM)":0.6982565,"XLB^FG_TOTAL_RETURNC(-1AM,-4AM)":-5.7278156,"PRN^FG_TOTAL_RETURNC(-1AM,-7AM)":11.086071,"RWR^FG_TOTAL_RETURNC(0,-1AM)":7.8822017,"COPX^P_PRICE(0,-200D)":[41.7,43.74,41.94,42.26,42.58,41.95,42.06,42.6,42.92,43.31,43.4,45.15,46.58,47.09,47.97,47.27,47.46,47.21,47.11,48.05,47.22,45.64,45.47,45.11,45.07,45.8,45.47,46.29,45.22,46.03,44.61,43.95,44.32,44.41,45.19,45.06,46.16,45.46,47.38,46.52,45.46,47.75,48.19,48.38,48.73,50.07,48.66,47.76,48.27,51.71,52.72,51.67,49.36,49.68,49.71,48.29,47.98,47.91,46.8,47.41,47.35,46.64,45.7,45.57,45.77,48.02,47.52,45.98,44.6,44.4,45.23,45.98,46.21,45.38,45.15,45.81,45.48,46.26,46.32,46.73,45.5,44.64,44.57,44.37,43.27,42.73,42.43,41.41,40.7,41.1,41.29,41.77,41.79,40.49,41.07,41.59,40.58,40.41,38.11,38.3,38.04,38.02,37.32,35.98,36.58,36.45,35.98,35.55,36.24,35.9,36.44,35.99,35.97,35.93,36.04,35.24,34.81,34.14,35.19,34.61,35.04,35.25,35.66,35.1,35.8,36.71,36.19,36.72,36.8,36.49,36.68,36.35,35.26,34.47,35.29,34.9,34.89,35.74,36.86,36.56,36.49,36.45,37.13,36.88,36.88,36.96,37.21,37.5,37.8,38.84,38.47,38.1,38.17,37.3,38.05,37.12,37.16,37.16,35.95,34.66,34.95,35.32,34.82,34.4,34.33,35.09,35.88,34.38,34.4,34.7,33.97,34.49,34.44,34.65,34.52,34.04,33.59,34.11,33.57,32.27,32.1,32.05,31.94,32.82,33.79,34.04,33.59,32.66,32.85,33.33,33.72,33.34,33.17,33.64,33.27,33.41,34.2,34.49,35.39,35.4,34.76],"XTL^P_PRICE(0)/P_PRICE_LOW_PR(0,,,,,,\"PRICE\",\"CLOSE\",\"52W\")":1.3583943,"XOP^FG_TOTAL_RETURNC(0,-3AM)":-3.591627,"XRT^FG_TOTAL_RETURNC(0,-6AM)":9.531045,"SMH^FG_TOTAL_RETURNC(0,-3AM)":11.142647,"IYT^P_PRICE(0)/P_PRICE_LOW_PR(0,,,,,,\"PRICE\",\"CLOSE\",\"52W\")":1.2221302,"XLI^P_PRICE(0)/P_PRICE_HIGH_PR(0,,,,,,\"PRICE\",\"CLOSE\",\"52W\")":0.9789375,"XLF^FG_TOTAL_RETURNC(0,-6AM)":11.9277115,"TAN^PERCENT_CHANGE(FMA_EPS(+1,0,,,,\"PORTAGG\",\"MEAN\"),FMA_EPS(+1,-3AM,,,,\"PORTAGG\",\"MEAN\"))":-62.3098134870744,"LIT^FMA_PCT_ABOVE_MAVG(200,0,,,,\"PORTAGG\")":20.5128205128205,"XRT^PERCENT_CHANGE(FMA_EPS(+1,0,,,,\"PORTAGG\",\"MEAN\"),FMA_EPS(+1,-1AM,,,,\"PORTAGG\",\"MEAN\"))":-1.16113381391061,"IGV^PERCENT_CHANGE(FMA_EPS(+1,0,,,,\"PORTAGG\",\"MEAN\"),FMA_EPS(+1,-3AM,,,,\"PORTAGG\",\"MEAN\"))":0.736178108275211,"PRN^FMA_PCT_ABOVE_MAVG(200,0,,,,\"PORTAGG\")":95.4545454545455,"XLF^PERCENT_CHANGE(FMA_EPS(+1,0,,,,\"PORTAGG\",\"MEAN\"),FMA_EPS(+1,-1AM,,,,\"PORTAGG\",\"MEAN\"))":1.97749451886446,"TAN^FMA_COS_DOWN(\"EPS\",\"1M\",+1,0,,,\"PORTAGG\",\"MEANR\")":18.0,"PICK^COUNT(OS_TOP_HLDG_NAME(ALL,0D,,MTD,,ALL,EQ))":260,"XRT^FMA_COS_UP(\"EPS\",\"1M\",+1,0,,,\"PORTAGG\",\"MEANR\")":12.0,"IGV^FMA_COS_DOWN(\"EPS\",\"1M\",+1,0,,,\"PORTAGG\",\"MEANR\")":20.0,"PSCI^COUNT(OS_TOP_HLDG_NAME(ALL,0D,,MTD,,ALL,EQ))":94,"XLF^FMA_COS_UP(\"EPS\",\"1M\",+1,0,,,\"PORTAGG\",\"MEANR\")":40.0,"XRT^FG_COMPANY_NAME":"SPDR S&P Retail ETF","XLF^FG_COMPANY_NAME":"Financial Select Sector SPDR Fund","XLU^P_PRICE(-1AM)/P_PRICE_HIGH_PR(-1AM,,,,,,\"PRICE\",\"CLOSE\",\"52W\")":0.92864,"XLE^FG_TOTAL_RETURNC(-1AM,-7AM)":10.513353,"COPX^FG_TOTAL_RETURNC(-1AM,-4AM)":6.7873,"XRT^FG_TOTAL_RETURNC(-1AM,-2AM)":-4.589361,"PTF^P_PRICE(-1AM)/P_PRICE_HIGH_PR(-1AM,,,,,,\"PRICE\",\"CLOSE\",\"52W\")":0.9979153,"IYT^FG_TOTAL_RETURNC(-1AM,-7AM)":-0.65041184,"XLI^FG_TOTAL_RETURNC(-1AM,-4AM)":-3.2141209,"RSPT^FG_COMPANY_NAME":"Invesco S&P 500 Equal Weight Technology ETF","XLY^FG_COMPANY_NAME":"Consumer Discretionary Select Sector SPDR Fund","XLU^FG_TOTAL_RETURNC(0,-6AM)":20.254707,"XLE^FG_TOTAL_RETURNC(0,-3AM)":-0.6295681,"COPX^FG_TOTAL_RETURNC(0,-1AM)":-8.291179,"XLY^P_PRICE(0)/P_PRICE_HIGH_PR(0,,,,,,\"PRICE\",\"CLOSE\",\"52W\")":0.9393426,"PTF^FG_TOTAL_RETURNC(0,-6AM)":13.221669,"IYT^FG_TOTAL_RETURNC(0,-3AM)":0.65072775,"XLI^FG_TOTAL_RETURNC(0,-1AM)":4.089248,"XLI^FG_TOTAL_RETURNC(0,-6AM)":10.015047,"PICK^FMA_COS_DOWN(\"EPS\",\"1M\",+1,0,,,\"PORTAGG\",\"MEANR\")":97.0,"PSCI^FMA_COS_DOWN(\"EPS\",\"1M\",+1,0,,,\"PORTAGG\",\"MEANR\")":33.0,"IYG^P_PRICE(0,-200D)":[68.185,69.46,69.59,68.94,69.16,68.29,67.86,68.86,68.78,68.31,68.7,69.79,69.44,68.36,67.22,67.09,66.55,66.22,65.64,65.83,66.0,66.15,65.4034,65.21,64.71,65.0061,65.21,65.66,65.02,65.27,65.01,64.56,64.029,64.27,64.47,64.24,65.26,65.36,65.22,65.35,65.06,65.3945,65.74,65.0,64.66,65.28,65.96,65.41,66.38,66.8,66.36,67.11,66.66,66.95,66.18,65.82,66.08,65.78,65.27,65.01,64.83,64.09,63.89,63.54,63.49,64.34,64.54,64.56,64.91,64.88,64.37,63.4189,62.66,62.48,62.27,62.75,63.21,64.3,64.419,65.49,65.81,65.33,64.82,65.52,65.53,65.89,66.3,65.97,65.14,65.04,65.22,66.19,65.61,64.62,64.31,64.04,64.0314,64.68,64.35,64.08,64.04,63.91,63.973335,63.756668,63.73667,63.556667,63.67,63.52667,63.2769,63.099102,63.363335,63.189934,62.313335,62.15667,62.40667,62.533337,61.450005,60.826668,61.813335,61.466667,61.2272,61.36,60.941235,60.803337,61.354034,60.917168,60.836666,61.74667,61.02,60.68,60.503334,60.02667,59.760002,59.703335,59.370003,58.450005,58.336666,58.543533,58.9944,59.256668,59.595932,59.55857,60.006668,59.653336,59.346664,59.123333,59.763332,59.73667,59.93667,59.726665,59.54667,59.24667,59.066666,58.493332,59.823334,59.283337,59.213333,59.466667,58.3,57.12667,56.763332,56.473434,56.096664,55.77,56.059998,56.341934,56.323334,55.74,55.2116,54.65667,54.64,54.77423,54.63667,54.423336,54.513332,54.323334,53.92,53.863335,53.453335,52.155937,52.23017,51.62667,51.916668,51.92,51.943336,52.200005,51.363335,49.92,49.67,49.17,48.340004,49.243332,49.260002,49.513332,49.303337,49.603333,50.416367,51.03,52.043335,51.756668,51.210003],"COPX^P_PRICE(0)/P_PRICE_HIGH_PR(0,,,,,,\"PRICE\",\"CLOSE\",\"52W\")":0.79097116,"GDX^P_PRICE(0,-200D)":[37.27,37.93,36.95,36.64,36.48,36.19,37.23,37.45,37.45,37.39,37.87,38.44,39.28,37.95,38.17,38.09,37.05,36.11,36.1,36.27,35.28,34.02,33.89,33.93,34.23,33.82,33.84,34.25,33.99,34.55,33.7,33.2,33.41,33.15,34.0,33.75,34.03,33.54,36.01,34.79,34.18,35.51,35.3,35.56,35.19,36.1,35.26,34.75,35.45,36.93,37.24,36.87,35.66,35.91,35.4,34.95,35.25,35.36,34.16,34.17,34.21,33.44,33.58,33.32,33.13,34.77,34.58,34.33,33.12,33.05,32.53,34.07,33.75,33.55,33.03,33.53,33.76,34.45,33.68,34.18,33.6,33.84,32.78,33.14,32.44,32.03,31.62,30.96,29.85,29.83,29.6,29.96,30.26,29.06,29.74,29.89,29.89,30.29,29.58,30.13,29.64,29.61,29.16,28.66,28.51,27.33,26.36,25.78,26.03,26.25,26.66,26.16,26.82,26.99,26.86,26.77,26.01,25.89,27.29,26.97,27.3,27.46,27.72,27.36,28.02,29.03,27.94,28.15,28.36,28.07,28.25,27.7,28.23,27.6,27.69,27.59,27.51,28.39,29.7,28.89,29.11,29.17,29.7,29.77,29.77,29.76,30.56,31.01,31.17,31.98,31.67,31.56,31.35,30.78,31.55,30.73,30.95,31.31,30.7,28.86,29.55,29.68,30.32,30.42,30.48,31.02,31.81,31.32,31.2,31.22,29.79,29.32,29.25,29.21,28.51,28.43,28.61,28.19,28.33,27.04,27.25,27.59,27.69,28.59,29.15,29.47,28.26,28.11,28.01,28.77,29.2,28.52,28.78,29.26,29.24,29.48,29.51,29.45,29.53,29.0,28.95],"XLE^P_PRICE(0)/P_PRICE_LOW_PR(0,,,,,,\"PRICE\",\"CLOSE\",\"52W\")":1.1355274,"XRT^FG_TOTAL_RETURNC(0,-3AM)":7.9643607,"PTF^P_PRICE(0)/P_PRICE_LOW_PR(0,,,,,,\"PRICE\",\"CLOSE\",\"52W\")":1.4198171,"IYT^P_PRICE(0)/P_PRICE_HIGH_PR(0,,,,,,\"PRICE\",\"CLOSE\",\"52W\")":0.91389316,"XLF^FG_TOTAL_RETURNC(0,-3AM)":7.256663,"TAN^PERCENT_CHANGE(FMA_EPS(+1,0,,,,\"PORTAGG\",\"MEAN\"),FMA_EPS(+1,-1AM,,,,\"PORTAGG\",\"MEAN\"))":-39.4682589213251,"PICK^PERCENT_CHANGE(FMA_EPS(+1,0,,,,\"PORTAGG\",\"MEAN\"),FMA_EPS(+1,-3AM,,,,\"PORTAGG\",\"MEAN\"))":-4.69636121407006,"XRT^FMA_PCT_ABOVE_MAVG(200,0,,,,\"PORTAGG\")":65.3846153846154,"IGV^PERCENT_CHANGE(FMA_EPS(+1,0,,,,\"PORTAGG\",\"MEAN\"),FMA_EPS(+1,-1AM,,,,\"PORTAGG\",\"MEAN\"))":0.11262365170172,"PSCI^PERCENT_CHANGE(FMA_EPS(+1,0,,,,\"PORTAGG\",\"MEAN\"),FMA_EPS(+1,-3AM,,,,\"PORTAGG\",\"MEAN\"))":-6.70734990620846,"RSPT^COUNT(OS_TOP_HLDG_NAME(ALL,0D,,MTD,,ALL,EQ))":68,"TAN^FMA_COS_UP(\"EPS\",\"1M\",+1,0,,,\"PORTAGG\",\"MEANR\")":3.0,"XLY^COUNT(OS_TOP_HLDG_NAME(ALL,0D,,MTD,,ALL,EQ))":53,"IGV^FMA_COS_UP(\"EPS\",\"1M\",+1,0,,,\"PORTAGG\",\"MEANR\")":31.0,"XLY^P_PRICE(0,-200D)":[182.89,187.49,184.63,185.66,182.61,180.59,181.3,189.03,189.88,187.81,189.5,191.45,194.7,191.27,191.49,189.02,191.45,190.02,189.39,189.3,187.77,186.58,183.02,182.4,184.45,183.33,180.71,181.44,182.61,181.08,180.85,181.46,178.33,179.75,179.61,177.76,178.23,177.66,178.39,177.1,176.07,175.89,175.97,174.99,173.96,175.11,175.54,173.79,176.65,178.51,177.37,178.7,177.79,178.95,178.68,177.87,178.1,179.06,177.85,178.52,179.81,177.91,176.72,174.52,175.62,180.0,175.91,174.34,174.19,172.54,170.51,169.76,171.26,172.33,173.17,174.16,177.11,180.03,178.59,181.39,180.54,178.84,177.85,179.96,179.83,182.52,183.89,184.46,182.35,182.12,182.72,184.33,183.26,180.57,179.02,178.05,179.84,180.99,181.37,179.82,180.31,180.98,179.61,180.25,182.52,185.02,184.41,183.17,182.45,181.85,181.29,182.11,178.64,177.33,179.02,180.09,178.03,176.17,179.75,179.9,178.63,177.85,175.88,174.82,177.32,174.21,170.92,174.09,174.19,171.68,170.9,173.04,173.7,174.12,174.89,173.22,172.24,173.76,173.96,176.08,176.31,174.91,175.56,172.62,172.35,173.57,177.15,178.81,179.92,180.86,180.24,179.48,180.81,178.1,181.41,180.0,179.21,178.84,176.47,174.19,173.65,173.19,172.4,170.99,170.74,170.44,171.09,168.78,169.02,169.48,168.51,168.24,168.08,167.57,168.0,167.14,166.03,167.75,167.55,162.09,161.4,158.76,161.78,162.21,160.42,160.22,158.0,153.98,152.1,150.96,149.59,148.04,150.39,153.49,151.87,151.69,154.08,158.12,161.92,161.54,158.97],"XLU^P_PRICE(0)/P_PRICE_HIGH_PR(0,,,,,,\"PRICE\",\"CLOSE\",\"52W\")":1.0,"GDX^P_PRICE(0)/P_PRICE_LOW_PR(0,,,,,,\"PRICE\",\"CLOSE\",\"52W\")":1.4456943,"RSPT^P_PRICE(0)/P_PRICE_LOW_PR(0,,,,,,\"PRICE\",\"CLOSE\",\"52W\")":1.3500761,"XLY^FG_TOTAL_RETURNC(0,-6AM)":5.436766,"PTF^FG_TOTAL_RETURNC(0,-3AM)":7.865584,"ITA^P_PRICE(0)/P_PRICE_LOW_PR(0,,,,,,\"PRICE\",\"CLOSE\",\"52W\")":1.3714617,"IYG^P_PRICE(0)/P_PRICE_HIGH_PR(0,,,,,,\"PRICE\",\"CLOSE\",\"52W\")":0.9770024,"RSPT^FMA_PCT_ABOVE_MAVG(200,0,,,,\"PORTAGG\")":75.0,"ICLN^PERCENT_CHANGE(FMA_EPS(+1,0,,,,\"PORTAGG\",\"MEAN\"),FMA_EPS(+1,-1AM,,,,\"PORTAGG\",\"MEAN\"))":-2.09615596084978,"COPX^PERCENT_CHANGE(FMA_EPS(+1,0,,,,\"PORTAGG\",\"MEAN\"),FMA_EPS(+1,-3AM,,,,\"PORTAGG\",\"MEAN\"))":14.2963095290453,"IBB^PERCENT_CHANGE(FMA_EPS(+1,0,,,,\"PORTAGG\",\"MEAN\"),FMA_EPS(+1,-3AM,,,,\"PORTAGG\",\"MEAN\"))":null,"XLK^FMA_PCT_ABOVE_MAVG(200,0,,,,\"PORTAGG\")":66.6666666666667,"XLI^PERCENT_CHANGE(FMA_EPS(+1,0,,,,\"PORTAGG\",\"MEAN\"),FMA_EPS(+1,-1AM,,,,\"PORTAGG\",\"MEAN\"))":-1.57019242687956,"RWR^COUNT(OS_TOP_HLDG_NAME(ALL,0D,,MTD,,ALL,EQ))":104,"ICLN^FMA_COS_UP(\"EPS\",\"1M\",+1,0,,,\"PORTAGG\",\"MEANR\")":23.0,"COPX^FMA_COS_DOWN(\"EPS\",\"1M\",+1,0,,,\"PORTAGG\",\"MEANR\")":13.0,"IBB^COUNT(OS_TOP_HLDG_NAME(ALL,0D,,MTD,,ALL,EQ))":211,"XLK^FMA_COS_UP(\"EPS\",\"1M\",+1,0,,,\"PORTAGG\",\"MEANR\")":37.0,"XLI^FMA_COS_DOWN(\"EPS\",\"1M\",+1,0,,,\"PORTAGG\",\"MEANR\")":32.0,"XTL^FG_COMPANY_NAME":"SPDR S&P Telecom ETF","SMH^FG_COMPANY_NAME":"VanEck Semiconductor ETF","RSPT^FG_TOTAL_RETURNC(-1AM,-2AM)":5.0830603,"TAN^P_PRICE(-1AM)/P_PRICE_HIGH_PR(-1AM,,,,,,\"PRICE\",\"CLOSE\",\"52W\")":0.5335146,"MOO^FG_TOTAL_RETURNC(-1AM,-7AM)":-8.92623,"GDX^FG_TOTAL_RETURNC(-1AM,-4AM)":5.807054,"IBB^P_PRICE(-1AM)/P_PRICE_HIGH_PR(-1AM,,,,,,\"PRICE\",\"CLOSE\",\"52W\")":0.9721769,"IGV^FG_TOTAL_RETURNC(-1AM,-7AM)":7.6570272,"ITA^FG_TOTAL_RETURNC(-1AM,-4AM)":0.75024366,"IYG^FG_TOTAL_RETURNC(-1AM,-2AM)":-0.18657446,"PRN^P_PRICE(0,-200D)":[138.94,142.45,139.38,139.58,140.2075,137.47,137.0572,142.75,140.7227,137.86,138.99,139.6548,144.8403,141.36,139.8027,138.1706,135.68,134.23,135.2134,133.74,134.5374,132.71,131.46,133.3417,134.3,133.851,135.03,135.51,135.2153,135.6112,137.68,136.0496,134.93,137.54,137.24,133.975,134.81,134.1,134.32,136.46,133.94,135.25,137.49,136.71,135.2409,137.19,139.73,137.43,137.81,138.1,137.7294,136.5485,136.71,139.77,137.55,137.12,138.92,139.03,137.49,136.58,136.97,134.28,132.26,130.96,131.85,135.2,134.61,135.02,134.28,134.8,131.16,130.51,131.38,132.37,134.92,134.84,135.9,137.77,136.73,138.45,140.21,139.99,137.11,139.19,137.45,138.8,139.55,139.13,137.77,138.0,139.08,139.73,137.16,134.64,133.66,133.68,133.45,134.35,133.83,131.91,133.9,135.31,134.15,133.44,135.34,134.83,133.51,131.68,131.53,131.14,130.05,128.1587,126.25,126.16,127.18,128.44,127.37,124.5,128.31,128.21,126.8181,126.01,124.0053,123.705,125.04,122.53,119.17,120.85,119.9,118.3,118.73,116.8,117.86,118.86,116.9545,115.8658,114.248,114.868,115.79,115.5714,115.2596,114.845,115.388,113.7434,114.0,113.68,116.44,118.43,118.7881,118.82,119.13,118.01,117.5167,115.33,117.03,115.67,115.99,115.84,113.05,111.61,110.76,109.42,108.32,107.96,109.0192,110.2579,110.28,107.62,106.3793,106.23,108.23,108.38,107.99,107.42,107.86,107.44,106.15,106.62,107.4,103.6904,103.5751,101.34,101.2775,101.2015,101.3555,102.0966,100.43,98.172,96.22,95.7244,94.46,95.07,94.4988,96.11,95.29,95.4,96.67,98.41,102.329,101.4972,99.94],"TAN^P_PRICE(0,-200D)":[41.41,42.13,40.98,41.66,42.69,42.08,41.8,41.44,41.62,41.4,41.73,42.24,43.47,41.89,44.5,43.27,41.39,40.73,40.45,40.01,40.54,38.98,39.24,40.21,42.06,41.25,41.65,42.96,43.23,43.77,45.11,44.93,45.8,47.12,48.29,47.83,47.26,45.94,47.51,48.53,47.41,48.13,48.28,49.0,47.6,47.62,47.5,45.14,46.76,42.91,42.27,42.61,43.33,43.73,43.77,42.77,42.06,43.2,42.48,43.06,43.25,42.91,41.49,40.3,40.33,41.62,40.77,39.79,40.31,40.5,39.95,39.59,39.7,40.1,39.74,40.6,41.99,43.68,43.97,45.52,43.74,43.13,43.72,43.88,43.39,45.07,45.37,45.39,43.02,43.45,44.03,44.39,44.09,43.05,42.8,42.55,42.69,43.87,44.62,46.38,45.77,44.97,43.94,43.0,43.39,44.18,43.15,42.01,42.56,41.98,41.99,42.65,44.76,45.81,46.86,47.4,46.63,44.49,47.3,45.49,44.1,44.16,42.28,41.1,42.28,43.42,42.37,43.22,44.05,43.19,43.88,44.03,44.89,43.56,42.9,43.27,42.89,44.27,46.45,47.01,48.26,47.91,48.29,48.29,48.77,50.08,52.07,53.35,54.22,53.68,53.66,52.59,53.06,50.64,52.95,50.6,51.78,50.76,46.94,44.46,45.81,45.82,46.65,46.58,47.23,47.74,47.87,45.84,45.84,45.29,44.63,45.48,46.06,46.04,47.03,45.63,45.48,46.65,46.03,41.71,41.4,41.56,42.54,43.91,43.88,44.7,43.04,41.52,41.98,41.35,40.95,43.05,42.64,44.26,43.68,43.92,46.75,48.23,49.68,48.97,48.33],"ICLN^P_PRICE(0,-200D)":[13.98,14.15,13.93,13.99,14.11,13.93,13.92,13.73,13.83,13.67,13.75,13.8,14.09,13.85,14.41,14.24,13.86,13.7,13.7,13.61,13.59,13.26,13.31,13.32,13.77,13.71,13.79,14.05,13.91,13.95,14.14,14.12,14.34,14.67,14.87,14.73,14.78,14.53,14.91,15.06,14.94,15.08,14.97,15.04,14.83,15.08,14.92,14.57,14.79,14.27,14.15,14.16,14.25,14.29,14.11,13.88,13.84,13.95,13.85,13.96,13.91,13.85,13.52,13.25,13.23,13.43,13.23,13.08,13.14,13.26,13.13,13.02,13.1,13.17,13.06,13.23,13.53,13.88,13.81,14.2,13.77,13.67,13.82,13.83,13.74,13.97,13.98,13.99,13.47,13.57,13.69,13.74,13.72,13.42,13.49,13.42,13.51,13.7,13.94,14.32,14.34,14.27,14.08,13.87,13.91,14.13,13.91,13.68,13.83,13.69,13.68,13.83,14.15,14.31,14.51,14.73,14.51,14.12,14.64,14.39,14.18,14.26,13.91,13.67,13.98,14.25,13.81,13.86,14.07,13.87,14.0,13.94,14.07,13.9,13.76,13.77,13.71,14.03,14.54,14.65,14.85,14.85,14.9,14.8,14.85,15.04,15.39,15.57,15.73,15.64,15.6,15.39,15.37,14.89,15.5,15.09,15.3,15.19,14.49,13.89,14.13,14.09,14.25,14.21,14.39,14.54,14.59,14.21,14.1,13.95,13.77,13.88,13.92,13.97,14.25,13.99,13.9,14.06,13.99,13.01,13.01,13.07,13.2,13.4,13.48,13.67,13.32,12.87,13.01,12.86,12.89,13.31,13.21,13.49,13.24,13.3,13.71,13.94,14.3,14.21,14.0],"XLI^P_PRICE(0,-200D)":[125.49,127.86,126.45,126.08,126.3,124.18,123.19,125.9,126.14,124.87,125.56,126.55,128.19,125.07,124.18,123.47,121.92,120.84,121.37,121.22,121.66,121.22,120.56,121.87,121.82,121.69,122.02,123.07,122.97,123.23,123.15,122.49,121.15,122.38,123.17,122.01,122.71,122.33,122.2,122.93,121.7,122.0,123.51,122.03,121.2,122.94,124.46,123.83,125.31,125.16,125.57,125.33,125.19,125.94,125.12,125.15,125.68,125.59,124.35,124.35,124.01,122.77,121.92,121.22,121.52,123.48,122.66,122.46,122.09,123.07,121.38,120.47,120.69,121.11,121.74,122.02,122.9,124.23,124.09,125.16,125.45,125.67,123.95,125.05,124.41,124.99,125.96,125.94,123.95,124.4,125.21,125.64,124.41,122.93,121.88,122.04,122.02,122.54,122.21,121.67,122.3,122.57,121.59,120.96,121.96,121.52,121.0,120.63,120.22,120.04,120.22,119.59,118.13,117.66,118.03,118.74,117.86,115.92,117.12,116.95,116.77,116.75,115.98,114.95,115.58,114.81,112.89,114.21,114.17,113.43,113.61,112.53,113.23,113.32,112.45,111.72,110.23,110.98,112.11,112.12,112.38,111.81,112.16,111.43,111.3,111.16,112.84,113.99,114.13,114.1,113.93,113.13,112.59,111.44,113.27,112.4,113.02,113.17,111.73,110.5,110.0,108.96,108.62,108.52,108.04,108.92,108.74,107.05,105.89,105.49,105.74,106.34,106.08,105.85,105.93,105.61,104.94,104.92,104.7,102.64,102.55,101.09,101.31,101.08,101.33,101.6,100.71,98.68,98.36,97.64,96.44,97.3,97.71,98.98,98.24,98.7,99.73,100.66,103.15,102.83,101.75],"ICLN^P_PRICE(0)/P_PRICE_LOW_PR(0,,,,,,\"PRICE\",\"CLOSE\",\"52W\")":1.0870918,"XOP^P_PRICE(0,-200D)":[142.0,146.39,145.2,143.34,145.15,144.39,142.58,143.57,145.76,146.48,147.53,148.25,148.36,148.17,146.0,145.73,143.29,142.64,143.95,143.97,147.67,146.43,145.87,145.47,145.21,145.18,146.57,146.78,143.38,144.5,142.9,142.71,142.74,145.19,147.47,149.28,148.8,145.69,146.57,145.84,145.35,147.62,152.0,148.98,148.3,150.71,148.42,148.11,149.71,151.99,153.13,152.44,150.46,151.31,151.25,149.97,150.68,153.07,151.59,152.37,152.1,150.23,149.06,148.07,151.43,158.01,157.02,156.86,156.21,155.48,154.4,153.23,151.63,152.96,154.14,155.45,157.98,159.87,160.41,159.87,159.7,160.59,159.14,159.1,157.13,156.0,154.93,152.71,150.38,152.29,150.63,151.6,150.84,149.67,147.76,148.48,147.54,146.9,143.86,143.9,143.1,142.35,141.44,141.42,140.83,142.28,140.39,138.99,139.95,139.43,138.79,139.44,139.92,136.0,138.1,137.95,133.22,132.92,135.02,132.85,133.84,132.22,130.95,129.96,130.74,132.19,133.02,136.57,134.18,134.07,133.18,130.89,129.22,129.04,128.45,128.17,128.16,129.64,133.75,132.01,132.11,133.87,135.53,136.6,136.08,139.21,137.95,136.91,138.12,140.48,141.07,138.89,138.57,136.99,139.06,137.37,136.69,137.3,132.66,129.44,132.27,132.34,130.72,130.79,134.41,137.43,139.1,138.0,137.23,137.75,138.13,139.33,138.7,138.63,139.88,139.66,136.65,140.71,140.55,138.26,137.17,135.66,136.62,139.62,143.69,147.62,148.71,144.95,145.22,143.4,143.9,145.84,146.52,146.75,147.92,150.11,152.68,152.97,151.83,150.06,148.56],"XLF^P_PRICE(0,-200D)":[43.12,43.74,43.85,43.35,43.41,42.74,42.58,43.17,43.09,42.85,43.29,43.82,43.49,43.0,42.38,42.24,41.91,41.75,41.43,41.54,41.55,41.68,41.2,41.11,40.97,41.02,41.28,41.59,41.33,41.49,41.27,41.01,40.65,40.78,40.81,40.85,41.32,41.48,41.29,41.31,41.19,41.38,41.64,41.04,40.82,41.15,41.61,41.36,41.94,42.18,41.91,42.49,42.18,42.18,41.87,41.66,41.83,41.67,41.36,41.21,41.07,40.55,40.46,40.36,40.36,40.76,40.82,40.88,41.12,41.13,40.87,40.38,39.83,39.69,39.59,39.86,40.06,40.6,40.89,41.51,41.75,41.57,41.18,41.65,41.67,41.89,42.12,41.89,41.4,41.26,41.42,41.9,41.56,41.07,40.87,40.79,40.83,41.16,40.86,40.69,40.62,40.55,40.61,40.4,40.39,40.29,40.34,40.36,40.21,40.1,40.3,40.1,39.64,39.52,39.63,39.77,39.1,38.73,39.26,39.08,38.97,39.12,38.83,38.75,38.98,38.82,38.76,39.24,38.75,38.65,38.51,38.32,38.17,38.11,37.93,37.33,37.27,37.34,37.6,37.67,37.81,37.75,37.99,37.75,37.59,37.44,37.76,37.6,37.72,37.61,37.49,37.34,37.26,36.9,37.57,37.29,37.35,37.57,37.2,36.61,36.35,36.13,35.94,35.77,35.95,36.13,36.17,35.9,35.5,35.25,35.26,35.38,35.27,35.13,35.15,35.01,34.83,34.69,34.5,33.86,33.91,33.53,33.67,33.63,33.68,33.78,33.34,32.57,32.36,32.01,31.45,32.03,32.1,32.22,32.0,32.2,32.7,33.14,33.72,33.56,33.21],"XLE^P_PRICE(0,-200D)":[90.74,93.21,92.82,91.4,92.19,91.9,90.34,90.33,91.79,92.37,93.39,93.22,92.3,91.89,90.52,90.29,89.36,88.76,89.55,90.1,91.53,91.13,91.2,91.15,90.8,90.59,91.49,91.28,89.75,90.27,88.64,88.27,88.04,88.7,89.52,90.49,90.67,89.99,90.35,89.88,89.89,90.76,93.2,90.94,90.68,92.31,91.37,91.24,92.08,93.88,94.34,94.96,93.65,93.91,93.7,93.58,93.83,94.35,93.1,93.21,93.3,92.57,92.56,92.03,93.52,96.39,95.74,96.63,96.19,96.12,95.59,94.97,93.84,94.13,94.4,95.23,96.13,97.72,97.79,97.49,97.46,98.08,97.04,97.1,96.44,95.11,94.41,93.4,92.54,93.26,92.4,92.6,92.05,92.18,91.14,91.56,91.29,90.36,88.94,89.08,88.17,87.86,87.12,86.85,86.21,87.14,86.14,85.72,85.89,86.26,85.96,86.53,86.38,84.79,85.57,85.62,83.3,83.38,84.23,83.31,84.61,83.75,83.58,83.31,83.52,83.4,83.41,85.0,84.13,84.25,83.63,81.79,80.64,80.47,80.17,79.91,80.04,80.71,82.68,81.76,81.55,82.36,83.7,84.68,84.61,86.12,84.74,83.84,84.03,85.33,85.71,84.98,84.73,84.4,85.19,84.18,84.3,84.75,82.33,81.2,82.33,82.23,81.35,81.91,83.15,84.63,85.02,84.58,84.02,84.65,84.63,84.93,84.58,84.62,84.81,84.69,82.95,84.6,84.76,84.01,83.41,82.5,82.75,83.8,85.7,86.68,87.56,84.99,85.19,84.91,84.63,86.71,87.39,87.55,88.8,90.26,91.8,91.96,91.13,90.19,89.59],"IYT^FG_TOTAL_RETURNC(0,-6AM)":-0.89490414,"XLI^COUNT(OS_TOP_HLDG_NAME(ALL,0D,,MTD,,ALL,EQ))":80,"COPX^P_PRICE(-1AM)/P_PRICE_HIGH_PR(-1AM,,,,,,\"PRICE\",\"CLOSE\",\"52W\")":0.86248106,"IYG^P_PRICE(-1AM)/P_PRICE_HIGH_PR(-1AM,,,,,,\"PRICE\",\"CLOSE\",\"52W\")":0.97457004,"PSCI^P_PRICE(0)/P_PRICE_HIGH_PR(0,,,,,,\"PRICE\",\"CLOSE\",\"52W\")":0.96944964,"XLV^FG_COMPANY_NAME":"Health Care Select Sector SPDR Fund","XLF^JULIAN(P_PRICE(0,-200D).DATES)":[45505,45504,45503,45502,45499,45498,45497,45496,45495,45492,45491,45490,45489,45488,45485,45484,45483,45482,45481,45478,45476,45475,45474,45471,45470,45469,45468,45467,45464,45463,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],"ICLN^FG_TOTAL_RETURNC(0,-6AM)":-1.2561738,"GDX^P_PRICE(0)/P_PRICE_HIGH_PR(0,,,,,,\"PRICE\",\"CLOSE\",\"52W\")":0.94882894,"XLV^FG_TOTAL_RETURNC(0,-3AM)":7.9445004,"KIE^P_PRICE(0)/P_PRICE_HIGH_PR(0,,,,,,\"PRICE\",\"CLOSE\",\"52W\")":0.99061286,"XLB^PERCENT_CHANGE(FMA_EPS(+1,0,,,,\"PORTAGG\",\"MEAN\"),FMA_EPS(+1,-1AM,,,,\"PORTAGG\",\"MEAN\"))":-1.77912593265071,"PTF^FMA_PCT_ABOVE_MAVG(200,0,,,,\"PORTAGG\")":85.7142857142857,"IAT^PERCENT_CHANGE(FMA_EPS(+1,0,,,,\"PORTAGG\",\"MEAN\"),FMA_EPS(+1,-3AM,,,,\"PORTAGG\",\"MEAN\"))":-0.206020025622229,"XLU^FMA_COS_DOWN(\"EPS\",\"1M\",+1,0,,,\"PORTAGG\",\"MEANR\")":8.0,"GDX^FMA_COS_UP(\"EPS\",\"1M\",+1,0,,,\"PORTAGG\",\"MEANR\")":38.0,"PTF^FMA_COS_DOWN(\"EPS\",\"1M\",+1,0,,,\"PORTAGG\",\"MEANR\")":8.0,"COPX^FG_COMPANY_NAME":"Global X Copper Miners ETF","RSPT^FG_TOTAL_RETURNC(-1AM,-7AM)":12.401258,"ICLN^FG_TOTAL_RETURNC(-1AM,-2AM)":-10.510117,"ITB^FG_TOTAL_RETURNC(-1AM,-7AM)":-2.9147327,"KIE^FG_COMPANY_NAME":"SPDR S&P Insurance ETF","MOO^P_PRICE(0,-200D)":[70.59,71.94,71.91,71.87,72.31,71.78,70.76,71.04,71.94,71.54,72.12,72.81,71.96,70.76,70.99,70.33,69.15,68.74,69.41,69.63,69.99,69.61,69.38,70.12,70.34,70.56,70.4,71.16,70.2,70.07,70.06,70.03,69.89,70.34,70.88,70.77,71.45,71.56,72.23,71.8,71.99,72.49,72.64,71.9,71.28,72.78,72.68,72.84,73.87,74.09,74.39,74.35,74.44,74.82,74.68,74.33,74.53,74.48,73.45,73.74,72.765,72.71,72.22,70.96,71.47,72.67,71.78,71.6,71.68,71.97,71.69,71.52,71.29,70.81,70.77,71.45,71.97,74.25,74.7,75.54,74.89,75.11,74.97,74.75,74.32,74.59,75.13,74.97,73.66,73.82,73.91,74.5,74.41,73.56,73.36,73.16,72.86,73.37,73.05,73.11,72.71,72.85,72.34,71.53,71.99,72.84,72.58,72.53,72.68,72.59,72.78,72.55,71.57,71.4,71.68,71.67,71.08,70.31,72.19,71.27,71.16,71.88,72.01,71.5,72.18,72.5,70.89,71.96,72.15,71.82,71.34,71.27,71.32,71.04,72.18,71.87,71.85,72.57,73.8,74.03,74.5,74.87,75.71,75.48,75.45,75.53,76.24,76.18,76.22,76.24,75.84,75.34,75.09,74.02,75.27,73.9,76.2,76.97,75.56,73.48,74.24,73.99,73.83,73.46,73.15,74.0,74.67,73.47,73.4351,73.47,73.55,74.34,73.98,74.28,74.67,75.49,74.89,75.67,74.86,72.81,72.73,72.91,73.42,73.2,74.13,75.14,74.08,72.24,72.4,72.95,72.16,72.61,72.5696,72.98,72.94,74.05,75.29,75.99,77.47,76.85,76.2],"PICK^P_PRICE(0,-200D)":[38.82,40.2,39.06,39.47,39.93,39.29,38.96,39.52,39.97,39.9,40.23,41.28,41.86,42.2,42.49,42.04,41.79,41.56,41.67,42.21,42.17,41.01,40.97,40.83,40.52,40.75,40.83,41.02,40.79,41.16,40.62,40.51,40.69,40.84,41.05,41.07,42.33,42.2,43.06,42.61,42.24,43.77,44.13,43.72,43.7,44.715,44.43,44.005,44.425,46.08,46.12,45.96,44.75,44.73,44.52,43.93,43.96,43.76,43.2,43.82,43.9,43.49,42.81,42.42,42.67,43.85,43.29,42.65,42.38,42.12,42.65,42.78,42.87,42.8,42.46,43.05,42.88,43.46,43.5,44.09,43.42,42.62,42.485,42.75,42.24,41.87,41.7,41.45,40.81,41.12,41.08,41.45,41.32,40.53,40.48,40.47,40.29,40.77,40.035,39.91,40.35,40.52,39.8,39.22,39.63,39.93,39.48,39.12,39.71,39.34,39.88,39.62,39.37,39.51,40.2,39.72,39.18,38.69,39.79,39.53,39.73,40.01,39.93,39.45,40.2,40.76,40.48,40.8,40.79,40.47,40.3,40.3,39.55,39.08,39.6,39.43,39.31,39.83,40.85,40.91,40.96,41.2,42.1,42.01,42.12,42.25,42.9,43.07,43.34,43.48,43.07,42.85,42.66,41.65,43.55,42.8,42.38,42.32,41.01,40.11,40.27,40.51,40.61,40.1,40.02,40.59,41.81,40.61,40.55,40.71,40.44,40.55,40.69,40.91,40.6,40.36,39.69,40.0,39.84,38.2,38.05,37.8,37.89,38.41,39.33,39.1,38.82,37.79,37.5,37.73,37.54,37.4,37.24,37.35,36.52,36.77,37.64,38.14,39.26,39.07,38.43],"XLK^PERCENT_CHANGE(FMA_EPS(+1,0,,,,\"PORTAGG\",\"MEAN\"),FMA_EPS(+1,-1AM,,,,\"PORTAGG\",\"MEAN\"))":0.318265712265931,"ICLN^COUNT(OS_TOP_HLDG_NAME(ALL,0D,,MTD,,ALL,EQ))":102,"VNQ^P_PRICE(-1AM)/P_PRICE_HIGH_PR(-1AM,,,,,,\"PRICE\",\"CLOSE\",\"52W\")":0.92662495,"GDX^P_PRICE(-1AM)/P_PRICE_HIGH_PR(-1AM,,,,,,\"PRICE\",\"CLOSE\",\"52W\")":0.9100429,"XLV^FG_TOTAL_RETURNC(-1AM,-4AM)":-0.66627264,"XLK^FG_TOTAL_RETURNC(0,-3AM)":8.627009,"PSCI^FG_TOTAL_RETURNC(0,-1AM)":9.368145,"RWR^FG_COMPANY_NAME":"SPDR Dow Jones REIT ETF","ITA^FG_COMPANY_NAME":"iShares U.S. Aerospace & Defense ETF","SMH^FG_TOTAL_RETURNC(0,-6AM)":23.15935,"XLF^P_PRICE(0)/P_PRICE_LOW_PR(0,,,,,,\"PRICE\",\"CLOSE\",\"52W\")":1.3710651,"XLE^PERCENT_CHANGE(FMA_EPS(+1,0,,,,\"PORTAGG\",\"MEAN\"),FMA_EPS(+1,-3AM,,,,\"PORTAGG\",\"MEAN\"))":-7.33188247447014,"XLP^PERCENT_CHANGE(FMA_EPS(+1,0,,,,\"PORTAGG\",\"MEAN\"),FMA_EPS(+1,-1AM,,,,\"PORTAGG\",\"MEAN\"))":0.28380250545935,"KIE^PERCENT_CHANGE(FMA_EPS(+1,0,,,,\"PORTAGG\",\"MEAN\"),FMA_EPS(+1,-3AM,,,,\"PORTAGG\",\"MEAN\"))":-4.25192025724285,"XLB^FMA_COS_UP(\"EPS\",\"1M\",+1,0,,,\"PORTAGG\",\"MEANR\")":7.0,"IAT^FMA_COS_DOWN(\"EPS\",\"1M\",+1,0,,,\"PORTAGG\",\"MEANR\")":14.0,"XOP^FG_TOTAL_RETURNC(-1AM,-4AM)":-5.9984865,"IYT^P_PRICE(-1AM)/P_PRICE_HIGH_PR(-1AM,,,,,,\"PRICE\",\"CLOSE\",\"52W\")":0.9181419,"IAT^FG_TOTAL_RETURNC(-1AM,-2AM)":-0.28843284,"ICLN^FG_TOTAL_RETURNC(0,-3AM)":6.196189,"ICLN^FMA_COS_DOWN(\"EPS\",\"1M\",+1,0,,,\"PORTAGG\",\"MEANR\")":30.0,"XLK^COUNT(OS_TOP_HLDG_NAME(ALL,0D,,MTD,,ALL,EQ))":69,"VNQ^FG_TOTAL_RETURNC(-1AM,-7AM)":-4.118979,"GDX^FG_TOTAL_RETURNC(-1AM,-7AM)":9.287321,"XLV^FG_TOTAL_RETURNC(-1AM,-2AM)":1.2485147,"GDX^FG_COMPANY_NAME":"VanEck Gold Miners ETF","XLK^FG_TOTAL_RETURNC(0,-1AM)":-7.589716,"VNQ^FG_COMPANY_NAME":"Vanguard Real Estate ETF","PRN^FG_COMPANY_NAME":"Invesco Dorsey Wright Industrials Momentum ETF","XLB^P_PRICE(0,-200D)":[91.77,92.14,91.19,91.49,91.33,89.86,89.61,90.77,90.41,90.11,90.92,91.83,92.02,90.27,90.5,89.64,88.43,87.26,88.16,87.9,87.76,87.11,86.95,88.31,88.34,88.59,88.65,89.79,89.64,89.63,89.54,89.64,88.98,89.81,89.84,89.67,89.7,89.79,90.7,90.6,89.98,90.99,91.53,90.44,89.71,91.01,91.36,90.57,91.38,92.28,92.28,92.15,91.37,92.03,91.87,91.78,91.84,91.73,90.72,91.14,90.07,89.53,88.63,89.09,88.63,90.27,89.52,88.97,88.34,88.28,89.05,88.96,89.03,89.0,88.8,89.49,89.92,91.54,91.61,93.06,92.84,92.77,91.94,92.88,92.33,92.67,92.89,92.64,91.33,91.4,91.37,91.94,91.56,90.65,90.64,90.8,90.76,91.24,90.35,90.36,89.35,89.87,88.78,88.13,88.6,87.96,87.56,86.9,86.63,86.31,86.83,86.32,85.46,84.99,85.17,84.72,83.15,82.62,83.8,83.14,82.96,83.07,82.41,80.98,83.09,83.58,82.21,83.3,82.92,82.51,82.48,81.62,82.74,82.47,82.23,82.15,81.89,82.49,83.45,83.37,83.62,83.73,84.7,84.34,84.2,84.47,85.39,85.54,85.88,86.21,86.0,85.6,85.07,84.18,85.49,84.71,85.17,85.39,84.0,82.99,82.51,81.93,81.63,81.08,81.25,82.38,83.35,82.41,81.6,81.18,81.02,81.12,80.77,80.72,80.41,80.27,80.12,79.88,79.53,77.25,77.36,76.46,77.12,76.88,78.4,78.79,77.57,76.1,76.06,75.72,74.95,74.98,74.46,75.34,74.46,75.3,76.22,77.12,79.17,78.4,77.64],"XLE^P_PRICE(0)/P_PRICE_HIGH_PR(0,,,,,,\"PRICE\",\"CLOSE\",\"52W\")":0.9251631,"XLF^P_PRICE(0)/P_PRICE_HIGH_PR(0,,,,,,\"PRICE\",\"CLOSE\",\"52W\")":0.98335236,"RSPT^PERCENT_CHANGE(FMA_EPS(+1,0,,,,\"PORTAGG\",\"MEAN\"),FMA_EPS(+1,-1AM,,,,\"PORTAGG\",\"MEAN\"))":0.258858698484479,"XLY^PERCENT_CHANGE(FMA_EPS(+1,0,,,,\"PORTAGG\",\"MEAN\"),FMA_EPS(+1,-3AM,,,,\"PORTAGG\",\"MEAN\"))":0.456875239555353,"XTL^P_PRICE(-1AM)/P_PRICE_HIGH_PR(-1AM,,,,,,\"PRICE\",\"CLOSE\",\"52W\")":0.9633345,"SMH^FG_TOTAL_RETURNC(-1AM,-4AM)":14.508211,"IBB^FG_COMPANY_NAME":"iShares Biotechnology ETF","ITB^FG_TOTAL_RETURNC(0,-3AM)":13.451338,"IYG^FG_COMPANY_NAME":"iShares US Financial Services ETF","XRT^FMA_COS_DOWN(\"EPS\",\"1M\",+1,0,,,\"PORTAGG\",\"MEANR\")":28.0,"IYT^FMA_COS_DOWN(\"EPS\",\"1M\",+1,0,,,\"PORTAGG\",\"MEANR\")":27.0,"XLF^COUNT(OS_TOP_HLDG_NAME(ALL,0D,,MTD,,ALL,EQ))":73,"XOP^FG_TOTAL_RETURNC(0,-1AM)":-2.6530445,"XTL^FG_TOTAL_RETURNC(-1AM,-7AM)":-2.2877872,"PRN^FG_TOTAL_RETURNC(-1AM,-4AM)":-5.2681804,"VNQ^FG_TOTAL_RETURNC(0,-3AM)":16.07988,"IGV^P_PRICE(0,-200D)":[82.98,84.62,83.46,84.27,84.77,83.72,82.89,85.8,85.62,84.85,85.03,86.32,88.24,87.95,87.32,86.42,86.67,86.68,88.08,88.93,87.88,87.77,87.34,86.9,86.46,84.66,84.56,83.9,84.77,83.93,84.04,83.76,83.04,81.85,82.72,80.88,80.61,80.38,80.27,80.04,78.27,77.94,78.09,77.36,82.11,82.34,82.9,83.72,84.48,84.47,85.13,84.27,83.79,84.03,81.97,81.49,81.39,81.16,81.21,81.55,81.99,80.87,79.91,79.07,78.925,80.96,81.09,80.19,80.94,80.86,79.48,78.53,79.5,80.06,80.7,80.48,82.76,84.14,83.59,84.7,84.46,84.17,83.28,84.27,84.12,85.02,85.27,85.39,85.85,85.685,85.99,86.56,85.95,85.13,84.51,83.56,85.97,86.4,87.03,85.16,84.93,85.41,84.412,83.240005,86.548,86.914,86.054,85.398,85.546005,85.496,84.68,84.228004,82.128006,84.496,85.554,87.1,87.228004,85.534004,87.482,88.402,87.438,86.548,85.186,85.332,85.876,85.248,84.076004,85.956,86.344,84.662,84.81,84.572,84.602005,84.438,83.674,82.188,81.358,81.712,81.736,81.490005,80.838005,79.744,79.422,77.312004,77.406,77.602005,78.874,81.128006,81.668,81.69601,81.758,81.498,81.348,80.254,81.420006,80.916,80.302,79.53,80.61,79.684006,79.542,78.738,78.090004,77.68,78.488,78.5,79.484,78.394005,77.768,76.54,76.1,76.134,75.886,75.902,75.93,74.782005,74.542,74.51,74.928,72.928,72.854,71.08401,71.692,71.21,69.798,69.962,69.232,68.046005,67.490005,66.712,65.838005,65.866,66.542,68.376,67.758,67.754,69.51,69.948,71.016,70.658005,69.856],"VNQ^FG_TOTAL_RETURNC(0,-6AM)":9.175301,"LIT^P_PRICE(0)/P_PRICE_LOW_PR(0,,,,,,\"PRICE\",\"CLOSE\",\"52W\")":1.0,"XRT^P_PRICE(0)/P_PRICE_LOW_PR(0,,,,,,\"PRICE\",\"CLOSE\",\"52W\")":1.3223969,"PSCI^FG_TOTAL_RETURNC(0,-6AM)":12.649929,"MOO^PERCENT_CHANGE(FMA_EPS(+1,0,,,,\"PORTAGG\",\"MEAN\"),FMA_EPS(+1,-1AM,,,,\"PORTAGG\",\"MEAN\"))":-2.59879496792571,"ITA^PERCENT_CHANGE(FMA_EPS(+1,0,,,,\"PORTAGG\",\"MEAN\"),FMA_EPS(+1,-3AM,,,,\"PORTAGG\",\"MEAN\"))":-14.8645101431968,"XLE^FMA_COS_UP(\"EPS\",\"1M\",+1,0,,,\"PORTAGG\",\"MEANR\")":7.0,"XLE^FG_TOTAL_RETURNC(-1AM,-2AM)":-1.3796031,"XLP^FG_TOTAL_RETURNC(-1AM,-7AM)":7.1339846,"KIE^FG_TOTAL_RETURNC(-1AM,-2AM)":-2.1590471,"XLY^PERCENT_CHANGE(FMA_EPS(+1,0,,,,\"PORTAGG\",\"MEAN\"),FMA_EPS(+1,-1AM,,,,\"PORTAGG\",\"MEAN\"))":-0.302047486044731,"RSPT^FMA_COS_DOWN(\"EPS\",\"1M\",+1,0,,,\"PORTAGG\",\"MEANR\")":22.0,"SMH^FG_TOTAL_RETURNC(-1AM,-2AM)":8.537102,"ITB^FG_TOTAL_RETURNC(0,-1AM)":19.69558,"LIT^FG_COMPANY_NAME":"Global X Lithium & Battery Tech ETF","XLK^P_PRICE(0,-200D)":[210.64,218.8,209.91,215.32,216.28,213.57,215.88,225.2,226.1,220.87,224.38,224.36,233.44,234.22,233.8,231.73,237.68,234.28,234.47,232.88,232.17,229.08,227.94,226.23,226.35,226.24,226.5,222.42,228.41,228.81,231.41,231.12,227.67,226.82,225.04,220.17,216.15,215.6,215.1,215.82,211.13,210.69,210.16,209.83,214.73,216.1,215.19,213.39,215.14,214.66,214.31,211.82,212.29,213.03,208.34,206.51,205.54,204.78,204.84,204.26,204.93,202.55,197.06,194.26,196.27,200.69,199.83,197.6,198.03,197.13,194.25,192.53,196.58,198.85,201.76,201.52,205.42,208.8,204.71,207.25,206.21,206.45,204.11,207.39,206.84,208.85,208.27,208.72,207.66,208.52,209.91,209.84,209.69,207.37,206.3,205.63,208.78,208.74,211.02,206.78,207.35,210.48,207.21,205.58,210.76,210.76,206.98,204.7,205.67,205.49,205.29,205.77,199.25,200.51,202.57,204.45,204.88,202.76,206.26,207.84,205.08,204.44,201.77,202.7,202.24,200.17,197.68,201.92,203.6,201.75,204.1,203.25,201.86,201.05,200.17,195.66,191.77,192.72,192.24,191.62,190.65,189.04,188.74,184.12,184.17,185.53,187.44,192.48,193.07,192.84,192.85,192.05,191.8,189.67,192.58,191.85,191.7,190.74,191.21,189.54,188.29,186.66,185.08,182.86,184.42,183.32,185.58,185.16,184.89,184.75,184.4,184.41,184.77,183.95,185.45,182.8,183.18,182.27,182.04,178.47,179.52,174.95,175.77,174.78,172.89,171.76,170.01,167.18,164.01,162.85,161.12,160.19,163.31,165.26,164.13,163.94,166.76,167.72,169.46,170.25,168.63],"XRT^P_PRICE(0)/P_PRICE_HIGH_PR(0,,,,,,\"PRICE\",\"CLOSE\",\"52W\")":0.9677746,"XLK^P_PRICE(0)/P_PRICE_LOW_PR(0,,,,,,\"PRICE\",\"CLOSE\",\"52W\")":1.3149385,"PSCI^FG_TOTAL_RETURNC(0,-3AM)":9.11026,"VNQ^PERCENT_CHANGE(FMA_EPS(+1,0,,,,\"PORTAGG\",\"MEAN\"),FMA_EPS(+1,-1AM,,,,\"PORTAGG\",\"MEAN\"))":0.0,"MOO^FMA_PCT_ABOVE_MAVG(200,0,,,,\"PORTAGG\")":42.8571428571429,"ITA^PERCENT_CHANGE(FMA_EPS(+1,0,,,,\"PORTAGG\",\"MEAN\"),FMA_EPS(+1,-1AM,,,,\"PORTAGG\",\"MEAN\"))":-1.63684654476259,"MOO^COUNT(OS_TOP_HLDG_NAME(ALL,0D,,MTD,,ALL,EQ))":49,"IYT^FMA_COS_UP(\"EPS\",\"1M\",+1,0,,,\"PORTAGG\",\"MEANR\")":10.0,"XLF^FMA_COS_DOWN(\"EPS\",\"1M\",+1,0,,,\"PORTAGG\",\"MEANR\")":27.0,"IYT^P_PRICE(0,-200D)":[64.53,65.98,65.47,64.93,65.21,65.09,64.46,65.25,66.55,66.34,66.07,67.35,68.89,66.68,65.7,65.5,63.93,63.84,64.38,64.59,65.05,64.84,64.83,65.43,64.54,64.78,64.27,64.69,64.26,64.22,63.75,63.86,63.45,64.07,65.11,64.28,64.86,64.52,64.625,64.21,63.37,63.53,64.18,63.15,62.67,63.3,63.9,63.57,64.6,64.42,65.69,66.16,66.44,66.63,66.33,66.64,66.59,66.5,66.01,66.35,66.445,65.84,65.43,64.29,64.31,65.58,65.82,66.66,65.81,67.43,66.51,65.86,65.82,65.93,66.63,67.01,67.61,68.61,67.81,69.26,69.02,69.29,68.41,69.33,69.12,69.73,70.4,70.04,69.19,69.99,70.51,70.61,69.92,68.55,68.25,68.55,69.14,69.93,70.08,70.0,70.14,70.6,70.16,69.9525,70.4725,70.4425,70.2975,69.66,70.0175,69.9325,70.305,70.0725,69.0925,68.5975,69.13,70.2825,69.56,67.1075,67.9975,68.28,68.2525,67.7625,67.385,65.84,66.22,65.465,64.555,65.5825,66.3975,65.8475,66.2325,65.055,65.645,65.495,64.705,64.505,63.225,63.83,64.365,65.0475,65.1775,64.52,64.675,63.93,63.6525,63.645,64.5975,65.6075,66.29,66.26,66.2575,66.05,65.7625,64.7225,66.3025,65.8575,66.1325,66.0875,64.7175,64.2475,63.9875,63.465,63.6125,63.0575,62.65,63.4725,62.845,61.1375,60.5775,60.37,60.2575,60.8825,60.6675,60.3225,60.335,59.9425,59.555,59.7275,59.085,57.1125,57.1175,56.4025,56.9475,56.87,56.705,56.8325,55.9375,54.6125,54.46,54.1,52.80125,53.3825,54.575,55.7,55.65875,56.355,56.225,56.5925,58.4875,58.1925,57.185],"XLU^P_PRICE(0)/P_PRICE_LOW_PR(0,,,,,,\"PRICE\",\"CLOSE\",\"52W\")":1.31874,"LIT^FG_TOTAL_RETURNC(0,-3AM)":-13.321125,"XTL^PERCENT_CHANGE(FMA_EPS(+1,0,,,,\"PORTAGG\",\"MEAN\"),FMA_EPS(+1,-3AM,,,,\"PORTAGG\",\"MEAN\"))":28.4967516071735,"LIT^PERCENT_CHANGE(FMA_EPS(+1,0,,,,\"PORTAGG\",\"MEAN\"),FMA_EPS(+1,-1AM,,,,\"PORTAGG\",\"MEAN\"))":-21.216798488914,"XLV^FMA_PCT_ABOVE_MAVG(200,0,,,,\"PORTAGG\")":74.6031746031746,"PRN^PERCENT_CHANGE(FMA_EPS(+1,0,,,,\"PORTAGG\",\"MEAN\"),FMA_EPS(+1,-3AM,,,,\"PORTAGG\",\"MEAN\"))":-14.3205758649846,"VNQ^FMA_COS_DOWN(\"EPS\",\"1M\",+1,0,,,\"PORTAGG\",\"MEANR\")":40.0,"MOO^FMA_COS_UP(\"EPS\",\"1M\",+1,0,,,\"PORTAGG\",\"MEANR\")":13.0,"ITA^FMA_COS_UP(\"EPS\",\"1M\",+1,0,,,\"PORTAGG\",\"MEANR\")":13.0,"PSCI^FG_COMPANY_NAME":"Invesco S&P SmallCap Industrials ETF","XRT^P_PRICE(-1AM)/P_PRICE_HIGH_PR(-1AM,,,,,,\"PRICE\",\"CLOSE\",\"52W\")":0.9317635,"XLF^FG_TOTAL_RETURNC(-1AM,-4AM)":-1.262176,"XLE^FG_TOTAL_RETURNC(0,-1AM)":-0.5043864,"XLB^FG_TOTAL_RETURNC(0,-1AM)":5.543411,"XLI^FG_TOTAL_RETURNC(0,-3AM)":3.876865,"XLU^FG_TOTAL_RETURNC(-1AM,-7AM)":8.588446,"LIT^FG_TOTAL_RETURNC(-1AM,-2AM)":-9.739423,"IGV^P_PRICE(-1AM)/P_PRICE_HIGH_PR(-1AM,,,,,,\"PRICE\",\"CLOSE\",\"52W\")":0.9879866,"PSCI^FG_TOTAL_RETURNC(-1AM,-7AM)":2.363348,"IYT^FG_TOTAL_RETURNC(0,-1AM)":-0.46275258,"XLU^P_PRICE(0,-200D)":[74.1,72.79,71.86,71.49,71.17,70.48,71.07,70.28,70.72,70.13,70.05,70.11,70.07,69.53,71.26,70.74,69.47,68.82,68.62,68.55,68.43,68.02,67.67,68.14,68.91,68.79,69.08,69.74,69.39,69.8,69.2,69.17,69.94,70.11,69.95,70.41,70.84,69.94,70.71,71.45,71.86,71.89,72.72,71.46,70.51,71.43,71.5,70.79,72.01,72.87,72.22,72.34,72.28,72.53,71.46,71.27,71.27,71.34,70.27,69.54,68.76,68.41,67.87,67.51,66.74,67.09,66.19,66.92,66.74,66.34,66.03,65.43,64.44,64.08,62.77,63.61,64.2,64.69,64.82,65.95,65.59,65.16,64.97,65.1,65.36,65.25,65.65,65.2,63.43,64.16,63.86,63.77,63.87,63.79,63.23,63.46,63.37,63.88,63.45,64.07,63.75,63.59,63.18,62.58,62.76,61.72,62.1,62.08,61.89,60.74,61.96,61.52,62.0,61.19,61.23,61.3,60.29,59.96,60.97,60.27,60.04,60.47,60.43,60.21,61.49,62.62,61.45,61.58,61.6,61.21,61.03,59.95,60.78,60.67,60.98,61.06,61.72,62.63,63.32,62.96,64.46,64.47,65.0,64.53,64.29,64.49,64.25,63.33,63.41,62.96,63.0,62.62,62.41,62.3,63.59,63.23,63.97,65.1,65.96,63.56,63.82,63.41,63.53,63.67,62.83,63.28,63.53,62.76,62.49,62.99,62.79,62.69,62.53,62.23,62.1,62.29,62.12,61.79,61.98,59.6,60.32,60.0,60.8,61.25,61.7,61.86,61.5,60.37,59.69,59.18,58.73,59.86,59.35,59.02,57.54,58.03,58.64,59.23,59.75,59.91,59.3],"XLE^FMA_COS_DOWN(\"EPS\",\"1M\",+1,0,,,\"PORTAGG\",\"MEANR\")":15.0,"XLE^FG_TOTAL_RETURNC(-1AM,-4AM)":-3.3600986,"ITA^P_PRICE(-1AM)/P_PRICE_HIGH_PR(-1AM,,,,,,\"PRICE\",\"CLOSE\",\"52W\")":0.95771164,"RSPT^FG_TOTAL_RETURNC(0,-1AM)":-3.0601084,"PSCI^P_PRICE(0)/P_PRICE_LOW_PR(0,,,,,,\"PRICE\",\"CLOSE\",\"52W\")":1.3854468,"XLU^PERCENT_CHANGE(FMA_EPS(+1,0,,,,\"PORTAGG\",\"MEAN\"),FMA_EPS(+1,-1AM,,,,\"PORTAGG\",\"MEAN\"))":0.171828625064943,"SMH^FMA_COS_UP(\"EPS\",\"1M\",+1,0,,,\"PORTAGG\",\"MEANR\")":15.0,"RSPT^P_PRICE(-1AM)/P_PRICE_HIGH_PR(-1AM,,,,,,\"PRICE\",\"CLOSE\",\"52W\")":0.9854604,"MOO^P_PRICE(-1AM)/P_PRICE_HIGH_PR(-1AM,,,,,,\"PRICE\",\"CLOSE\",\"52W\")":0.79146695,"XLY^FG_TOTAL_RETURNC(-1AM,-7AM)":2.7973652,"RWR^P_PRICE(0)/P_PRICE_HIGH_PR(0,,,,,,\"PRICE\",\"CLOSE\",\"52W\")":1.0,"IYG^FMA_PCT_ABOVE_MAVG(200,0,,,,\"PORTAGG\")":88.4615384615385,"MOO^FMA_COS_DOWN(\"EPS\",\"1M\",+1,0,,,\"PORTAGG\",\"MEANR\")":23.0,"ITA^FG_TOTAL_RETURNC(-1AM,-7AM)":4.3781996,"MOO^FG_TOTAL_RETURNC(0,-3AM)":-0.52142143,"XLY^FG_TOTAL_RETURNC(0,-1AM)":-0.071030855,"LIT^P_PRICE(0,-200D)":[37.95,39.17,38.24,38.44,38.99,38.39,37.96,39.15,40.09,40.01,40.1,40.47,41.31,40.51,41.42,40.86,39.98,39.47,40.05,40.1,40.49,39.0,38.98,38.81,39.43,40.16,38.98,39.67,39.57,40.09,41.2,41.02,40.71,41.4,42.35,42.3,42.84,42.67,43.91,44.08,43.69,43.64,43.46,43.71,43.36,44.03,44.29,43.85,44.81,45.12,45.64,45.8,45.14,44.92,45.79,45.13,44.94,46.46,45.53,46.07,46.33,46.0,45.63,44.06,43.82,44.92,42.81,42.2,41.89,42.34,42.33,42.42,42.91,43.15,42.74,44.03,44.08,45.84,45.3,46.64,45.73,44.97,45.26,45.81,45.36,45.58,45.29,45.4,44.7,44.74,45.22,46.07,46.65,45.69,46.11,45.34,45.34,46.47,46.5,46.11,44.18,44.76,44.64,43.37,45.77,47.16,46.06,44.47,44.25,43.54,43.03,42.76,42.73,42.12,43.54,42.39,41.76,41.0,42.52,41.84,41.69,41.21,41.08,39.45,40.53,41.87,41.45,42.36,43.33,43.44,43.36,44.19,44.08,43.92,44.64,45.06,44.71,45.97,46.81,47.55,47.11,47.46,48.53,48.42,48.48,49.25,50.29,50.94,51.91,50.54,50.67,50.24,49.55,48.43,49.91,49.02,49.32,49.64,48.29,47.07,47.75,48.15,47.97,47.08,45.87,46.83,48.3,47.67,47.97,48.21,47.66,48.81,48.8,49.44,50.07,49.41,48.27,50.1,49.61,47.85,47.47,47.72,48.55,49.04,49.7,49.28,48.02,47.26,47.74,48.05,48.27,47.85,48.34,49.75,48.5,48.97,49.6,51.28,53.45,53.08,52.94],"XOP^P_PRICE(0)/P_PRICE_LOW_PR(0,,,,,,\"PRICE\",\"CLOSE\",\"52W\")":1.10799,"XLU^FMA_PCT_ABOVE_MAVG(200,0,,,,\"PORTAGG\")":90.625,"XLV^PERCENT_CHANGE(FMA_EPS(+1,0,,,,\"PORTAGG\",\"MEAN\"),FMA_EPS(+1,-1AM,,,,\"PORTAGG\",\"MEAN\"))":-0.678178039841314,"PTF^FMA_COS_UP(\"EPS\",\"1M\",+1,0,,,\"PORTAGG\",\"MEANR\")":17.0,"RSPT^FG_TOTAL_RETURNC(-1AM,-4AM)":4.068339,"XLY^FG_TOTAL_RETURNC(-1AM,-4AM)":0.4904747,"XLF^FG_TOTAL_RETURNC(0,-1AM)":4.660189,"TAN^FMA_PCT_ABOVE_MAVG(200,0,,,,\"PORTAGG\")":33.3333333333333,"IAT^PERCENT_CHANGE(FMA_EPS(+1,0,,,,\"PORTAGG\",\"MEAN\"),FMA_EPS(+1,-1AM,,,,\"PORTAGG\",\"MEAN\"))":0.764872678421275,"LIT^COUNT(OS_TOP_HLDG_NAME(ALL,0D,,MTD,,ALL,EQ))":41,"LIT^FG_TOTAL_RETURNC(-1AM,-4AM)":-13.9375925,"XLV^P_PRICE(-1AM)/P_PRICE_HIGH_PR(-1AM,,,,,,\"PRICE\",\"CLOSE\",\"52W\")":0.9801839,"PRN^FG_TOTAL_RETURNC(-1AM,-2AM)":-4.3655815,"VNQ^P_PRICE(0)/P_PRICE_HIGH_PR(0,,,,,,\"PRICE\",\"CLOSE\",\"52W\")":1.0,"XLE^FG_TOTAL_RETURNC(0,-6AM)":10.536027,"XLV^P_PRICE(0)/P_PRICE_LOW_PR(0,,,,,,\"PRICE\",\"CLOSE\",\"52W\")":1.227546,"XLI^P_PRICE(0)/P_PRICE_LOW_PR(0,,,,,,\"PRICE\",\"CLOSE\",\"52W\")":1.3012235,"SMH^PERCENT_CHANGE(FMA_EPS(+1,0,,,,\"PORTAGG\",\"MEAN\"),FMA_EPS(+1,-3AM,,,,\"PORTAGG\",\"MEAN\"))":4.71121734862781,"IGV^COUNT(OS_TOP_HLDG_NAME(ALL,0D,,MTD,,ALL,EQ))":116,"XLP^P_PRICE(0,-200D)":[78.57,77.85,77.99,78.52,78.49,77.7,77.79,77.86,78.14,78.09,78.35,78.74,77.74,77.0,77.45,77.11,77.4,77.06,77.26,77.38,76.44,76.57,76.04,76.58,76.92,77.25,77.41,77.91,77.67,77.61,77.78,77.68,76.95,76.81,76.71,77.56,77.6,77.66,78.05,77.81,77.98,77.31,77.34,76.15,75.95,76.5,77.1,76.9,77.82,78.13,77.67,78.21,78.4,77.3,77.25,77.4,77.62,77.18,76.52,76.75,75.92,75.88,75.65,75.02,75.5,75.83,75.59,75.75,75.93,75.36,75.15,74.44,73.72,73.38,73.11,73.08,73.38,74.13,74.31,74.58,74.22,74.33,74.21,74.53,75.36,75.75,76.36,76.26,75.47,75.43,75.64,76.01,75.97,75.74,75.46,75.53,75.56,76.15,75.96,75.57,75.16,75.76,75.33,74.7,74.52,74.46,74.45,74.57,74.49,74.48,74.78,74.55,74.32,74.05,73.28,73.17,72.7,72.84,73.63,73.11,73.79,73.81,73.88,73.71,74.17,74.41,72.92,73.46,73.05,72.63,72.28,71.59,72.48,71.7,72.05,72.26,72.35,72.4,72.8,72.57,72.58,72.73,72.54,72.01,72.17,72.27,72.84,72.03,71.88,71.85,71.52,71.22,70.68,70.19,71.58,71.44,71.24,71.24,72.3,71.01,70.78,70.11,70.6,70.3,70.48,71.04,70.95,70.66,69.96,70.53,70.21,70.41,70.15,69.65,69.44,69.49,69.58,70.45,69.89,69.18,68.96,68.48,68.76,69.03,68.86,68.75,68.67,67.79,67.86,67.62,66.58,67.5,67.94,67.71,67.14,67.27,67.53,68.03,67.78,67.49,66.8],"ICLN^PERCENT_CHANGE(FMA_EPS(+1,0,,,,\"PORTAGG\",\"MEAN\"),FMA_EPS(+1,-3AM,,,,\"PORTAGG\",\"MEAN\"))":-9.68853113308565,"IAT^FMA_PCT_ABOVE_MAVG(200,0,,,,\"PORTAGG\")":94.4444444444444,"LIT^FMA_COS_UP(\"EPS\",\"1M\",+1,0,,,\"PORTAGG\",\"MEANR\")":9.0,"PICK^P_PRICE(-1AM)/P_PRICE_HIGH_PR(-1AM,,,,,,\"PRICE\",\"CLOSE\",\"52W\")":0.8883348,"XLV^FG_TOTAL_RETURNC(-1AM,-7AM)":7.0681214,"PSCI^P_PRICE(-1AM)/P_PRICE_HIGH_PR(-1AM,,,,,,\"PRICE\",\"CLOSE\",\"52W\")":0.9330811,"IBB^P_PRICE(0,-200D)":[147.1,147.97,147.88,147.91,148.26,147.03,145.65,145.35,146.24,144.02,144.12,146.37,147.93,145.15,145.03,143.85,140.53,138.86,137.73,136.2,135.09,136.02,136.97,137.26,137.91,137.92,139.53,139.96,137.34,135.7,134.38,135.44,136.45,137.33,137.81,136.81,136.94,136.72,137.6,138.06,135.48,135.5,133.88,133.35,132.51,134.08,135.67,135.63,137.89,136.91,137.51,136.69,137.29,137.34,135.47,134.41,133.4,133.42,132.59,133.28,133.02,132.96,130.65,129.49,126.92,128.37,126.49,125.67,127.76,128.02,126.11,124.72,124.64,125.89,126.97,127.84,129.58,132.33,131.85,134.27,132.67,132.51,131.63,133.53,133.89,136.81,137.22,137.79,135.87,136.01,136.25,137.23,136.49,136.14,135.26,135.92,135.71,138.26,138.04,138.7,138.65,138.32,137.87,137.34,138.51,139.81,136.84,139.42,140.89,139.16,138.19,137.17,135.26,134.87,135.73,136.52,134.8,132.3,135.76,134.59,134.25,133.72,136.14,134.85,134.6,136.25,134.38,136.58,137.49,135.35,135.69,134.8,136.36,135.62,135.18,134.55,135.02,135.93,137.13,136.88,137.96,138.94,139.39,136.12,136.52,135.92,138.07,135.85,137.03,136.86,135.03,133.77,130.91,128.88,132.92,130.83,131.78,132.75,131.4,126.13,124.77,123.88,124.74,123.86,122.9,123.39,122.6,120.93,119.34,118.21,118.57,119.36,118.72,117.97,118.92,118.1,117.03,118.03,117.91,115.42,115.53,114.98,118.48,120.3,119.41,119.79,116.82,115.21,113.68,113.03,112.41,115.05,115.11,117.35,116.02,117.17,117.61,119.57,122.14,122.3,121.63],"XLV^FG_TOTAL_RETURNC(0,-1AM)":4.2986393,"IYG^P_PRICE(0)/P_PRICE_LOW_PR(0,,,,,,\"PRICE\",\"CLOSE\",\"52W\")":1.4105294,"XLE^PERCENT_CHANGE(FMA_EPS(+1,0,,,,\"PORTAGG\",\"MEAN\"),FMA_EPS(+1,-1AM,,,,\"PORTAGG\",\"MEAN\"))":-4.89249211351062,"PICK^FG_TOTAL_RETURNC(-1AM,-7AM)":-3.705573,"PSCI^FG_TOTAL_RETURNC(-1AM,-4AM)":-5.267465,"PICK^FG_COMPANY_NAME":"iShares MSCI Global Metals & Mining Producers ETF","PRN^FG_TOTAL_RETURNC(0,-1AM)":5.689943,"SMH^P_PRICE(0)/P_PRICE_LOW_PR(0,,,,,,\"PRICE\",\"CLOSE\",\"52W\")":1.6805615,"SMH^FMA_PCT_ABOVE_MAVG(200,0,,,,\"PORTAGG\")":61.5384615384615,"RSPT^PERCENT_CHANGE(FMA_EPS(+1,0,,,,\"PORTAGG\",\"MEAN\"),FMA_EPS(+1,-3AM,,,,\"PORTAGG\",\"MEAN\"))":1.03186109873904,"GDX^FMA_PCT_ABOVE_MAVG(200,0,,,,\"PORTAGG\")":92.7272727272727,"IYT^FMA_PCT_ABOVE_MAVG(200,0,,,,\"PORTAGG\")":64.4444444444444,"XLY^FMA_COS_DOWN(\"EPS\",\"1M\",+1,0,,,\"PORTAGG\",\"MEANR\")":24.0,"XLP^P_PRICE(-1AM)/P_PRICE_HIGH_PR(-1AM,,,,,,\"PRICE\",\"CLOSE\",\"52W\")":0.9698979,"KIE^FG_TOTAL_RETURNC(-1AM,-7AM)":11.118544,"ICLN^FG_TOTAL_RETURNC(0,-1AM)":5.033803,"ITB^FG_TOTAL_RETURNC(0,-6AM)":15.615797,"XLU^COUNT(OS_TOP_HLDG_NAME(ALL,0D,,MTD,,ALL,EQ))":32,"ICLN^FG_TOTAL_RETURNC(-1AM,-4AM)":-4.1042624,"XLP^FG_TOTAL_RETURNC(-1AM,-4AM)":1.1326194,"XLK^FG_TOTAL_RETURNC(-1AM,-2AM)":8.655273,"XLP^FG_TOTAL_RETURNC(0,-3AM)":5.5143476,"XTL^FG_TOTAL_RETURNC(0,-3AM)":27.117193,"XLP^P_PRICE(0)/P_PRICE_LOW_PR(0,,,,,,\"PRICE\",\"CLOSE\",\"52W\")":1.1864995,"XLB^PERCENT_CHANGE(FMA_EPS(+1,0,,,,\"PORTAGG\",\"MEAN\"),FMA_EPS(+1,-3AM,,,,\"PORTAGG\",\"MEAN\"))":-2.69660610671093,"ITA^FMA_PCT_ABOVE_MAVG(200,0,,,,\"PORTAGG\")":80.5555555555556,"XLY^FMA_COS_UP(\"EPS\",\"1M\",+1,0,,,\"PORTAGG\",\"MEANR\")":15.0,"IYG^FMA_COS_UP(\"EPS\",\"1M\",+1,0,,,\"PORTAGG\",\"MEANR\")":59.0,"KIE^FG_TOTAL_RETURNC(-1AM,-4AM)":-3.0684829,"VNQ^FMA_PCT_ABOVE_MAVG(200,0,,,,\"PORTAGG\")":53.9473684210526,"XLU^FMA_COS_UP(\"EPS\",\"1M\",+1,0,,,\"PORTAGG\",\"MEANR\")":9.0,"XLV^FMA_COS_DOWN(\"EPS\",\"1M\",+1,0,,,\"PORTAGG\",\"MEANR\")":29.0,"XLI^FG_COMPANY_NAME":"Industrial Select Sector SPDR Fund","XOP^P_PRICE(-1AM)/P_PRICE_HIGH_PR(-1AM,,,,,,\"PRICE\",\"CLOSE\",\"52W\")":0.908338,"XLP^FG_TOTAL_RETURNC(-1AM,-2AM)":-0.9465158,"ITB^P_PRICE(-1AM)/P_PRICE_HIGH_PR(-1AM,,,,,,\"PRICE\",\"CLOSE\",\"52W\")":0.85125685,"XLF^P_PRICE(-1AM)/P_PRICE_HIGH_PR(-1AM,,,,,,\"PRICE\",\"CLOSE\",\"52W\")":0.9696399,"XLP^FG_TOTAL_RETURNC(0,-1AM)":3.3271909,"ITB^P_PRICE(0)/P_PRICE_HIGH_PR(0,,,,,,\"PRICE\",\"CLOSE\",\"52W\")":0.97399056,"KIE^FG_TOTAL_RETURNC(0,-6AM)":15.724361,"XLB^FMA_PCT_ABOVE_MAVG(200,0,,,,\"PORTAGG\")":68.9655172413793,"PRN^PERCENT_CHANGE(FMA_EPS(+1,0,,,,\"PORTAGG\",\"MEAN\"),FMA_EPS(+1,-1AM,,,,\"PORTAGG\",\"MEAN\"))":1.42384513102305,"IAT^COUNT(OS_TOP_HLDG_NAME(ALL,0D,,MTD,,ALL,EQ))":37,"XTL^FMA_PCT_ABOVE_MAVG(200,0,,,,\"PORTAGG\")":77.5,"XLP^FMA_PCT_ABOVE_MAVG(200,0,,,,\"PORTAGG\")":56.4102564102564,"PSCI^FMA_PCT_ABOVE_MAVG(200,0,,,,\"PORTAGG\")":73.9583333333333,"SMH^COUNT(OS_TOP_HLDG_NAME(ALL,0D,,MTD,,ALL,EQ))":26,"KIE^FMA_COS_DOWN(\"EPS\",\"1M\",+1,0,,,\"PORTAGG\",\"MEANR\")":20.0,"XRT^FG_TOTAL_RETURNC(-1AM,-4AM)":-5.7324467,"ITB^FG_TOTAL_RETURNC(-1AM,-2AM)":-7.091552,"KIE^FG_TOTAL_RETURNC(0,-1AM)":7.8989506,"XLY^P_PRICE(0)/P_PRICE_LOW_PR(0,,,,,,\"PRICE\",\"CLOSE\",\"52W\")":1.2354094,"XLE^COUNT(OS_TOP_HLDG_NAME(ALL,0D,,MTD,,ALL,EQ))":24,"XLE^P_PRICE(-1AM)/P_PRICE_HIGH_PR(-1AM,,,,,,\"PRICE\",\"CLOSE\",\"52W\")":0.92985314,"IYT^FG_TOTAL_RETURNC(-1AM,-4AM)":-6.770134,"PRN^P_PRICE(0)/P_PRICE_LOW_PR(0,,,,,,\"PRICE\",\"CLOSE\",\"52W\")":1.4708872,"XLU^PERCENT_CHANGE(FMA_EPS(+1,0,,,,\"PORTAGG\",\"MEAN\"),FMA_EPS(+1,-3AM,,,,\"PORTAGG\",\"MEAN\"))":0.124827847814092,"XRT^PERCENT_CHANGE(FMA_EPS(+1,0,,,,\"PORTAGG\",\"MEAN\"),FMA_EPS(+1,-3AM,,,,\"PORTAGG\",\"MEAN\"))":-0.0366452582914049,"XLI^PERCENT_CHANGE(FMA_EPS(+1,0,,,,\"PORTAGG\",\"MEAN\"),FMA_EPS(+1,-3AM,,,,\"PORTAGG\",\"MEAN\"))":-2.9536824530308,"SMH^FMA_COS_DOWN(\"EPS\",\"1M\",+1,0,,,\"PORTAGG\",\"MEANR\")":9.0,"KIE^FMA_COS_UP(\"EPS\",\"1M\",+1,0,,,\"PORTAGG\",\"MEANR\")":21.0,"XLY^P_PRICE(-1AM)/P_PRICE_HIGH_PR(-1AM,,,,,,\"PRICE\",\"CLOSE\",\"52W\")":0.98919034,"XRT^FG_TOTAL_RETURNC(0,-1AM)":4.0489197,"SMH^PERCENT_CHANGE(FMA_EPS(+1,0,,,,\"PORTAGG\",\"MEAN\"),FMA_EPS(+1,-1AM,,,,\"PORTAGG\",\"MEAN\"))":1.67739864770665,"KIE^PERCENT_CHANGE(FMA_EPS(+1,0,,,,\"PORTAGG\",\"MEAN\"),FMA_EPS(+1,-1AM,,,,\"PORTAGG\",\"MEAN\"))":-0.904935006182342,"XLK^FMA_COS_DOWN(\"EPS\",\"1M\",+1,0,,,\"PORTAGG\",\"MEANR\")":19.0,"VNQ^FG_TOTAL_RETURNC(-1AM,-4AM)":-1.2194932,"VNQ^FG_TOTAL_RETURNC(0,-1AM)":10.063875,"LIT^FG_TOTAL_RETURNC(0,-1AM)":-2.6423752,"PTF^P_PRICE(0,-200D)":[57.46,60.07,56.74,58.82,59.25,58.2,58.65,61.93,61.87,60.04,60.79,61.71,65.67,65.0,64.32,63.36,64.41,64.04,64.28,63.96,63.37,62.5,62.23,61.94,61.7,60.74,60.76,59.75,60.7,61.22,62.36,61.73,60.78,60.58,60.32,59.13,59.05,58.21,58.77,59.32,57.45,57.23,57.58,58.83,60.42,60.6,60.22,59.25,59.58,59.678,60.18,59.31,59.16,59.63,57.58,57.09,57.24,56.47,56.37,56.49,57.13,55.42,54.57,53.27,53.81,55.46,55.03,53.97,53.16,53.39,51.94,51.12,52.79,53.3,54.58,54.1,55.57,57.37,56.17,56.88,57.3,57.17,56.14,57.15,56.66,57.43,57.38,58.31,58.46,58.59,57.43,58.02,57.11,55.07,55.27,55.48,55.51,56.83,56.93,55.93,56.87,57.04,55.96,54.49,57.08,56.88,55.48,54.67,55.22,54.8,53.34,53.72,51.36,52.87,54.18,55.11,55.11,53.42,55.3,55.25,53.3416,51.92,51.49,51.486,51.59,50.75,50.1,51.57,51.95,50.62,50.83,50.89,51.25,51.5,50.32,49.05,48.44,48.64,48.5571,48.88,49.06,48.84,48.7643,47.14,47.51,47.74,48.99,50.51,51.12,51.27,51.35,50.93,51.03,50.09,51.5,50.53,50.33,50.38,50.06,48.95,48.79,48.51,47.89,47.71,48.3,48.32,48.68,47.5,47.76,47.12,46.97,46.745,46.6,46.34,46.9,46.27,45.77,46.26,46.63,44.81,44.75,43.65,44.25,44.34,43.5692,43.93,42.64,41.5357,41.14,40.47,40.75,40.58,41.08,42.57,41.9539,41.93,42.95,43.64,44.31,44.33,43.55],"ITB^P_PRICE(0,-200D)":[117.96,120.59,121.11,120.05,119.1,115.14,113.02,116.37,115.99,114.29,114.55,112.47,114.9,108.48,108.58,106.56,100.34,98.23,98.56,97.52,98.15,97.89,98.55,101.06,100.89,100.75,100.52,103.41,102.78,102.37,102.92,104.77,103.93,105.06,104.95,101.62,103.03,102.08,103.86,105.15,103.25,105.25,106.17,104.64,102.46,103.56,104.81,103.63,104.55,107.44,108.19,108.69,108.69,112.13,108.1,107.45,108.57,108.37,106.64,107.94,108.87,107.37,105.57,104.07,103.85,106.21,105.65,104.41,104.74,105.995,103.17,102.36,103.0,102.93,103.58,105.49,107.26,107.51,106.53,111.78,111.45,111.87,110.32,111.94,110.71,113.96,115.77,114.54,112.71,113.1,113.86,114.19,112.24,109.94,107.79,108.13,107.33,110.83,110.17,108.92,109.77,110.69,108.97,107.99,109.23,109.64,107.9,106.04,106.21,105.72,105.72,104.78,103.1,102.5,102.43,104.33,103.69,101.67,105.48,103.18,103.1,102.12,100.76,100.71,102.1,102.25,99.98,101.17,100.63,99.61,99.68,97.53,99.29,104.35,102.41,101.28,100.02,100.62,101.23,102.24,101.83,100.19,100.55,98.55,97.74,98.24,100.49,101.73,102.14,102.47,101.99,101.44,101.18,100.1,101.38,99.96,100.92,102.59,96.63,93.71,93.59,93.46,92.41,91.34,89.82,89.98,89.53,86.91,86.69,85.92,86.47,86.75,86.44,86.06,87.04,86.69,86.12,86.15,86.65,81.6,81.99,80.21,81.33,81.37,80.37,81.24,78.7,76.1,73.52,72.39,71.83,72.17,71.4,72.57,72.86,72.34,72.87,74.23,76.3,76.17,75.5],"PICK^FMA_PCT_ABOVE_MAVG(200,0,,,,\"PORTAGG\")":46.4566929133858,"PICK^FG_TOTAL_RETURNC(-1AM,-2AM)":-6.0185614,"XLI^FG_TOTAL_RETURNC(-1AM,-7AM)":6.4533234,"ITA^P_PRICE(0,-200D)":[141.48,143.18,141.63,140.74,140.9,139.52,135.94,139.38,135.68,133.9,134.75,135.64,137.34,133.88,133.11,133.63,133.56,132.81,133.23,132.4,133.15,132.53,131.58,132.05,132.77,132.54,132.29,133.27,134.38,134.08,133.74,133.42,132.29,133.69,134.85,134.69,136.17,136.47,136.84,137.39,136.77,136.57,136.02,133.79,132.64,134.28,135.55,134.16,136.65,136.49,136.38,135.5,134.94,134.36,134.66,134.31,135.1,135.36,134.09,133.44,133.61,132.57,132.06,130.11,129.85,131.13,129.53,129.01,128.51,129.37,128.5,128.0,127.46,127.51,127.66,127.05,127.72,129.16,129.22,129.68,131.07,131.35,130.17,129.66,130.23,130.89,131.93,131.85,129.98,130.22,130.1,129.59,129.68,128.24,127.08,127.21,126.77,126.95,126.95,127.93,129.18,129.87,129.53,128.75,128.88,127.89,127.88,128.13,126.38,126.23,126.42,125.98,125.52,125.43,125.64,126.24,125.32,124.1,124.89,124.66,124.45,125.03,124.11,123.18,123.63,123.7,122.65,122.09,122.26,122.04,121.67,122.77,122.43,122.17,121.71,121.21,119.32,119.3,122.34,121.47,122.26,121.47,122.43,123.84,123.72,123.73,125.44,126.6,126.61,126.68,126.6,125.92,125.2,124.01,126.46,125.14,124.91,124.85,125.59,123.78,123.47,122.28,121.35,121.58,121.18,122.24,121.28,119.86,117.8,117.92,117.86,118.49,117.96,117.16,117.02,115.75,115.67,116.17,116.18,115.29,113.96,112.77,112.76,112.92,113.12,113.42,112.83,110.57,109.86,107.72,107.25,108.05,107.73,107.93,106.81,106.88,108.25,109.31,109.66,109.33,108.66],"PICK^FMA_COS_UP(\"EPS\",\"1M\",+1,0,,,\"PORTAGG\",\"MEANR\")":76.0,"XLU^FG_TOTAL_RETURNC(0,-1AM)":9.501993,"PTF^FG_TOTAL_RETURNC(0,-1AM)":-7.6651154,"COPX^FG_TOTAL_RETURNC(-1AM,-7AM)":21.680557,"IYG^FG_TOTAL_RETURNC(-1AM,-7AM)":10.175716,"TAN^FG_TOTAL_RETURNC(0,-6AM)":-4.629201,"PSCI^P_PRICE(0,-200D)":[129.47,133.55,132.48,131.6886,133.02,130.74,128.3,131.53,130.34,127.78,128.62,130.94,132.61,127.08,125.15,123.35,118.96,117.62,119.08,118.4634,119.6931,118.98,118.38,120.06,119.83,119.39,119.55,120.86,120.2,119.8375,120.6551,120.05,119.07,121.71,122.46,120.33,120.86,121.0,121.88,123.59,122.23,123.8975,125.0731,123.8023,121.8189,123.1739,124.3524,122.779,124.26,124.25,123.97,123.45,123.95,124.85,124.68,123.57,123.89,124.23,122.47,121.98,122.38,120.82,119.88,118.8,118.9,121.98,121.38,120.84,121.35,122.36,119.98,119.15,118.4,118.46,119.57,120.68,121.5,123.2,122.35,125.54,125.75,124.94,123.6,124.51,123.03,125.11,126.87,126.46,124.34,123.89,124.06,125.09,122.66,120.67,119.72,120.74,119.75,121.22,120.65,120.43,121.56,121.9,120.43,119.37,120.41,120.93,120.92,120.31,120.39,118.97,118.63,117.98,117.79,118.21,119.33,120.69,117.9,115.31,118.99,117.37,116.23,114.68,114.56,113.49,115.42,115.24,112.96,115.53,115.08,114.06,113.83,112.43,113.29,113.96,111.73,110.42,108.95,110.0,111.07,111.36,111.29,110.87,111.91,111.06,111.44,111.7,114.83,115.9575,117.14,117.38,117.41,116.41,115.6778,114.0687,115.53,113.18,113.55,114.03,111.29,108.81,108.63,107.78,107.05,106.2837,106.5708,108.08,106.532,103.85,103.19,103.0,104.58,104.71,103.89,103.175,103.65,103.4,102.55,104.0,104.43,99.62,99.32,97.8391,98.62,99.0,99.5116,99.91,97.61,95.4542,94.97,94.4759,93.45,94.2572,94.2827,95.06,94.8248,95.59,96.1738,97.4353,100.12,98.99,97.65],"ITB^P_PRICE(0)/P_PRICE_LOW_PR(0,,,,,,\"PRICE\",\"CLOSE\",\"52W\")":1.6521008,"XLP^PERCENT_CHANGE(FMA_EPS(+1,0,,,,\"PORTAGG\",\"MEAN\"),FMA_EPS(+1,-3AM,,,,\"PORTAGG\",\"MEAN\"))":-0.389400910963785,"COPX^COUNT(OS_TOP_HLDG_NAME(ALL,0D,,MTD,,ALL,EQ))":41,"IAT^P_PRICE(0,-200D)":[46.42,48.17,48.48,48.07,48.48,47.91,46.91,47.44,46.96,46.35,46.12,46.91,46.18,44.58,43.8,43.67,42.37,41.62,41.03,40.8,41.46,41.99,41.42,41.46,40.42,40.13,40.22,40.74,40.04,39.98,39.95,39.72,39.19,39.61,40.01,39.17,39.92,40.56,40.56,40.58,40.54,41.17,41.9,41.13,40.68,41.37,41.9,41.49,42.45,43.03,42.76,43.42,43.36,43.65,43.29,42.85,42.98,42.83,42.79,42.49,42.67,42.29,41.9,41.5,40.89,41.57,41.72,41.85,42.21,41.89,41.55,40.74,39.74,39.63,39.64,40.31,40.44,40.93,40.99,42.71,42.61,41.77,41.64,41.87,41.96,42.67,43.38,42.98,41.67,41.79,41.75,42.53,41.95,40.74,40.65,40.57,40.53,41.61,41.55,41.79,41.82,41.79,41.71,42.06,40.91,40.19,40.39,39.84,40.22,39.61,40.01,40.07,40.0,40.12,40.43,40.69,39.79,39.12,40.39,39.73,39.41,39.29,39.45,39.58,40.23,39.88,41.01,42.76,42.67,42.15,41.9,41.96,41.44,41.57,41.26,39.87,39.92,40.09,40.68,41.28,41.86,41.79,42.35,42.04,41.33,40.96,42.29,41.84,42.28,42.17,42.15,41.6,41.43,40.84,42.57,42.04,42.56,43.2,40.93,38.97,39.26,39.31,38.87,38.28,38.38,38.86,38.48,36.94,36.66,35.83,35.73,35.9,35.72,35.74,36.41,36.45,35.93,36.23,35.42,33.36,33.47,33.21,33.83,34.12,34.37,34.81,33.67,31.8,31.85,31.52,30.98,31.92,31.09,31.13,31.03,31.2,32.68,33.03,34.07,33.21,32.5],"COPX^FG_TOTAL_RETURNC(-1AM,-2AM)":-5.311865,"IYG^FG_TOTAL_RETURNC(-1AM,-4AM)":-0.41380525,"RWR^P_PRICE(0)/P_PRICE_LOW_PR(0,,,,,,\"PRICE\",\"CLOSE\",\"52W\")":1.2865075,"PTF^PERCENT_CHANGE(FMA_EPS(+1,0,,,,\"PORTAGG\",\"MEAN\"),FMA_EPS(+1,-3AM,,,,\"PORTAGG\",\"MEAN\"))":5.41667860651962,"XLB^FG_COMPANY_NAME":"Materials Select Sector SPDR Fund","XLB^COUNT(OS_TOP_HLDG_NAME(ALL,0D,,MTD,,ALL,EQ))":30,"KIE^P_PRICE(-1AM)/P_PRICE_HIGH_PR(-1AM,,,,,,\"PRICE\",\"CLOSE\",\"52W\")":0.95794123,"PTF^PERCENT_CHANGE(FMA_EPS(+1,0,,,,\"PORTAGG\",\"MEAN\"),FMA_EPS(+1,-1AM,,,,\"PORTAGG\",\"MEAN\"))":0.587676551260301,"XLB^FMA_COS_DOWN(\"EPS\",\"1M\",+1,0,,,\"PORTAGG\",\"MEANR\")":19.0,"XLB^FG_TOTAL_RETURNC(-1AM,-2AM)":-4.5536637,"XLF^FG_TOTAL_RETURNC(-1AM,-7AM)":10.413909,"PICK^FG_TOTAL_RETURNC(0,-3AM)":-7.360774,"VNQ^P_PRICE(0)/P_PRICE_LOW_PR(0,,,,,,\"PRICE\",\"CLOSE\",\"52W\")":1.285292,"XLP^COUNT(OS_TOP_HLDG_NAME(ALL,0D,,MTD,,ALL,EQ))":39,"IGV^FMA_PCT_ABOVE_MAVG(200,0,,,,\"PORTAGG\")":58.2608695652174,"XRT^FG_TOTAL_RETURNC(-1AM,-7AM)":2.4740458,"PICK^FG_TOTAL_RETURNC(0,-1AM)":-5.247748,"XLP^FMA_COS_DOWN(\"EPS\",\"1M\",+1,0,,,\"PORTAGG\",\"MEANR\")":17.0,"COPX^FG_TOTAL_RETURNC(0,-6AM)":13.993263,"IYT^PERCENT_CHANGE(FMA_EPS(+1,0,,,,\"PORTAGG\",\"MEAN\"),FMA_EPS(+1,-3AM,,,,\"PORTAGG\",\"MEAN\"))":-13.1903926013299,"SMH^P_PRICE(-1AM)/P_PRICE_HIGH_PR(-1AM,,,,,,\"PRICE\",\"CLOSE\",\"52W\")":0.9430915,"KIE^P_PRICE(0)/P_PRICE_LOW_PR(0,,,,,,\"PRICE\",\"CLOSE\",\"52W\")":1.2990587,"XRT^COUNT(OS_TOP_HLDG_NAME(ALL,0D,,MTD,,ALL,EQ))":79,"COPX^FG_TOTAL_RETURNC(0,-3AM)":-8.170009,"IYT^PERCENT_CHANGE(FMA_EPS(+1,0,,,,\"PORTAGG\",\"MEAN\"),FMA_EPS(+1,-1AM,,,,\"PORTAGG\",\"MEAN\"))":-8.69832654632396,"XLV^FMA_COS_UP(\"EPS\",\"1M\",+1,0,,,\"PORTAGG\",\"MEANR\")":22.0,"VNQ^FG_TOTAL_RETURNC(-1AM,-2AM)":0.9046912,"SMH^FG_TOTAL_RETURNC(-1AM,-7AM)":49.25946,"KIE^FG_TOTAL_RETURNC(0,-3AM)":9.886646,"IYT^COUNT(OS_TOP_HLDG_NAME(ALL,0D,,MTD,,ALL,EQ))":46,"XTL^FG_TOTAL_RETURNC(-1AM,-4AM)":5.996883,"PTF^FG_TOTAL_RETURNC(-1AM,-7AM)":23.203325,"GDX^FG_TOTAL_RETURNC(0,-1AM)":9.973442,"COPX^P_PRICE(0)/P_PRICE_LOW_PR(0,,,,,,\"PRICE\",\"CLOSE\",\"52W\")":1.305573,"KIE^FMA_PCT_ABOVE_MAVG(200,0,,,,\"PORTAGG\")":94.0,"IYG^FG_TOTAL_RETURNC(0,-1AM)":4.252994,"ITA^COUNT(OS_TOP_HLDG_NAME(ALL,0D,,MTD,,ALL,EQ))":37,"PTF^FG_TOTAL_RETURNC(-1AM,-4AM)":8.358002,"RSPT^FMA_COS_UP(\"EPS\",\"1M\",+1,0,,,\"PORTAGG\",\"MEANR\")":34.0,"XLB^P_PRICE(0)/P_PRICE_LOW_PR(0,,,,,,\"PRICE\",\"CLOSE\",\"52W\")":1.2324737,"XLE^FMA_PCT_ABOVE_MAVG(200,0,,,,\"PORTAGG\")":58.3333333333333,"XLK^FG_TOTAL_RETURNC(-1AM,-7AM)":18.83074,"PRN^FMA_COS_UP(\"EPS\",\"1M\",+1,0,,,\"PORTAGG\",\"MEANR\")":19.0,"ICLN^FG_TOTAL_RETURNC(-1AM,-7AM)":-13.958663,"SMH^P_PRICE(0)/P_PRICE_HIGH_PR(0,,,,,,\"PRICE\",\"CLOSE\",\"52W\")":0.8213105,"PICK^PERCENT_CHANGE(FMA_EPS(+1,0,,,,\"PORTAGG\",\"MEAN\"),FMA_EPS(+1,-1AM,,,,\"PORTAGG\",\"MEAN\"))":-1.83748996079149,"XTL^FMA_COS_UP(\"EPS\",\"1M\",+1,0,,,\"PORTAGG\",\"MEANR\")":9.0,"XTL^FG_TOTAL_RETURNC(0,-1AM)":12.138355,"PSCI^FG_TOTAL_RETURNC(-1AM,-2AM)":-5.2395105,"XOP^FG_TOTAL_RETURNC(-1AM,-2AM)":-3.5247564,"PSCI^FMA_COS_UP(\"EPS\",\"1M\",+1,0,,,\"PORTAGG\",\"MEANR\")":21.0,"XLI^P_PRICE(-1AM)/P_PRICE_HIGH_PR(-1AM,,,,,,\"PRICE\",\"CLOSE\",\"52W\")":0.95712924,"XTL^FMA_COS_DOWN(\"EPS\",\"1M\",+1,0,,,\"PORTAGG\",\"MEANR\")":11.0,"KIE^COUNT(OS_TOP_HLDG_NAME(ALL,0D,,MTD,,ALL,EQ))":50,"PICK^FG_TOTAL_RETURNC(-1AM,-4AM)":-0.9457588,"PICK^P_PRICE(0)/P_PRICE_LOW_PR(0,,,,,,\"PRICE\",\"CLOSE\",\"52W\")":1.0629792,"XTL^FG_TOTAL_RETURNC(-1AM,-2AM)":1.9953132,"XLF^PERCENT_CHANGE(FMA_EPS(+1,0,,,,\"PORTAGG\",\"MEAN\"),FMA_EPS(+1,-3AM,,,,\"PORTAGG\",\"MEAN\"))":1.65807816131746,"PTF^P_PRICE(0)/P_PRICE_HIGH_PR(0,,,,,,\"PRICE\",\"CLOSE\",\"52W\")":0.874981,"XLU^FG_TOTAL_RETURNC(-1AM,-4AM)":4.5342445,"XLU^FG_TOTAL_RETURNC(-1AM,-2AM)":-6.2038,"MOO^PERCENT_CHANGE(FMA_EPS(+1,0,,,,\"PORTAGG\",\"MEAN\"),FMA_EPS(+1,-3AM,,,,\"PORTAGG\",\"MEAN\"))":-6.38291612428751,"XLK^FG_TOTAL_RETURNC(-1AM,-4AM)":9.336805,"ITB^FG_TOTAL_RETURNC(-1AM,-4AM)":-13.442522,"XTL^COUNT(OS_TOP_HLDG_NAME(ALL,0D,,MTD,,ALL,EQ))":40,"SMH^FG_TOTAL_RETURNC(0,-1AM)":-11.49382,"XTL^PERCENT_CHANGE(FMA_EPS(+1,0,,,,\"PORTAGG\",\"MEAN\"),FMA_EPS(+1,-1AM,,,,\"PORTAGG\",\"MEAN\"))":-5.10809205864465,"PRN^COUNT(OS_TOP_HLDG_NAME(ALL,0D,,MTD,,ALL,EQ))":42,"PRN^FMA_COS_DOWN(\"EPS\",\"1M\",+1,0,,,\"PORTAGG\",\"MEANR\")":8.0,"VNQ^FMA_COS_UP(\"EPS\",\"1M\",+1,0,,,\"PORTAGG\",\"MEANR\")":52.0,"LIT^PERCENT_CHANGE(FMA_EPS(+1,0,,,,\"PORTAGG\",\"MEAN\"),FMA_EPS(+1,-3AM,,,,\"PORTAGG\",\"MEAN\"))":-32.0209173871625,"XOP^FG_TOTAL_RETURNC(-1AM,-7AM)":7.6595545}]]></FdsFormulaCache>
</file>

<file path=customXml/itemProps1.xml><?xml version="1.0" encoding="utf-8"?>
<ds:datastoreItem xmlns:ds="http://schemas.openxmlformats.org/officeDocument/2006/customXml" ds:itemID="{F84AA7B1-A0C6-4076-9DF1-9B4305116EED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2024-08-02T06:37:24Z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