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ichData/rdrichvalue.xml" ContentType="application/vnd.ms-excel.rdrichvalue+xml"/>
  <Override PartName="/xl/richData/rdRichValueTypes.xml" ContentType="application/vnd.ms-excel.rdrichvaluetypes+xml"/>
  <Override PartName="/xl/richData/rdrichvaluestructure.xml" ContentType="application/vnd.ms-excel.rdrichvaluestruc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AEL\Desktop\DL Files\"/>
    </mc:Choice>
  </mc:AlternateContent>
  <xr:revisionPtr revIDLastSave="0" documentId="8_{437F582B-B2F8-4F8A-A460-7C2465CF6671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__FDSCACHE__" sheetId="2" state="veryHidden" r:id="rId1"/>
    <sheet name="Aset class Rankings" sheetId="59" r:id="rId2"/>
    <sheet name="Global Value" sheetId="69" r:id="rId3"/>
    <sheet name="Asset class" sheetId="60" r:id="rId4"/>
    <sheet name="Momnetum ranking" sheetId="12" r:id="rId5"/>
    <sheet name="Factset Price Data" sheetId="61" r:id="rId6"/>
    <sheet name="Index earnings" sheetId="70" r:id="rId7"/>
    <sheet name="Chart1" sheetId="36" state="hidden" r:id="rId8"/>
  </sheets>
  <definedNames>
    <definedName name="_xlnm._FilterDatabase" localSheetId="4" hidden="1">'Momnetum ranking'!$A$2:$AI$18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5" i="59" l="1"/>
  <c r="F56" i="59"/>
  <c r="F57" i="59"/>
  <c r="F58" i="59"/>
  <c r="F59" i="59"/>
  <c r="F60" i="59"/>
  <c r="F54" i="59"/>
  <c r="J7" i="69"/>
  <c r="J8" i="69"/>
  <c r="J9" i="69"/>
  <c r="J4" i="69"/>
  <c r="J5" i="69"/>
  <c r="J6" i="69"/>
  <c r="J3" i="69"/>
  <c r="H3" i="70" a="1"/>
  <c r="H3" i="70" l="1"/>
  <c r="G3" i="70" a="1"/>
  <c r="G3" i="70" l="1"/>
  <c r="F3" i="70" a="1"/>
  <c r="F3" i="70" l="1"/>
  <c r="E3" i="70" a="1"/>
  <c r="E3" i="70" l="1"/>
  <c r="D3" i="70" a="1"/>
  <c r="D3" i="70" l="1"/>
  <c r="C3" i="70" a="1"/>
  <c r="C3" i="70" l="1"/>
  <c r="B3" i="70" a="1"/>
  <c r="B3" i="70" l="1"/>
  <c r="A3" i="70" a="1"/>
  <c r="A3" i="70" l="1"/>
  <c r="L9" i="69" l="1"/>
  <c r="G24" i="70" l="1"/>
  <c r="E24" i="70"/>
  <c r="D24" i="70"/>
  <c r="D26" i="70" a="1"/>
  <c r="D26" i="70" s="1"/>
  <c r="C24" i="70"/>
  <c r="C26" i="70" a="1"/>
  <c r="C26" i="70" s="1"/>
  <c r="F24" i="70"/>
  <c r="H24" i="70"/>
  <c r="B24" i="70"/>
  <c r="B26" i="70" a="1"/>
  <c r="B26" i="70" s="1"/>
  <c r="G26" i="70" l="1" a="1"/>
  <c r="G26" i="70" s="1"/>
  <c r="E26" i="70" a="1"/>
  <c r="E26" i="70" s="1"/>
  <c r="H26" i="70" a="1"/>
  <c r="H26" i="70" s="1"/>
  <c r="F26" i="70" a="1"/>
  <c r="F26" i="70" s="1"/>
  <c r="K9" i="69" l="1" a="1"/>
  <c r="K9" i="69" l="1"/>
  <c r="K8" i="69" a="1"/>
  <c r="K8" i="69" l="1"/>
  <c r="K7" i="69" a="1"/>
  <c r="K7" i="69" l="1"/>
  <c r="K6" i="69" a="1"/>
  <c r="K6" i="69" l="1"/>
  <c r="K5" i="69" a="1"/>
  <c r="K5" i="69" l="1"/>
  <c r="K4" i="69" a="1"/>
  <c r="K4" i="69" l="1"/>
  <c r="K3" i="69" a="1"/>
  <c r="K3" i="69" l="1"/>
  <c r="I9" i="69" a="1"/>
  <c r="I9" i="69" l="1"/>
  <c r="H9" i="69" a="1"/>
  <c r="H9" i="69" l="1"/>
  <c r="G9" i="69" a="1"/>
  <c r="G9" i="69" l="1"/>
  <c r="F9" i="69" a="1"/>
  <c r="F9" i="69" l="1"/>
  <c r="I8" i="69" a="1"/>
  <c r="I8" i="69" l="1"/>
  <c r="H8" i="69" a="1"/>
  <c r="H8" i="69" l="1"/>
  <c r="G8" i="69" a="1"/>
  <c r="G8" i="69" l="1"/>
  <c r="F8" i="69" a="1"/>
  <c r="F8" i="69" l="1"/>
  <c r="I7" i="69" a="1"/>
  <c r="I7" i="69" l="1"/>
  <c r="H7" i="69" a="1"/>
  <c r="H7" i="69" l="1"/>
  <c r="G7" i="69" a="1"/>
  <c r="G7" i="69" l="1"/>
  <c r="F7" i="69" a="1"/>
  <c r="F7" i="69" l="1"/>
  <c r="I6" i="69" a="1"/>
  <c r="I6" i="69" l="1"/>
  <c r="H6" i="69" a="1"/>
  <c r="H6" i="69" l="1"/>
  <c r="G6" i="69" a="1"/>
  <c r="G6" i="69" l="1"/>
  <c r="F6" i="69" a="1"/>
  <c r="F6" i="69" l="1"/>
  <c r="I5" i="69" a="1"/>
  <c r="I5" i="69" l="1"/>
  <c r="H5" i="69" a="1"/>
  <c r="H5" i="69" l="1"/>
  <c r="G5" i="69" a="1"/>
  <c r="G5" i="69" l="1"/>
  <c r="F5" i="69" a="1"/>
  <c r="F5" i="69" l="1"/>
  <c r="I4" i="69" a="1"/>
  <c r="I4" i="69" l="1"/>
  <c r="H4" i="69" a="1"/>
  <c r="H4" i="69" l="1"/>
  <c r="G4" i="69" a="1"/>
  <c r="G4" i="69" l="1"/>
  <c r="F4" i="69" a="1"/>
  <c r="F4" i="69" l="1"/>
  <c r="I3" i="69" a="1"/>
  <c r="I3" i="69" l="1"/>
  <c r="H3" i="69" a="1"/>
  <c r="H3" i="69" l="1"/>
  <c r="G3" i="69" a="1"/>
  <c r="G3" i="69" l="1"/>
  <c r="F3" i="69" a="1"/>
  <c r="F3" i="69" l="1"/>
  <c r="C9" i="69" a="1"/>
  <c r="C9" i="69" l="1"/>
  <c r="C8" i="69" a="1"/>
  <c r="C8" i="69" l="1"/>
  <c r="C7" i="69" a="1"/>
  <c r="C7" i="69" l="1"/>
  <c r="C6" i="69" a="1"/>
  <c r="C6" i="69" l="1"/>
  <c r="C5" i="69" a="1"/>
  <c r="C5" i="69" l="1"/>
  <c r="C4" i="69" a="1"/>
  <c r="C4" i="69" l="1"/>
  <c r="C3" i="69" a="1"/>
  <c r="C3" i="69" l="1"/>
  <c r="L7" i="69"/>
  <c r="M7" i="69" s="1"/>
  <c r="L8" i="69" l="1"/>
  <c r="L6" i="69"/>
  <c r="L5" i="69"/>
  <c r="L4" i="69"/>
  <c r="L3" i="69"/>
  <c r="M9" i="69" l="1"/>
  <c r="M8" i="69"/>
  <c r="M6" i="69" l="1"/>
  <c r="M5" i="69" l="1"/>
  <c r="M4" i="69" l="1"/>
  <c r="M3" i="69" l="1"/>
  <c r="Q6" i="61" l="1" a="1"/>
  <c r="Q6" i="61" l="1"/>
  <c r="P6" i="61" a="1"/>
  <c r="P6" i="61" l="1"/>
  <c r="O6" i="61" a="1"/>
  <c r="O6" i="61" l="1"/>
  <c r="N6" i="61" a="1"/>
  <c r="N6" i="61" l="1"/>
  <c r="M6" i="61" a="1"/>
  <c r="M6" i="61" l="1"/>
  <c r="L6" i="61" a="1"/>
  <c r="L6" i="61" l="1"/>
  <c r="K6" i="61" a="1"/>
  <c r="K6" i="61" l="1"/>
  <c r="J6" i="61" a="1"/>
  <c r="J6" i="61" l="1"/>
  <c r="I6" i="61" a="1"/>
  <c r="I6" i="61" l="1"/>
  <c r="H6" i="61" a="1"/>
  <c r="H6" i="61" l="1"/>
  <c r="G6" i="61" a="1"/>
  <c r="G6" i="61" l="1"/>
  <c r="F6" i="61" a="1"/>
  <c r="F6" i="61" l="1"/>
  <c r="E6" i="61" a="1"/>
  <c r="E6" i="61" l="1"/>
  <c r="D6" i="61" a="1"/>
  <c r="D6" i="61" l="1"/>
  <c r="C6" i="61" a="1"/>
  <c r="C6" i="61" l="1"/>
  <c r="B6" i="61" a="1"/>
  <c r="B6" i="61" l="1"/>
  <c r="R27" i="12" l="1" a="1"/>
  <c r="R27" i="12" l="1"/>
  <c r="Q27" i="12" a="1"/>
  <c r="Q27" i="12" l="1"/>
  <c r="P27" i="12" a="1"/>
  <c r="P27" i="12" l="1"/>
  <c r="O27" i="12" a="1"/>
  <c r="O27" i="12" l="1"/>
  <c r="R26" i="12" a="1"/>
  <c r="R26" i="12" l="1"/>
  <c r="Q26" i="12" a="1"/>
  <c r="Q26" i="12" l="1"/>
  <c r="P26" i="12" a="1"/>
  <c r="P26" i="12" l="1"/>
  <c r="O26" i="12" a="1"/>
  <c r="O26" i="12" l="1"/>
  <c r="R25" i="12" a="1"/>
  <c r="R25" i="12" l="1"/>
  <c r="Q25" i="12" a="1"/>
  <c r="Q25" i="12" l="1"/>
  <c r="P25" i="12" a="1"/>
  <c r="P25" i="12" l="1"/>
  <c r="O25" i="12" a="1"/>
  <c r="O25" i="12" l="1"/>
  <c r="R24" i="12" a="1"/>
  <c r="R24" i="12" l="1"/>
  <c r="Q24" i="12" a="1"/>
  <c r="Q24" i="12" l="1"/>
  <c r="P24" i="12" a="1"/>
  <c r="P24" i="12" l="1"/>
  <c r="O24" i="12" a="1"/>
  <c r="O24" i="12" l="1"/>
  <c r="R23" i="12" a="1"/>
  <c r="R23" i="12" l="1"/>
  <c r="Q23" i="12" a="1"/>
  <c r="Q23" i="12" l="1"/>
  <c r="P23" i="12" a="1"/>
  <c r="P23" i="12" l="1"/>
  <c r="O23" i="12" a="1"/>
  <c r="O23" i="12" l="1"/>
  <c r="R22" i="12" a="1"/>
  <c r="R22" i="12" l="1"/>
  <c r="Q22" i="12" a="1"/>
  <c r="Q22" i="12" l="1"/>
  <c r="P22" i="12" a="1"/>
  <c r="P22" i="12" l="1"/>
  <c r="O22" i="12" a="1"/>
  <c r="O22" i="12" l="1"/>
  <c r="R21" i="12" a="1"/>
  <c r="R21" i="12" l="1"/>
  <c r="Q21" i="12" a="1"/>
  <c r="Q21" i="12" l="1"/>
  <c r="P21" i="12" a="1"/>
  <c r="P21" i="12" l="1"/>
  <c r="O21" i="12" a="1"/>
  <c r="O21" i="12" l="1"/>
  <c r="R20" i="12" a="1"/>
  <c r="R20" i="12" l="1"/>
  <c r="Q20" i="12" a="1"/>
  <c r="Q20" i="12" l="1"/>
  <c r="P20" i="12" a="1"/>
  <c r="P20" i="12" l="1"/>
  <c r="O20" i="12" a="1"/>
  <c r="O20" i="12" l="1"/>
  <c r="R19" i="12" a="1"/>
  <c r="R19" i="12" l="1"/>
  <c r="Q19" i="12" a="1"/>
  <c r="Q19" i="12" l="1"/>
  <c r="P19" i="12" a="1"/>
  <c r="P19" i="12" l="1"/>
  <c r="O19" i="12" a="1"/>
  <c r="O19" i="12" l="1"/>
  <c r="R18" i="12" a="1"/>
  <c r="R18" i="12" l="1"/>
  <c r="Q18" i="12" a="1"/>
  <c r="Q18" i="12" l="1"/>
  <c r="P18" i="12" a="1"/>
  <c r="P18" i="12" l="1"/>
  <c r="O18" i="12" a="1"/>
  <c r="O18" i="12" l="1"/>
  <c r="R15" i="12" a="1"/>
  <c r="R15" i="12" l="1"/>
  <c r="Q15" i="12" a="1"/>
  <c r="Q15" i="12" l="1"/>
  <c r="P15" i="12" a="1"/>
  <c r="P15" i="12" l="1"/>
  <c r="O15" i="12" a="1"/>
  <c r="O15" i="12" l="1"/>
  <c r="R14" i="12" a="1"/>
  <c r="R14" i="12" l="1"/>
  <c r="Q14" i="12" a="1"/>
  <c r="Q14" i="12" l="1"/>
  <c r="P14" i="12" a="1"/>
  <c r="P14" i="12" l="1"/>
  <c r="O14" i="12" a="1"/>
  <c r="O14" i="12" l="1"/>
  <c r="R13" i="12" a="1"/>
  <c r="R13" i="12" l="1"/>
  <c r="Q13" i="12" a="1"/>
  <c r="Q13" i="12" l="1"/>
  <c r="P13" i="12" a="1"/>
  <c r="P13" i="12" l="1"/>
  <c r="O13" i="12" a="1"/>
  <c r="O13" i="12" l="1"/>
  <c r="R12" i="12" a="1"/>
  <c r="R12" i="12" l="1"/>
  <c r="Q12" i="12" a="1"/>
  <c r="Q12" i="12" l="1"/>
  <c r="P12" i="12" a="1"/>
  <c r="P12" i="12" l="1"/>
  <c r="O12" i="12" a="1"/>
  <c r="O12" i="12" l="1"/>
  <c r="R11" i="12" a="1"/>
  <c r="R11" i="12" l="1"/>
  <c r="Q11" i="12" a="1"/>
  <c r="Q11" i="12" l="1"/>
  <c r="P11" i="12" a="1"/>
  <c r="P11" i="12" l="1"/>
  <c r="O11" i="12" a="1"/>
  <c r="O11" i="12" l="1"/>
  <c r="R10" i="12" a="1"/>
  <c r="R10" i="12" l="1"/>
  <c r="Q10" i="12" a="1"/>
  <c r="Q10" i="12" l="1"/>
  <c r="P10" i="12" a="1"/>
  <c r="P10" i="12" l="1"/>
  <c r="O10" i="12" a="1"/>
  <c r="O10" i="12" l="1"/>
  <c r="R9" i="12" a="1"/>
  <c r="R9" i="12" l="1"/>
  <c r="Q9" i="12" a="1"/>
  <c r="Q9" i="12" l="1"/>
  <c r="P9" i="12" a="1"/>
  <c r="P9" i="12" l="1"/>
  <c r="O9" i="12" a="1"/>
  <c r="O9" i="12" l="1"/>
  <c r="R8" i="12" a="1"/>
  <c r="R8" i="12" l="1"/>
  <c r="Q8" i="12" a="1"/>
  <c r="Q8" i="12" l="1"/>
  <c r="P8" i="12" a="1"/>
  <c r="P8" i="12" l="1"/>
  <c r="O8" i="12" a="1"/>
  <c r="O8" i="12" l="1"/>
  <c r="R7" i="12" a="1"/>
  <c r="R7" i="12" l="1"/>
  <c r="Q7" i="12" a="1"/>
  <c r="Q7" i="12" l="1"/>
  <c r="P7" i="12" a="1"/>
  <c r="P7" i="12" l="1"/>
  <c r="O7" i="12" a="1"/>
  <c r="O7" i="12" l="1"/>
  <c r="R6" i="12" a="1"/>
  <c r="R6" i="12" l="1"/>
  <c r="Q6" i="12" a="1"/>
  <c r="Q6" i="12" l="1"/>
  <c r="P6" i="12" a="1"/>
  <c r="P6" i="12" l="1"/>
  <c r="O6" i="12" a="1"/>
  <c r="O6" i="12" l="1"/>
  <c r="R5" i="12" a="1"/>
  <c r="R5" i="12" l="1"/>
  <c r="Q5" i="12" a="1"/>
  <c r="Q5" i="12" l="1"/>
  <c r="P5" i="12" a="1"/>
  <c r="P5" i="12" l="1"/>
  <c r="O5" i="12" a="1"/>
  <c r="O5" i="12" l="1"/>
  <c r="R4" i="12" a="1"/>
  <c r="R4" i="12" l="1"/>
  <c r="Q4" i="12" a="1"/>
  <c r="Q4" i="12" l="1"/>
  <c r="P4" i="12" a="1"/>
  <c r="P4" i="12" l="1"/>
  <c r="O4" i="12" a="1"/>
  <c r="O4" i="12" l="1"/>
  <c r="R3" i="12" a="1"/>
  <c r="R3" i="12" l="1"/>
  <c r="Q3" i="12" a="1"/>
  <c r="Q3" i="12" l="1"/>
  <c r="P3" i="12" a="1"/>
  <c r="P3" i="12" l="1"/>
  <c r="O3" i="12" a="1"/>
  <c r="O3" i="12" l="1"/>
  <c r="M27" i="12" a="1"/>
  <c r="M27" i="12" l="1"/>
  <c r="L27" i="12" a="1"/>
  <c r="L27" i="12" l="1"/>
  <c r="K27" i="12" a="1"/>
  <c r="K27" i="12" l="1"/>
  <c r="M26" i="12" a="1"/>
  <c r="M26" i="12" l="1"/>
  <c r="L26" i="12" a="1"/>
  <c r="L26" i="12" l="1"/>
  <c r="K26" i="12" a="1"/>
  <c r="K26" i="12" l="1"/>
  <c r="M25" i="12" a="1"/>
  <c r="M25" i="12" l="1"/>
  <c r="L25" i="12" a="1"/>
  <c r="L25" i="12" l="1"/>
  <c r="K25" i="12" a="1"/>
  <c r="K25" i="12" l="1"/>
  <c r="M24" i="12" a="1"/>
  <c r="M24" i="12" l="1"/>
  <c r="L24" i="12" a="1"/>
  <c r="L24" i="12" l="1"/>
  <c r="K24" i="12" a="1"/>
  <c r="K24" i="12" l="1"/>
  <c r="M23" i="12" a="1"/>
  <c r="M23" i="12" l="1"/>
  <c r="L23" i="12" a="1"/>
  <c r="L23" i="12" l="1"/>
  <c r="K23" i="12" a="1"/>
  <c r="K23" i="12" l="1"/>
  <c r="M22" i="12" a="1"/>
  <c r="M22" i="12" l="1"/>
  <c r="L22" i="12" a="1"/>
  <c r="L22" i="12" l="1"/>
  <c r="K22" i="12" a="1"/>
  <c r="K22" i="12" l="1"/>
  <c r="M21" i="12" a="1"/>
  <c r="M21" i="12" l="1"/>
  <c r="L21" i="12" a="1"/>
  <c r="L21" i="12" l="1"/>
  <c r="K21" i="12" a="1"/>
  <c r="K21" i="12" l="1"/>
  <c r="M20" i="12" a="1"/>
  <c r="M20" i="12" l="1"/>
  <c r="L20" i="12" a="1"/>
  <c r="L20" i="12" l="1"/>
  <c r="K20" i="12" a="1"/>
  <c r="K20" i="12" l="1"/>
  <c r="M19" i="12" a="1"/>
  <c r="M19" i="12" l="1"/>
  <c r="L19" i="12" a="1"/>
  <c r="L19" i="12" l="1"/>
  <c r="K19" i="12" a="1"/>
  <c r="K19" i="12" l="1"/>
  <c r="M18" i="12" a="1"/>
  <c r="M18" i="12" l="1"/>
  <c r="L18" i="12" a="1"/>
  <c r="L18" i="12" l="1"/>
  <c r="K18" i="12" a="1"/>
  <c r="K18" i="12" l="1"/>
  <c r="M15" i="12" a="1"/>
  <c r="M15" i="12" l="1"/>
  <c r="L15" i="12" a="1"/>
  <c r="L15" i="12" l="1"/>
  <c r="K15" i="12" a="1"/>
  <c r="K15" i="12" l="1"/>
  <c r="M14" i="12" a="1"/>
  <c r="M14" i="12" l="1"/>
  <c r="L14" i="12" a="1"/>
  <c r="L14" i="12" l="1"/>
  <c r="K14" i="12" a="1"/>
  <c r="K14" i="12" l="1"/>
  <c r="M13" i="12" a="1"/>
  <c r="M13" i="12" l="1"/>
  <c r="L13" i="12" a="1"/>
  <c r="L13" i="12" l="1"/>
  <c r="K13" i="12" a="1"/>
  <c r="K13" i="12" l="1"/>
  <c r="M12" i="12" a="1"/>
  <c r="M12" i="12" l="1"/>
  <c r="L12" i="12" a="1"/>
  <c r="L12" i="12" l="1"/>
  <c r="K12" i="12" a="1"/>
  <c r="K12" i="12" l="1"/>
  <c r="M11" i="12" a="1"/>
  <c r="M11" i="12" l="1"/>
  <c r="L11" i="12" a="1"/>
  <c r="L11" i="12" l="1"/>
  <c r="K11" i="12" a="1"/>
  <c r="K11" i="12" l="1"/>
  <c r="M10" i="12" a="1"/>
  <c r="M10" i="12" l="1"/>
  <c r="L10" i="12" a="1"/>
  <c r="L10" i="12" l="1"/>
  <c r="K10" i="12" a="1"/>
  <c r="K10" i="12" l="1"/>
  <c r="M9" i="12" a="1"/>
  <c r="M9" i="12" l="1"/>
  <c r="L9" i="12" a="1"/>
  <c r="L9" i="12" l="1"/>
  <c r="K9" i="12" a="1"/>
  <c r="K9" i="12" l="1"/>
  <c r="M8" i="12" a="1"/>
  <c r="M8" i="12" l="1"/>
  <c r="L8" i="12" a="1"/>
  <c r="L8" i="12" l="1"/>
  <c r="K8" i="12" a="1"/>
  <c r="K8" i="12" l="1"/>
  <c r="M7" i="12" a="1"/>
  <c r="M7" i="12" l="1"/>
  <c r="L7" i="12" a="1"/>
  <c r="L7" i="12" l="1"/>
  <c r="K7" i="12" a="1"/>
  <c r="K7" i="12" l="1"/>
  <c r="M6" i="12" a="1"/>
  <c r="M6" i="12" l="1"/>
  <c r="L6" i="12" a="1"/>
  <c r="L6" i="12" l="1"/>
  <c r="K6" i="12" a="1"/>
  <c r="K6" i="12" l="1"/>
  <c r="M5" i="12" a="1"/>
  <c r="M5" i="12" l="1"/>
  <c r="L5" i="12" a="1"/>
  <c r="L5" i="12" l="1"/>
  <c r="K5" i="12" a="1"/>
  <c r="K5" i="12" l="1"/>
  <c r="M4" i="12" a="1"/>
  <c r="M4" i="12" l="1"/>
  <c r="L4" i="12" a="1"/>
  <c r="L4" i="12" l="1"/>
  <c r="K4" i="12" a="1"/>
  <c r="K4" i="12" l="1"/>
  <c r="M3" i="12" a="1"/>
  <c r="M3" i="12" l="1"/>
  <c r="L3" i="12" a="1"/>
  <c r="L3" i="12" l="1"/>
  <c r="K3" i="12" a="1"/>
  <c r="K3" i="12" l="1"/>
  <c r="G27" i="12" a="1"/>
  <c r="G27" i="12" l="1"/>
  <c r="F27" i="12" a="1"/>
  <c r="F27" i="12" l="1"/>
  <c r="E27" i="12" a="1"/>
  <c r="E27" i="12" l="1"/>
  <c r="G26" i="12" a="1"/>
  <c r="G26" i="12" l="1"/>
  <c r="F26" i="12" a="1"/>
  <c r="F26" i="12" l="1"/>
  <c r="E26" i="12" a="1"/>
  <c r="E26" i="12" l="1"/>
  <c r="G25" i="12" a="1"/>
  <c r="G25" i="12" l="1"/>
  <c r="F25" i="12" a="1"/>
  <c r="F25" i="12" l="1"/>
  <c r="E25" i="12" a="1"/>
  <c r="E25" i="12" l="1"/>
  <c r="G24" i="12" a="1"/>
  <c r="G24" i="12" l="1"/>
  <c r="F24" i="12" a="1"/>
  <c r="F24" i="12" l="1"/>
  <c r="E24" i="12" a="1"/>
  <c r="E24" i="12" l="1"/>
  <c r="G23" i="12" a="1"/>
  <c r="G23" i="12" l="1"/>
  <c r="F23" i="12" a="1"/>
  <c r="F23" i="12" l="1"/>
  <c r="E23" i="12" a="1"/>
  <c r="E23" i="12" l="1"/>
  <c r="G22" i="12" a="1"/>
  <c r="G22" i="12" l="1"/>
  <c r="F22" i="12" a="1"/>
  <c r="F22" i="12" l="1"/>
  <c r="E22" i="12" a="1"/>
  <c r="E22" i="12" l="1"/>
  <c r="G21" i="12" a="1"/>
  <c r="G21" i="12" l="1"/>
  <c r="F21" i="12" a="1"/>
  <c r="F21" i="12" l="1"/>
  <c r="E21" i="12" a="1"/>
  <c r="E21" i="12" l="1"/>
  <c r="G20" i="12" a="1"/>
  <c r="G20" i="12" l="1"/>
  <c r="F20" i="12" a="1"/>
  <c r="F20" i="12" l="1"/>
  <c r="E20" i="12" a="1"/>
  <c r="E20" i="12" l="1"/>
  <c r="G19" i="12" a="1"/>
  <c r="G19" i="12" l="1"/>
  <c r="F19" i="12" a="1"/>
  <c r="F19" i="12" l="1"/>
  <c r="E19" i="12" a="1"/>
  <c r="E19" i="12" l="1"/>
  <c r="G18" i="12" a="1"/>
  <c r="G18" i="12" l="1"/>
  <c r="F18" i="12" a="1"/>
  <c r="F18" i="12" l="1"/>
  <c r="E18" i="12" a="1"/>
  <c r="E18" i="12" l="1"/>
  <c r="G15" i="12" a="1"/>
  <c r="G15" i="12" l="1"/>
  <c r="F15" i="12" a="1"/>
  <c r="F15" i="12" l="1"/>
  <c r="E15" i="12" a="1"/>
  <c r="E15" i="12" l="1"/>
  <c r="G14" i="12" a="1"/>
  <c r="G14" i="12" l="1"/>
  <c r="F14" i="12" a="1"/>
  <c r="F14" i="12" l="1"/>
  <c r="E14" i="12" a="1"/>
  <c r="E14" i="12" l="1"/>
  <c r="G13" i="12" a="1"/>
  <c r="G13" i="12" l="1"/>
  <c r="F13" i="12" a="1"/>
  <c r="F13" i="12" l="1"/>
  <c r="E13" i="12" a="1"/>
  <c r="E13" i="12" l="1"/>
  <c r="G12" i="12" a="1"/>
  <c r="G12" i="12" l="1"/>
  <c r="F12" i="12" a="1"/>
  <c r="F12" i="12" l="1"/>
  <c r="E12" i="12" a="1"/>
  <c r="E12" i="12" l="1"/>
  <c r="G11" i="12" a="1"/>
  <c r="G11" i="12" l="1"/>
  <c r="F11" i="12" a="1"/>
  <c r="F11" i="12" l="1"/>
  <c r="E11" i="12" a="1"/>
  <c r="E11" i="12" l="1"/>
  <c r="G10" i="12" a="1"/>
  <c r="G10" i="12" l="1"/>
  <c r="F10" i="12" a="1"/>
  <c r="F10" i="12" l="1"/>
  <c r="E10" i="12" a="1"/>
  <c r="E10" i="12" l="1"/>
  <c r="G9" i="12" a="1"/>
  <c r="G9" i="12" l="1"/>
  <c r="F9" i="12" a="1"/>
  <c r="F9" i="12" l="1"/>
  <c r="E9" i="12" a="1"/>
  <c r="E9" i="12" l="1"/>
  <c r="G8" i="12" a="1"/>
  <c r="G8" i="12" l="1"/>
  <c r="F8" i="12" a="1"/>
  <c r="F8" i="12" l="1"/>
  <c r="E8" i="12" a="1"/>
  <c r="E8" i="12" l="1"/>
  <c r="G7" i="12" a="1"/>
  <c r="G7" i="12" l="1"/>
  <c r="F7" i="12" a="1"/>
  <c r="F7" i="12" l="1"/>
  <c r="E7" i="12" a="1"/>
  <c r="E7" i="12" l="1"/>
  <c r="G6" i="12" a="1"/>
  <c r="G6" i="12" l="1"/>
  <c r="F6" i="12" a="1"/>
  <c r="F6" i="12" l="1"/>
  <c r="E6" i="12" a="1"/>
  <c r="E6" i="12" l="1"/>
  <c r="G5" i="12" a="1"/>
  <c r="G5" i="12" l="1"/>
  <c r="F5" i="12" a="1"/>
  <c r="F5" i="12" l="1"/>
  <c r="E5" i="12" a="1"/>
  <c r="E5" i="12" l="1"/>
  <c r="G4" i="12" a="1"/>
  <c r="G4" i="12" l="1"/>
  <c r="F4" i="12" a="1"/>
  <c r="F4" i="12" l="1"/>
  <c r="E4" i="12" a="1"/>
  <c r="E4" i="12" l="1"/>
  <c r="G3" i="12" a="1"/>
  <c r="G3" i="12" l="1"/>
  <c r="F3" i="12" a="1"/>
  <c r="F3" i="12" l="1"/>
  <c r="E3" i="12" a="1"/>
  <c r="E3" i="12" l="1"/>
  <c r="B15" i="12" a="1"/>
  <c r="B15" i="12" l="1"/>
  <c r="B14" i="12" a="1"/>
  <c r="B14" i="12" l="1"/>
  <c r="B13" i="12" a="1"/>
  <c r="B13" i="12" l="1"/>
  <c r="B12" i="12" a="1"/>
  <c r="B12" i="12" l="1"/>
  <c r="B11" i="12" a="1"/>
  <c r="B11" i="12" l="1"/>
  <c r="B10" i="12" a="1"/>
  <c r="B10" i="12" l="1"/>
  <c r="B9" i="12" a="1"/>
  <c r="B9" i="12" l="1"/>
  <c r="B8" i="12" a="1"/>
  <c r="B8" i="12" l="1"/>
  <c r="B7" i="12" a="1"/>
  <c r="B7" i="12" l="1"/>
  <c r="B6" i="12" a="1"/>
  <c r="B6" i="12" l="1"/>
  <c r="B5" i="12" a="1"/>
  <c r="B5" i="12" l="1"/>
  <c r="B4" i="12" a="1"/>
  <c r="B4" i="12" l="1"/>
  <c r="B3" i="12" a="1"/>
  <c r="B3" i="12" l="1"/>
  <c r="H14" i="60" a="1"/>
  <c r="H14" i="60" l="1"/>
  <c r="G14" i="60" a="1"/>
  <c r="G14" i="60" l="1"/>
  <c r="F14" i="60" a="1"/>
  <c r="F14" i="60" l="1"/>
  <c r="E14" i="60" a="1"/>
  <c r="E14" i="60" l="1"/>
  <c r="H13" i="60" a="1"/>
  <c r="H13" i="60" l="1"/>
  <c r="G13" i="60" a="1"/>
  <c r="G13" i="60" l="1"/>
  <c r="F13" i="60" a="1"/>
  <c r="F13" i="60" l="1"/>
  <c r="E13" i="60" a="1"/>
  <c r="E13" i="60" l="1"/>
  <c r="H12" i="60" a="1"/>
  <c r="H12" i="60" l="1"/>
  <c r="G12" i="60" a="1"/>
  <c r="G12" i="60" l="1"/>
  <c r="F12" i="60" a="1"/>
  <c r="F12" i="60" l="1"/>
  <c r="E12" i="60" a="1"/>
  <c r="E12" i="60" l="1"/>
  <c r="H11" i="60" a="1"/>
  <c r="H11" i="60" l="1"/>
  <c r="G11" i="60" a="1"/>
  <c r="G11" i="60" l="1"/>
  <c r="F11" i="60" a="1"/>
  <c r="F11" i="60" l="1"/>
  <c r="E11" i="60" a="1"/>
  <c r="E11" i="60" l="1"/>
  <c r="H10" i="60" a="1"/>
  <c r="H10" i="60" l="1"/>
  <c r="G10" i="60" a="1"/>
  <c r="G10" i="60" l="1"/>
  <c r="F10" i="60" a="1"/>
  <c r="F10" i="60" l="1"/>
  <c r="E10" i="60" a="1"/>
  <c r="E10" i="60" l="1"/>
  <c r="H9" i="60" a="1"/>
  <c r="H9" i="60" l="1"/>
  <c r="G9" i="60" a="1"/>
  <c r="G9" i="60" l="1"/>
  <c r="F9" i="60" a="1"/>
  <c r="F9" i="60" l="1"/>
  <c r="E9" i="60" a="1"/>
  <c r="E9" i="60" l="1"/>
  <c r="H8" i="60" a="1"/>
  <c r="H8" i="60" l="1"/>
  <c r="G8" i="60" a="1"/>
  <c r="G8" i="60" l="1"/>
  <c r="F8" i="60" a="1"/>
  <c r="F8" i="60" l="1"/>
  <c r="E8" i="60" a="1"/>
  <c r="E8" i="60" l="1"/>
  <c r="H7" i="60" a="1"/>
  <c r="H7" i="60" l="1"/>
  <c r="G7" i="60" a="1"/>
  <c r="G7" i="60" l="1"/>
  <c r="F7" i="60" a="1"/>
  <c r="F7" i="60" l="1"/>
  <c r="E7" i="60" a="1"/>
  <c r="E7" i="60" l="1"/>
  <c r="H6" i="60" a="1"/>
  <c r="H6" i="60" l="1"/>
  <c r="G6" i="60" a="1"/>
  <c r="G6" i="60" l="1"/>
  <c r="F6" i="60" a="1"/>
  <c r="F6" i="60" l="1"/>
  <c r="E6" i="60" a="1"/>
  <c r="E6" i="60" l="1"/>
  <c r="H5" i="60" a="1"/>
  <c r="H5" i="60" l="1"/>
  <c r="G5" i="60" a="1"/>
  <c r="G5" i="60" l="1"/>
  <c r="F5" i="60" a="1"/>
  <c r="F5" i="60" l="1"/>
  <c r="E5" i="60" a="1"/>
  <c r="E5" i="60" l="1"/>
  <c r="H4" i="60" a="1"/>
  <c r="H4" i="60" l="1"/>
  <c r="G4" i="60" a="1"/>
  <c r="G4" i="60" l="1"/>
  <c r="F4" i="60" a="1"/>
  <c r="F4" i="60" l="1"/>
  <c r="E4" i="60" a="1"/>
  <c r="E4" i="60" l="1"/>
  <c r="H3" i="60" a="1"/>
  <c r="H3" i="60" l="1"/>
  <c r="G3" i="60" a="1"/>
  <c r="G3" i="60" l="1"/>
  <c r="F3" i="60" a="1"/>
  <c r="F3" i="60" l="1"/>
  <c r="E3" i="60" a="1"/>
  <c r="E3" i="60" l="1"/>
  <c r="C14" i="60" l="1"/>
  <c r="K13" i="60" l="1"/>
  <c r="M7" i="60"/>
  <c r="L9" i="60"/>
  <c r="C25" i="12"/>
  <c r="C26" i="12"/>
  <c r="C27" i="12"/>
  <c r="K4" i="60" l="1"/>
  <c r="M12" i="60"/>
  <c r="M13" i="60"/>
  <c r="L7" i="60"/>
  <c r="K11" i="60"/>
  <c r="L11" i="60"/>
  <c r="M3" i="60"/>
  <c r="L13" i="60"/>
  <c r="K9" i="60"/>
  <c r="K7" i="60"/>
  <c r="M10" i="60"/>
  <c r="M8" i="60"/>
  <c r="L6" i="60"/>
  <c r="K3" i="60"/>
  <c r="M5" i="60"/>
  <c r="M11" i="60"/>
  <c r="L3" i="60"/>
  <c r="L4" i="60"/>
  <c r="L8" i="60"/>
  <c r="K8" i="60"/>
  <c r="K6" i="60"/>
  <c r="K14" i="60"/>
  <c r="K10" i="60"/>
  <c r="L12" i="60"/>
  <c r="M9" i="60"/>
  <c r="K12" i="60"/>
  <c r="L14" i="60"/>
  <c r="L10" i="60"/>
  <c r="L5" i="60"/>
  <c r="M4" i="60"/>
  <c r="M6" i="60"/>
  <c r="K5" i="60"/>
  <c r="M14" i="60"/>
  <c r="I35" i="59"/>
  <c r="I38" i="59"/>
  <c r="G37" i="59"/>
  <c r="H35" i="59"/>
  <c r="H38" i="59"/>
  <c r="I36" i="59"/>
  <c r="I27" i="12"/>
  <c r="M51" i="59" s="1"/>
  <c r="G38" i="59"/>
  <c r="G35" i="59"/>
  <c r="H36" i="59"/>
  <c r="H37" i="59"/>
  <c r="I37" i="59"/>
  <c r="G36" i="59"/>
  <c r="I26" i="12"/>
  <c r="M50" i="59" s="1"/>
  <c r="H26" i="12"/>
  <c r="L50" i="59" s="1"/>
  <c r="H27" i="12"/>
  <c r="L51" i="59" s="1"/>
  <c r="I25" i="12"/>
  <c r="M49" i="59" s="1"/>
  <c r="J27" i="12" l="1"/>
  <c r="J26" i="12"/>
  <c r="F38" i="59" s="1"/>
  <c r="H25" i="12"/>
  <c r="J25" i="12" l="1"/>
  <c r="F37" i="59" s="1"/>
  <c r="L49" i="59"/>
  <c r="E34" i="59"/>
  <c r="E33" i="59"/>
  <c r="E32" i="59"/>
  <c r="E31" i="59"/>
  <c r="E30" i="59"/>
  <c r="Q208" i="61" l="1"/>
  <c r="P208" i="6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Q211" i="61"/>
  <c r="Q212" i="61"/>
  <c r="Q209" i="61"/>
  <c r="Q210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P214" i="61" l="1"/>
  <c r="H50" i="59" s="1"/>
  <c r="Q214" i="61"/>
  <c r="O215" i="61"/>
  <c r="I47" i="59" s="1"/>
  <c r="C214" i="61"/>
  <c r="I15" i="59" s="1"/>
  <c r="K214" i="61"/>
  <c r="M215" i="61"/>
  <c r="G215" i="61"/>
  <c r="J19" i="59" s="1"/>
  <c r="L214" i="61"/>
  <c r="K213" i="61"/>
  <c r="J213" i="61"/>
  <c r="H22" i="59" s="1"/>
  <c r="C213" i="61"/>
  <c r="G43" i="59" s="1"/>
  <c r="J215" i="61"/>
  <c r="H5" i="59" s="1"/>
  <c r="G213" i="61"/>
  <c r="H19" i="59" s="1"/>
  <c r="E215" i="61"/>
  <c r="H6" i="59" s="1"/>
  <c r="G214" i="61"/>
  <c r="I19" i="59" s="1"/>
  <c r="F214" i="61"/>
  <c r="I18" i="59" s="1"/>
  <c r="P213" i="61"/>
  <c r="G50" i="59" s="1"/>
  <c r="I215" i="61"/>
  <c r="J21" i="59" s="1"/>
  <c r="N215" i="61"/>
  <c r="I44" i="59" s="1"/>
  <c r="H213" i="61"/>
  <c r="H20" i="59" s="1"/>
  <c r="D213" i="61"/>
  <c r="G46" i="59" s="1"/>
  <c r="N213" i="61"/>
  <c r="G44" i="59" s="1"/>
  <c r="H215" i="61"/>
  <c r="H7" i="59" s="1"/>
  <c r="D214" i="61"/>
  <c r="H46" i="59" s="1"/>
  <c r="I214" i="61"/>
  <c r="I21" i="59" s="1"/>
  <c r="I213" i="61"/>
  <c r="H21" i="59" s="1"/>
  <c r="I49" i="59"/>
  <c r="O214" i="61"/>
  <c r="H47" i="59" s="1"/>
  <c r="O213" i="61"/>
  <c r="G47" i="59" s="1"/>
  <c r="I45" i="59"/>
  <c r="J25" i="59"/>
  <c r="M214" i="61"/>
  <c r="P215" i="61"/>
  <c r="I50" i="59" s="1"/>
  <c r="M213" i="61"/>
  <c r="H43" i="59"/>
  <c r="C215" i="61"/>
  <c r="N214" i="61"/>
  <c r="L213" i="61"/>
  <c r="H23" i="59"/>
  <c r="G42" i="59"/>
  <c r="H42" i="59"/>
  <c r="I23" i="59"/>
  <c r="L215" i="61"/>
  <c r="F215" i="61"/>
  <c r="F213" i="61"/>
  <c r="Q213" i="61"/>
  <c r="H214" i="61"/>
  <c r="Q215" i="61"/>
  <c r="E213" i="61"/>
  <c r="J214" i="61"/>
  <c r="I24" i="59"/>
  <c r="H48" i="59"/>
  <c r="K215" i="61"/>
  <c r="H16" i="59"/>
  <c r="D215" i="61"/>
  <c r="F5" i="59"/>
  <c r="E214" i="61"/>
  <c r="J22" i="59" l="1"/>
  <c r="I16" i="59"/>
  <c r="G8" i="59"/>
  <c r="F7" i="59"/>
  <c r="H4" i="59"/>
  <c r="G49" i="59"/>
  <c r="H49" i="59"/>
  <c r="J17" i="59"/>
  <c r="J20" i="59"/>
  <c r="F4" i="59"/>
  <c r="H15" i="59"/>
  <c r="I48" i="59"/>
  <c r="J24" i="59"/>
  <c r="G6" i="59"/>
  <c r="I17" i="59"/>
  <c r="G48" i="59"/>
  <c r="H24" i="59"/>
  <c r="H44" i="59"/>
  <c r="G4" i="59"/>
  <c r="J16" i="59"/>
  <c r="I46" i="59"/>
  <c r="I43" i="59"/>
  <c r="J15" i="59"/>
  <c r="J23" i="59"/>
  <c r="I42" i="59"/>
  <c r="G5" i="59"/>
  <c r="I22" i="59"/>
  <c r="F6" i="59"/>
  <c r="H17" i="59"/>
  <c r="H25" i="59"/>
  <c r="G45" i="59"/>
  <c r="I25" i="59"/>
  <c r="H45" i="59"/>
  <c r="G7" i="59"/>
  <c r="I20" i="59"/>
  <c r="H18" i="59"/>
  <c r="F8" i="59"/>
  <c r="J18" i="59"/>
  <c r="H8" i="59"/>
  <c r="M2" i="60" l="1"/>
  <c r="L2" i="60"/>
  <c r="K2" i="60"/>
  <c r="C24" i="12" l="1"/>
  <c r="H24" i="12" l="1"/>
  <c r="L48" i="59" s="1"/>
  <c r="I24" i="12"/>
  <c r="M48" i="59" s="1"/>
  <c r="J24" i="12" l="1"/>
  <c r="F36" i="59" s="1"/>
  <c r="C12" i="60"/>
  <c r="C23" i="12" l="1"/>
  <c r="I23" i="12" l="1"/>
  <c r="M47" i="59" s="1"/>
  <c r="G30" i="59"/>
  <c r="H30" i="59"/>
  <c r="G31" i="59"/>
  <c r="I32" i="59"/>
  <c r="H32" i="59"/>
  <c r="H23" i="12"/>
  <c r="L47" i="59" s="1"/>
  <c r="H31" i="59"/>
  <c r="I31" i="59"/>
  <c r="G32" i="59"/>
  <c r="L32" i="59" s="1"/>
  <c r="G33" i="59"/>
  <c r="H33" i="59"/>
  <c r="I33" i="59"/>
  <c r="G34" i="59"/>
  <c r="H34" i="59"/>
  <c r="I34" i="59"/>
  <c r="I30" i="59"/>
  <c r="N31" i="59" l="1"/>
  <c r="M32" i="59"/>
  <c r="L33" i="59"/>
  <c r="N32" i="59"/>
  <c r="L31" i="59"/>
  <c r="M31" i="59"/>
  <c r="N30" i="59"/>
  <c r="N37" i="59"/>
  <c r="N38" i="59"/>
  <c r="N35" i="59"/>
  <c r="N36" i="59"/>
  <c r="M30" i="59"/>
  <c r="M36" i="59"/>
  <c r="M38" i="59"/>
  <c r="M35" i="59"/>
  <c r="M37" i="59"/>
  <c r="M34" i="59"/>
  <c r="L30" i="59"/>
  <c r="L37" i="59"/>
  <c r="L35" i="59"/>
  <c r="L38" i="59"/>
  <c r="L36" i="59"/>
  <c r="M33" i="59"/>
  <c r="N34" i="59"/>
  <c r="L34" i="59"/>
  <c r="N33" i="59"/>
  <c r="J23" i="12"/>
  <c r="F35" i="59" s="1"/>
  <c r="C13" i="60" l="1"/>
  <c r="C11" i="60"/>
  <c r="C10" i="60"/>
  <c r="C9" i="60"/>
  <c r="C8" i="60"/>
  <c r="C7" i="60"/>
  <c r="C6" i="60"/>
  <c r="C5" i="60"/>
  <c r="C4" i="60"/>
  <c r="C3" i="60"/>
  <c r="P5" i="60" l="1"/>
  <c r="Q10" i="60"/>
  <c r="P9" i="60"/>
  <c r="P6" i="60"/>
  <c r="Q6" i="60"/>
  <c r="Q8" i="60"/>
  <c r="P8" i="60"/>
  <c r="Q5" i="60" l="1"/>
  <c r="Q14" i="60"/>
  <c r="P14" i="60"/>
  <c r="Q12" i="60"/>
  <c r="P12" i="60"/>
  <c r="Q9" i="60"/>
  <c r="P10" i="60"/>
  <c r="Q11" i="60"/>
  <c r="P11" i="60"/>
  <c r="Q13" i="60"/>
  <c r="P13" i="60"/>
  <c r="Q7" i="60"/>
  <c r="P7" i="60"/>
  <c r="Q4" i="60"/>
  <c r="P4" i="60"/>
  <c r="Q3" i="60"/>
  <c r="P3" i="60"/>
  <c r="S6" i="60" l="1"/>
  <c r="F18" i="59" s="1"/>
  <c r="S10" i="60"/>
  <c r="F22" i="59" s="1"/>
  <c r="S4" i="60"/>
  <c r="F16" i="59" s="1"/>
  <c r="S14" i="60"/>
  <c r="S7" i="60"/>
  <c r="F19" i="59" s="1"/>
  <c r="S5" i="60"/>
  <c r="F17" i="59" s="1"/>
  <c r="S13" i="60"/>
  <c r="F25" i="59" s="1"/>
  <c r="S9" i="60"/>
  <c r="F21" i="59" s="1"/>
  <c r="S12" i="60"/>
  <c r="F24" i="59" s="1"/>
  <c r="G24" i="59" s="1"/>
  <c r="S3" i="60"/>
  <c r="F15" i="59" s="1"/>
  <c r="S11" i="60"/>
  <c r="F23" i="59" s="1"/>
  <c r="S8" i="60"/>
  <c r="F20" i="59" s="1"/>
  <c r="AD4" i="12" l="1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H14" i="12" l="1"/>
  <c r="U13" i="12"/>
  <c r="I15" i="12"/>
  <c r="H13" i="12"/>
  <c r="U12" i="12"/>
  <c r="U14" i="12"/>
  <c r="U15" i="12"/>
  <c r="I14" i="12"/>
  <c r="H12" i="12" l="1"/>
  <c r="I12" i="12"/>
  <c r="J14" i="12"/>
  <c r="I13" i="12"/>
  <c r="J13" i="12" s="1"/>
  <c r="H15" i="12"/>
  <c r="J12" i="12" l="1"/>
  <c r="J15" i="12"/>
  <c r="AE2" i="12" l="1"/>
  <c r="C21" i="12" l="1"/>
  <c r="C22" i="12"/>
  <c r="H22" i="12" l="1"/>
  <c r="L46" i="59" s="1"/>
  <c r="H21" i="12"/>
  <c r="L45" i="59" s="1"/>
  <c r="I21" i="12" l="1"/>
  <c r="I22" i="12"/>
  <c r="M46" i="59" s="1"/>
  <c r="J21" i="12" l="1"/>
  <c r="F33" i="59" s="1"/>
  <c r="M45" i="59"/>
  <c r="J22" i="12"/>
  <c r="F34" i="59" s="1"/>
  <c r="C20" i="12" l="1"/>
  <c r="I20" i="12" l="1"/>
  <c r="M44" i="59" s="1"/>
  <c r="H20" i="12" l="1"/>
  <c r="J20" i="12" l="1"/>
  <c r="F32" i="59" s="1"/>
  <c r="L44" i="59"/>
  <c r="C19" i="12"/>
  <c r="I19" i="12" l="1"/>
  <c r="M43" i="59" s="1"/>
  <c r="H19" i="12"/>
  <c r="L43" i="59" s="1"/>
  <c r="J19" i="12" l="1"/>
  <c r="F31" i="59" s="1"/>
  <c r="C18" i="12" l="1"/>
  <c r="I18" i="12" l="1"/>
  <c r="M42" i="59" s="1"/>
  <c r="H18" i="12" l="1"/>
  <c r="L42" i="59" s="1"/>
  <c r="J18" i="12" l="1"/>
  <c r="F30" i="59" s="1"/>
  <c r="K30" i="59" l="1"/>
  <c r="K38" i="59"/>
  <c r="O38" i="59" s="1"/>
  <c r="K37" i="59"/>
  <c r="O37" i="59" s="1"/>
  <c r="K36" i="59"/>
  <c r="O36" i="59" s="1"/>
  <c r="K35" i="59"/>
  <c r="O35" i="59" s="1"/>
  <c r="K34" i="59"/>
  <c r="K33" i="59"/>
  <c r="K32" i="59"/>
  <c r="K31" i="59"/>
  <c r="U2" i="12" l="1"/>
  <c r="U11" i="12" l="1"/>
  <c r="U7" i="12"/>
  <c r="U3" i="12"/>
  <c r="U10" i="12"/>
  <c r="U9" i="12"/>
  <c r="U8" i="12"/>
  <c r="U6" i="12"/>
  <c r="U5" i="12"/>
  <c r="U4" i="12"/>
  <c r="AC2" i="12" l="1"/>
  <c r="AD2" i="12"/>
  <c r="Z2" i="12" l="1"/>
  <c r="AB2" i="12"/>
  <c r="AA2" i="12"/>
  <c r="W2" i="12"/>
  <c r="X2" i="12"/>
  <c r="V2" i="12"/>
  <c r="AF2" i="12" l="1"/>
  <c r="I4" i="12" l="1"/>
  <c r="H3" i="12"/>
  <c r="I8" i="12"/>
  <c r="H4" i="12"/>
  <c r="H10" i="12"/>
  <c r="J4" i="12" l="1"/>
  <c r="I10" i="12"/>
  <c r="I11" i="12"/>
  <c r="H5" i="12"/>
  <c r="I9" i="12"/>
  <c r="I7" i="12"/>
  <c r="I5" i="12"/>
  <c r="H11" i="12"/>
  <c r="I3" i="12"/>
  <c r="J3" i="12" s="1"/>
  <c r="H6" i="12"/>
  <c r="H8" i="12"/>
  <c r="I6" i="12"/>
  <c r="H7" i="12"/>
  <c r="H9" i="12"/>
  <c r="J10" i="12" l="1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AB7" i="12" l="1" a="1"/>
  <c r="AB7" i="12" s="1"/>
  <c r="AB14" i="12" a="1"/>
  <c r="AB14" i="12" s="1"/>
  <c r="AF14" i="12" s="1"/>
  <c r="AB11" i="12" a="1"/>
  <c r="AB11" i="12" s="1"/>
  <c r="AB5" i="12" a="1"/>
  <c r="AB5" i="12" s="1"/>
  <c r="AF5" i="12" s="1"/>
  <c r="AB4" i="12" a="1"/>
  <c r="AB4" i="12" s="1"/>
  <c r="AF4" i="12" s="1"/>
  <c r="AB9" i="12" a="1"/>
  <c r="AB9" i="12" s="1"/>
  <c r="AF9" i="12" s="1"/>
  <c r="AB8" i="12" a="1"/>
  <c r="AB8" i="12" s="1"/>
  <c r="AF8" i="12" s="1"/>
  <c r="AB15" i="12" a="1"/>
  <c r="AB15" i="12" s="1"/>
  <c r="AF15" i="12" s="1"/>
  <c r="AB6" i="12" a="1"/>
  <c r="AB6" i="12" s="1"/>
  <c r="AF6" i="12" s="1"/>
  <c r="AB13" i="12" a="1"/>
  <c r="AB13" i="12" s="1"/>
  <c r="AI13" i="12" s="1"/>
  <c r="AB12" i="12" a="1"/>
  <c r="AB12" i="12" s="1"/>
  <c r="AF12" i="12" s="1"/>
  <c r="AB3" i="12" a="1"/>
  <c r="AB3" i="12" s="1"/>
  <c r="AI3" i="12" s="1"/>
  <c r="AB10" i="12" a="1"/>
  <c r="AB10" i="12" s="1"/>
  <c r="AI10" i="12" s="1"/>
  <c r="AF7" i="12"/>
  <c r="AF11" i="12"/>
  <c r="AI7" i="12"/>
  <c r="AI8" i="12" l="1"/>
  <c r="AI12" i="12"/>
  <c r="AF10" i="12"/>
  <c r="AF3" i="12"/>
  <c r="AI15" i="12"/>
  <c r="AI14" i="12"/>
  <c r="AF13" i="12"/>
  <c r="AI11" i="12"/>
  <c r="AI4" i="12"/>
  <c r="AI6" i="12"/>
  <c r="AI9" i="12"/>
  <c r="AI5" i="12"/>
  <c r="AH6" i="12" l="1" a="1"/>
  <c r="AH6" i="12" s="1"/>
  <c r="AH9" i="12" a="1"/>
  <c r="AH9" i="12" s="1"/>
  <c r="AH15" i="12" a="1"/>
  <c r="AH15" i="12" s="1"/>
  <c r="AH5" i="12" a="1"/>
  <c r="AH5" i="12" s="1"/>
  <c r="AH13" i="12" a="1"/>
  <c r="AH13" i="12" s="1"/>
  <c r="AH7" i="12" a="1"/>
  <c r="AH7" i="12" s="1"/>
  <c r="AH11" i="12" a="1"/>
  <c r="AH11" i="12" s="1"/>
  <c r="AH12" i="12" a="1"/>
  <c r="AH12" i="12" s="1"/>
  <c r="AH14" i="12" a="1"/>
  <c r="AH14" i="12" s="1"/>
  <c r="AH4" i="12" a="1"/>
  <c r="AH4" i="12" s="1"/>
  <c r="AH10" i="12" a="1"/>
  <c r="AH10" i="12" s="1"/>
  <c r="AH3" i="12" a="1"/>
  <c r="AH3" i="12" s="1"/>
  <c r="AH8" i="12" a="1"/>
  <c r="AH8" i="12" s="1"/>
  <c r="G20" i="59" l="1"/>
  <c r="G19" i="59"/>
  <c r="G22" i="59"/>
  <c r="G23" i="59"/>
  <c r="G15" i="59"/>
  <c r="G16" i="59"/>
  <c r="G18" i="59"/>
  <c r="G17" i="59"/>
  <c r="G25" i="59"/>
  <c r="G21" i="59"/>
  <c r="O30" i="59" l="1"/>
  <c r="O34" i="59"/>
  <c r="O33" i="59"/>
  <c r="O32" i="59"/>
  <c r="O31" i="59"/>
  <c r="P31" i="59" l="1"/>
  <c r="P33" i="59"/>
  <c r="P34" i="59"/>
  <c r="P30" i="59"/>
  <c r="P32" i="59"/>
  <c r="P37" i="59"/>
  <c r="P38" i="59"/>
  <c r="P35" i="59"/>
  <c r="P36" i="59"/>
  <c r="H22" i="70"/>
  <c r="H21" i="70"/>
  <c r="H20" i="70"/>
  <c r="H19" i="70"/>
  <c r="H18" i="70"/>
  <c r="H17" i="70"/>
  <c r="H16" i="70"/>
  <c r="H15" i="70"/>
  <c r="H14" i="70"/>
  <c r="H13" i="70"/>
  <c r="H12" i="70"/>
  <c r="H11" i="70"/>
  <c r="H10" i="70"/>
  <c r="H9" i="70"/>
  <c r="H8" i="70"/>
  <c r="H7" i="70"/>
  <c r="H6" i="70"/>
  <c r="H5" i="70"/>
  <c r="H4" i="70"/>
  <c r="G22" i="70"/>
  <c r="G21" i="70"/>
  <c r="G20" i="70"/>
  <c r="G19" i="70"/>
  <c r="G18" i="70"/>
  <c r="G17" i="70"/>
  <c r="G16" i="70"/>
  <c r="G15" i="70"/>
  <c r="G14" i="70"/>
  <c r="G13" i="70"/>
  <c r="G12" i="70"/>
  <c r="G11" i="70"/>
  <c r="G10" i="70"/>
  <c r="G9" i="70"/>
  <c r="G8" i="70"/>
  <c r="G7" i="70"/>
  <c r="G6" i="70"/>
  <c r="G5" i="70"/>
  <c r="G4" i="70"/>
  <c r="F22" i="70"/>
  <c r="F21" i="70"/>
  <c r="F20" i="70"/>
  <c r="F19" i="70"/>
  <c r="F18" i="70"/>
  <c r="F17" i="70"/>
  <c r="F16" i="70"/>
  <c r="F15" i="70"/>
  <c r="F14" i="70"/>
  <c r="F13" i="70"/>
  <c r="F12" i="70"/>
  <c r="F11" i="70"/>
  <c r="F10" i="70"/>
  <c r="F9" i="70"/>
  <c r="F8" i="70"/>
  <c r="F7" i="70"/>
  <c r="F6" i="70"/>
  <c r="F5" i="70"/>
  <c r="F4" i="70"/>
  <c r="E22" i="70"/>
  <c r="E21" i="70"/>
  <c r="E20" i="70"/>
  <c r="E19" i="70"/>
  <c r="E18" i="70"/>
  <c r="E17" i="70"/>
  <c r="E16" i="70"/>
  <c r="E15" i="70"/>
  <c r="E14" i="70"/>
  <c r="E13" i="70"/>
  <c r="E12" i="70"/>
  <c r="E11" i="70"/>
  <c r="E10" i="70"/>
  <c r="E9" i="70"/>
  <c r="E8" i="70"/>
  <c r="E7" i="70"/>
  <c r="E6" i="70"/>
  <c r="E5" i="70"/>
  <c r="E4" i="70"/>
  <c r="D22" i="70"/>
  <c r="D21" i="70"/>
  <c r="D20" i="70"/>
  <c r="D19" i="70"/>
  <c r="D18" i="70"/>
  <c r="D17" i="70"/>
  <c r="D16" i="70"/>
  <c r="D15" i="70"/>
  <c r="D14" i="70"/>
  <c r="D13" i="70"/>
  <c r="D12" i="70"/>
  <c r="D11" i="70"/>
  <c r="D10" i="70"/>
  <c r="D9" i="70"/>
  <c r="D8" i="70"/>
  <c r="D7" i="70"/>
  <c r="D6" i="70"/>
  <c r="D5" i="70"/>
  <c r="D4" i="70"/>
  <c r="C22" i="70"/>
  <c r="C21" i="70"/>
  <c r="C20" i="70"/>
  <c r="C19" i="70"/>
  <c r="C18" i="70"/>
  <c r="C17" i="70"/>
  <c r="C16" i="70"/>
  <c r="C15" i="70"/>
  <c r="C14" i="70"/>
  <c r="C13" i="70"/>
  <c r="C12" i="70"/>
  <c r="C11" i="70"/>
  <c r="C10" i="70"/>
  <c r="C9" i="70"/>
  <c r="C8" i="70"/>
  <c r="C7" i="70"/>
  <c r="C6" i="70"/>
  <c r="C5" i="70"/>
  <c r="C4" i="70"/>
  <c r="B22" i="70"/>
  <c r="B21" i="70"/>
  <c r="B20" i="70"/>
  <c r="B19" i="70"/>
  <c r="B18" i="70"/>
  <c r="B17" i="70"/>
  <c r="B16" i="70"/>
  <c r="B15" i="70"/>
  <c r="B14" i="70"/>
  <c r="B13" i="70"/>
  <c r="B12" i="70"/>
  <c r="B11" i="70"/>
  <c r="B10" i="70"/>
  <c r="B9" i="70"/>
  <c r="B8" i="70"/>
  <c r="B7" i="70"/>
  <c r="B6" i="70"/>
  <c r="B5" i="70"/>
  <c r="B4" i="70"/>
  <c r="A22" i="70"/>
  <c r="A21" i="70"/>
  <c r="A20" i="70"/>
  <c r="A19" i="70"/>
  <c r="A18" i="70"/>
  <c r="A17" i="70"/>
  <c r="A16" i="70"/>
  <c r="A15" i="70"/>
  <c r="A14" i="70"/>
  <c r="A13" i="70"/>
  <c r="A12" i="70"/>
  <c r="A11" i="70"/>
  <c r="A10" i="70"/>
  <c r="A9" i="70"/>
  <c r="A8" i="70"/>
  <c r="A7" i="70"/>
  <c r="A6" i="70"/>
  <c r="A5" i="70"/>
  <c r="A4" i="70"/>
  <c r="Q206" i="61"/>
  <c r="Q205" i="61"/>
  <c r="Q204" i="61"/>
  <c r="Q203" i="61"/>
  <c r="Q202" i="61"/>
  <c r="Q201" i="61"/>
  <c r="Q200" i="61"/>
  <c r="Q199" i="61"/>
  <c r="Q198" i="61"/>
  <c r="Q197" i="61"/>
  <c r="Q196" i="61"/>
  <c r="Q195" i="61"/>
  <c r="Q194" i="61"/>
  <c r="Q193" i="61"/>
  <c r="Q192" i="61"/>
  <c r="Q191" i="61"/>
  <c r="Q190" i="61"/>
  <c r="Q189" i="61"/>
  <c r="Q188" i="61"/>
  <c r="Q187" i="61"/>
  <c r="Q186" i="61"/>
  <c r="Q185" i="61"/>
  <c r="Q184" i="61"/>
  <c r="Q183" i="61"/>
  <c r="Q182" i="61"/>
  <c r="Q181" i="61"/>
  <c r="Q180" i="61"/>
  <c r="Q179" i="61"/>
  <c r="Q178" i="61"/>
  <c r="Q177" i="61"/>
  <c r="Q176" i="61"/>
  <c r="Q175" i="61"/>
  <c r="Q174" i="61"/>
  <c r="Q173" i="61"/>
  <c r="Q172" i="61"/>
  <c r="Q171" i="61"/>
  <c r="Q170" i="61"/>
  <c r="Q169" i="61"/>
  <c r="Q168" i="61"/>
  <c r="Q167" i="61"/>
  <c r="Q166" i="61"/>
  <c r="Q165" i="61"/>
  <c r="Q164" i="61"/>
  <c r="Q163" i="61"/>
  <c r="Q162" i="61"/>
  <c r="Q161" i="61"/>
  <c r="Q160" i="61"/>
  <c r="Q159" i="61"/>
  <c r="Q158" i="61"/>
  <c r="Q157" i="61"/>
  <c r="Q156" i="61"/>
  <c r="Q155" i="61"/>
  <c r="Q154" i="61"/>
  <c r="Q153" i="61"/>
  <c r="Q152" i="61"/>
  <c r="Q151" i="61"/>
  <c r="Q150" i="61"/>
  <c r="Q149" i="61"/>
  <c r="Q148" i="61"/>
  <c r="Q147" i="61"/>
  <c r="Q146" i="61"/>
  <c r="Q145" i="61"/>
  <c r="Q144" i="61"/>
  <c r="Q143" i="61"/>
  <c r="Q142" i="61"/>
  <c r="Q141" i="61"/>
  <c r="Q140" i="61"/>
  <c r="Q139" i="61"/>
  <c r="Q138" i="61"/>
  <c r="Q137" i="61"/>
  <c r="Q136" i="61"/>
  <c r="Q135" i="61"/>
  <c r="Q134" i="61"/>
  <c r="Q133" i="61"/>
  <c r="Q132" i="61"/>
  <c r="Q131" i="61"/>
  <c r="Q130" i="61"/>
  <c r="Q129" i="61"/>
  <c r="Q128" i="61"/>
  <c r="Q127" i="61"/>
  <c r="Q126" i="61"/>
  <c r="Q125" i="61"/>
  <c r="Q124" i="61"/>
  <c r="Q123" i="61"/>
  <c r="Q122" i="61"/>
  <c r="Q121" i="61"/>
  <c r="Q120" i="61"/>
  <c r="Q119" i="61"/>
  <c r="Q118" i="61"/>
  <c r="Q117" i="61"/>
  <c r="Q116" i="61"/>
  <c r="Q115" i="61"/>
  <c r="Q114" i="61"/>
  <c r="Q113" i="61"/>
  <c r="Q112" i="61"/>
  <c r="Q111" i="61"/>
  <c r="Q110" i="61"/>
  <c r="Q109" i="61"/>
  <c r="Q108" i="61"/>
  <c r="Q107" i="61"/>
  <c r="Q106" i="61"/>
  <c r="Q105" i="61"/>
  <c r="Q104" i="61"/>
  <c r="Q103" i="61"/>
  <c r="Q102" i="61"/>
  <c r="Q101" i="61"/>
  <c r="Q100" i="61"/>
  <c r="Q99" i="61"/>
  <c r="Q98" i="61"/>
  <c r="Q97" i="61"/>
  <c r="Q96" i="61"/>
  <c r="Q95" i="61"/>
  <c r="Q94" i="61"/>
  <c r="Q93" i="61"/>
  <c r="Q92" i="61"/>
  <c r="Q91" i="61"/>
  <c r="Q90" i="61"/>
  <c r="Q89" i="61"/>
  <c r="Q88" i="61"/>
  <c r="Q87" i="61"/>
  <c r="Q86" i="61"/>
  <c r="Q85" i="61"/>
  <c r="Q84" i="61"/>
  <c r="Q83" i="61"/>
  <c r="Q82" i="61"/>
  <c r="Q81" i="61"/>
  <c r="Q80" i="61"/>
  <c r="Q79" i="61"/>
  <c r="Q78" i="61"/>
  <c r="Q77" i="61"/>
  <c r="Q76" i="61"/>
  <c r="Q75" i="61"/>
  <c r="Q74" i="61"/>
  <c r="Q73" i="61"/>
  <c r="Q72" i="61"/>
  <c r="Q71" i="61"/>
  <c r="Q70" i="61"/>
  <c r="Q69" i="61"/>
  <c r="Q68" i="61"/>
  <c r="Q67" i="61"/>
  <c r="Q66" i="61"/>
  <c r="Q65" i="61"/>
  <c r="Q64" i="61"/>
  <c r="Q63" i="61"/>
  <c r="Q62" i="61"/>
  <c r="Q61" i="61"/>
  <c r="Q60" i="61"/>
  <c r="Q59" i="61"/>
  <c r="Q58" i="61"/>
  <c r="Q57" i="61"/>
  <c r="Q56" i="61"/>
  <c r="Q55" i="61"/>
  <c r="Q54" i="61"/>
  <c r="Q53" i="61"/>
  <c r="Q52" i="61"/>
  <c r="Q51" i="61"/>
  <c r="Q50" i="61"/>
  <c r="Q49" i="61"/>
  <c r="Q48" i="61"/>
  <c r="Q47" i="61"/>
  <c r="Q46" i="61"/>
  <c r="Q45" i="61"/>
  <c r="Q44" i="61"/>
  <c r="Q43" i="61"/>
  <c r="Q42" i="61"/>
  <c r="Q41" i="61"/>
  <c r="Q40" i="61"/>
  <c r="Q39" i="61"/>
  <c r="Q38" i="61"/>
  <c r="Q37" i="61"/>
  <c r="Q36" i="61"/>
  <c r="Q35" i="61"/>
  <c r="Q34" i="61"/>
  <c r="Q33" i="61"/>
  <c r="Q32" i="61"/>
  <c r="Q31" i="61"/>
  <c r="Q30" i="61"/>
  <c r="Q29" i="61"/>
  <c r="Q28" i="61"/>
  <c r="Q27" i="61"/>
  <c r="Q26" i="61"/>
  <c r="Q25" i="61"/>
  <c r="Q24" i="61"/>
  <c r="Q23" i="61"/>
  <c r="Q22" i="61"/>
  <c r="Q21" i="61"/>
  <c r="Q20" i="61"/>
  <c r="Q19" i="61"/>
  <c r="Q18" i="61"/>
  <c r="Q17" i="61"/>
  <c r="Q16" i="61"/>
  <c r="Q15" i="61"/>
  <c r="Q14" i="61"/>
  <c r="Q13" i="61"/>
  <c r="Q12" i="61"/>
  <c r="Q11" i="61"/>
  <c r="Q10" i="61"/>
  <c r="Q9" i="61"/>
  <c r="Q8" i="61"/>
  <c r="Q7" i="61"/>
  <c r="P206" i="61"/>
  <c r="P205" i="61"/>
  <c r="P204" i="61"/>
  <c r="P203" i="61"/>
  <c r="P202" i="61"/>
  <c r="P201" i="61"/>
  <c r="P200" i="61"/>
  <c r="P199" i="61"/>
  <c r="P198" i="61"/>
  <c r="P197" i="61"/>
  <c r="P196" i="61"/>
  <c r="P195" i="61"/>
  <c r="P194" i="61"/>
  <c r="P193" i="61"/>
  <c r="P192" i="61"/>
  <c r="P191" i="61"/>
  <c r="P190" i="61"/>
  <c r="P189" i="61"/>
  <c r="P188" i="61"/>
  <c r="P187" i="61"/>
  <c r="P186" i="61"/>
  <c r="P185" i="61"/>
  <c r="P184" i="61"/>
  <c r="P183" i="61"/>
  <c r="P182" i="61"/>
  <c r="P181" i="61"/>
  <c r="P180" i="61"/>
  <c r="P179" i="61"/>
  <c r="P178" i="61"/>
  <c r="P177" i="61"/>
  <c r="P176" i="61"/>
  <c r="P175" i="61"/>
  <c r="P174" i="61"/>
  <c r="P173" i="61"/>
  <c r="P172" i="61"/>
  <c r="P171" i="61"/>
  <c r="P170" i="61"/>
  <c r="P169" i="61"/>
  <c r="P168" i="61"/>
  <c r="P167" i="61"/>
  <c r="P166" i="61"/>
  <c r="P165" i="61"/>
  <c r="P164" i="61"/>
  <c r="P163" i="61"/>
  <c r="P162" i="61"/>
  <c r="P161" i="61"/>
  <c r="P160" i="61"/>
  <c r="P159" i="61"/>
  <c r="P158" i="61"/>
  <c r="P157" i="61"/>
  <c r="P156" i="61"/>
  <c r="P155" i="61"/>
  <c r="P154" i="61"/>
  <c r="P153" i="61"/>
  <c r="P152" i="61"/>
  <c r="P151" i="61"/>
  <c r="P150" i="61"/>
  <c r="P149" i="61"/>
  <c r="P148" i="61"/>
  <c r="P147" i="61"/>
  <c r="P146" i="61"/>
  <c r="P145" i="61"/>
  <c r="P144" i="61"/>
  <c r="P143" i="61"/>
  <c r="P142" i="61"/>
  <c r="P141" i="61"/>
  <c r="P140" i="61"/>
  <c r="P139" i="61"/>
  <c r="P138" i="61"/>
  <c r="P137" i="61"/>
  <c r="P136" i="61"/>
  <c r="P135" i="61"/>
  <c r="P134" i="61"/>
  <c r="P133" i="61"/>
  <c r="P132" i="61"/>
  <c r="P131" i="61"/>
  <c r="P130" i="61"/>
  <c r="P129" i="61"/>
  <c r="P128" i="61"/>
  <c r="P127" i="61"/>
  <c r="P126" i="61"/>
  <c r="P125" i="61"/>
  <c r="P124" i="61"/>
  <c r="P123" i="61"/>
  <c r="P122" i="61"/>
  <c r="P121" i="61"/>
  <c r="P120" i="61"/>
  <c r="P119" i="61"/>
  <c r="P118" i="61"/>
  <c r="P117" i="61"/>
  <c r="P116" i="61"/>
  <c r="P115" i="61"/>
  <c r="P114" i="61"/>
  <c r="P113" i="61"/>
  <c r="P112" i="61"/>
  <c r="P111" i="61"/>
  <c r="P110" i="61"/>
  <c r="P109" i="61"/>
  <c r="P108" i="61"/>
  <c r="P107" i="61"/>
  <c r="P106" i="61"/>
  <c r="P105" i="61"/>
  <c r="P104" i="61"/>
  <c r="P103" i="61"/>
  <c r="P102" i="61"/>
  <c r="P101" i="61"/>
  <c r="P100" i="61"/>
  <c r="P99" i="61"/>
  <c r="P98" i="61"/>
  <c r="P97" i="61"/>
  <c r="P96" i="61"/>
  <c r="P95" i="61"/>
  <c r="P94" i="61"/>
  <c r="P93" i="61"/>
  <c r="P92" i="61"/>
  <c r="P91" i="61"/>
  <c r="P90" i="61"/>
  <c r="P89" i="61"/>
  <c r="P88" i="61"/>
  <c r="P87" i="61"/>
  <c r="P86" i="61"/>
  <c r="P85" i="61"/>
  <c r="P84" i="61"/>
  <c r="P83" i="61"/>
  <c r="P82" i="61"/>
  <c r="P81" i="61"/>
  <c r="P80" i="61"/>
  <c r="P79" i="61"/>
  <c r="P78" i="61"/>
  <c r="P77" i="61"/>
  <c r="P76" i="61"/>
  <c r="P75" i="61"/>
  <c r="P74" i="61"/>
  <c r="P73" i="61"/>
  <c r="P72" i="61"/>
  <c r="P71" i="61"/>
  <c r="P70" i="61"/>
  <c r="P69" i="61"/>
  <c r="P68" i="61"/>
  <c r="P67" i="61"/>
  <c r="P66" i="61"/>
  <c r="P65" i="61"/>
  <c r="P64" i="61"/>
  <c r="P63" i="61"/>
  <c r="P62" i="61"/>
  <c r="P61" i="61"/>
  <c r="P60" i="61"/>
  <c r="P59" i="61"/>
  <c r="P58" i="61"/>
  <c r="P57" i="61"/>
  <c r="P56" i="61"/>
  <c r="P55" i="61"/>
  <c r="P54" i="61"/>
  <c r="P53" i="61"/>
  <c r="P52" i="61"/>
  <c r="P51" i="61"/>
  <c r="P50" i="61"/>
  <c r="P49" i="61"/>
  <c r="P48" i="61"/>
  <c r="P47" i="61"/>
  <c r="P46" i="61"/>
  <c r="P45" i="61"/>
  <c r="P44" i="61"/>
  <c r="P43" i="61"/>
  <c r="P42" i="61"/>
  <c r="P41" i="61"/>
  <c r="P40" i="61"/>
  <c r="P39" i="61"/>
  <c r="P38" i="61"/>
  <c r="P37" i="61"/>
  <c r="P36" i="61"/>
  <c r="P35" i="61"/>
  <c r="P34" i="61"/>
  <c r="P33" i="61"/>
  <c r="P32" i="61"/>
  <c r="P31" i="61"/>
  <c r="P30" i="61"/>
  <c r="P29" i="61"/>
  <c r="P28" i="61"/>
  <c r="P27" i="61"/>
  <c r="P26" i="61"/>
  <c r="P25" i="61"/>
  <c r="P24" i="61"/>
  <c r="P23" i="61"/>
  <c r="P22" i="61"/>
  <c r="P21" i="61"/>
  <c r="P20" i="61"/>
  <c r="P19" i="61"/>
  <c r="P18" i="61"/>
  <c r="P17" i="61"/>
  <c r="P16" i="61"/>
  <c r="P15" i="61"/>
  <c r="P14" i="61"/>
  <c r="P13" i="61"/>
  <c r="P12" i="61"/>
  <c r="P11" i="61"/>
  <c r="P10" i="61"/>
  <c r="P9" i="61"/>
  <c r="P8" i="61"/>
  <c r="P7" i="61"/>
  <c r="O206" i="61"/>
  <c r="O205" i="61"/>
  <c r="O204" i="61"/>
  <c r="O203" i="61"/>
  <c r="O202" i="61"/>
  <c r="O201" i="61"/>
  <c r="O200" i="61"/>
  <c r="O199" i="61"/>
  <c r="O198" i="61"/>
  <c r="O197" i="61"/>
  <c r="O196" i="61"/>
  <c r="O195" i="61"/>
  <c r="O194" i="61"/>
  <c r="O193" i="61"/>
  <c r="O192" i="61"/>
  <c r="O191" i="61"/>
  <c r="O190" i="61"/>
  <c r="O189" i="61"/>
  <c r="O188" i="61"/>
  <c r="O187" i="61"/>
  <c r="O186" i="61"/>
  <c r="O185" i="61"/>
  <c r="O184" i="61"/>
  <c r="O183" i="61"/>
  <c r="O182" i="61"/>
  <c r="O181" i="61"/>
  <c r="O180" i="61"/>
  <c r="O179" i="61"/>
  <c r="O178" i="61"/>
  <c r="O177" i="61"/>
  <c r="O176" i="61"/>
  <c r="O175" i="61"/>
  <c r="O174" i="61"/>
  <c r="O173" i="61"/>
  <c r="O172" i="61"/>
  <c r="O171" i="61"/>
  <c r="O170" i="61"/>
  <c r="O169" i="61"/>
  <c r="O168" i="61"/>
  <c r="O167" i="61"/>
  <c r="O166" i="61"/>
  <c r="O165" i="61"/>
  <c r="O164" i="61"/>
  <c r="O163" i="61"/>
  <c r="O162" i="61"/>
  <c r="O161" i="61"/>
  <c r="O160" i="61"/>
  <c r="O159" i="61"/>
  <c r="O158" i="61"/>
  <c r="O157" i="61"/>
  <c r="O156" i="61"/>
  <c r="O155" i="61"/>
  <c r="O154" i="61"/>
  <c r="O153" i="61"/>
  <c r="O152" i="61"/>
  <c r="O151" i="61"/>
  <c r="O150" i="61"/>
  <c r="O149" i="61"/>
  <c r="O148" i="61"/>
  <c r="O147" i="61"/>
  <c r="O146" i="61"/>
  <c r="O145" i="61"/>
  <c r="O144" i="61"/>
  <c r="O143" i="61"/>
  <c r="O142" i="61"/>
  <c r="O141" i="61"/>
  <c r="O140" i="61"/>
  <c r="O139" i="61"/>
  <c r="O138" i="61"/>
  <c r="O137" i="61"/>
  <c r="O136" i="61"/>
  <c r="O135" i="61"/>
  <c r="O134" i="61"/>
  <c r="O133" i="61"/>
  <c r="O132" i="61"/>
  <c r="O131" i="61"/>
  <c r="O130" i="61"/>
  <c r="O129" i="61"/>
  <c r="O128" i="61"/>
  <c r="O127" i="61"/>
  <c r="O126" i="61"/>
  <c r="O125" i="61"/>
  <c r="O124" i="61"/>
  <c r="O123" i="61"/>
  <c r="O122" i="61"/>
  <c r="O121" i="61"/>
  <c r="O120" i="61"/>
  <c r="O119" i="61"/>
  <c r="O118" i="61"/>
  <c r="O117" i="61"/>
  <c r="O116" i="61"/>
  <c r="O115" i="61"/>
  <c r="O114" i="61"/>
  <c r="O113" i="61"/>
  <c r="O112" i="61"/>
  <c r="O111" i="61"/>
  <c r="O110" i="61"/>
  <c r="O109" i="61"/>
  <c r="O108" i="61"/>
  <c r="O107" i="61"/>
  <c r="O106" i="61"/>
  <c r="O105" i="61"/>
  <c r="O104" i="61"/>
  <c r="O103" i="61"/>
  <c r="O102" i="61"/>
  <c r="O101" i="61"/>
  <c r="O100" i="61"/>
  <c r="O99" i="61"/>
  <c r="O98" i="61"/>
  <c r="O97" i="61"/>
  <c r="O96" i="61"/>
  <c r="O95" i="61"/>
  <c r="O94" i="61"/>
  <c r="O93" i="61"/>
  <c r="O92" i="61"/>
  <c r="O91" i="61"/>
  <c r="O90" i="61"/>
  <c r="O89" i="61"/>
  <c r="O88" i="61"/>
  <c r="O87" i="61"/>
  <c r="O86" i="61"/>
  <c r="O85" i="61"/>
  <c r="O84" i="61"/>
  <c r="O83" i="61"/>
  <c r="O82" i="61"/>
  <c r="O81" i="61"/>
  <c r="O80" i="61"/>
  <c r="O79" i="61"/>
  <c r="O78" i="61"/>
  <c r="O77" i="61"/>
  <c r="O76" i="61"/>
  <c r="O75" i="61"/>
  <c r="O74" i="61"/>
  <c r="O73" i="61"/>
  <c r="O72" i="61"/>
  <c r="O71" i="61"/>
  <c r="O70" i="61"/>
  <c r="O69" i="61"/>
  <c r="O68" i="61"/>
  <c r="O67" i="61"/>
  <c r="O66" i="61"/>
  <c r="O65" i="61"/>
  <c r="O64" i="61"/>
  <c r="O63" i="61"/>
  <c r="O62" i="61"/>
  <c r="O61" i="61"/>
  <c r="O60" i="61"/>
  <c r="O59" i="61"/>
  <c r="O58" i="61"/>
  <c r="O57" i="61"/>
  <c r="O56" i="61"/>
  <c r="O55" i="61"/>
  <c r="O54" i="61"/>
  <c r="O53" i="61"/>
  <c r="O52" i="61"/>
  <c r="O51" i="61"/>
  <c r="O50" i="61"/>
  <c r="O49" i="61"/>
  <c r="O48" i="61"/>
  <c r="O47" i="61"/>
  <c r="O46" i="61"/>
  <c r="O45" i="61"/>
  <c r="O44" i="61"/>
  <c r="O43" i="61"/>
  <c r="O42" i="61"/>
  <c r="O41" i="61"/>
  <c r="O40" i="61"/>
  <c r="O39" i="61"/>
  <c r="O38" i="61"/>
  <c r="O37" i="61"/>
  <c r="O36" i="61"/>
  <c r="O35" i="61"/>
  <c r="O34" i="61"/>
  <c r="O33" i="61"/>
  <c r="O32" i="61"/>
  <c r="O31" i="61"/>
  <c r="O30" i="61"/>
  <c r="O29" i="61"/>
  <c r="O28" i="61"/>
  <c r="O27" i="61"/>
  <c r="O26" i="61"/>
  <c r="O25" i="61"/>
  <c r="O24" i="61"/>
  <c r="O23" i="61"/>
  <c r="O22" i="61"/>
  <c r="O21" i="61"/>
  <c r="O20" i="61"/>
  <c r="O19" i="61"/>
  <c r="O18" i="61"/>
  <c r="O17" i="61"/>
  <c r="O16" i="61"/>
  <c r="O15" i="61"/>
  <c r="O14" i="61"/>
  <c r="O13" i="61"/>
  <c r="O12" i="61"/>
  <c r="O11" i="61"/>
  <c r="O10" i="61"/>
  <c r="O9" i="61"/>
  <c r="O8" i="61"/>
  <c r="O7" i="61"/>
  <c r="N206" i="61"/>
  <c r="N205" i="61"/>
  <c r="N204" i="61"/>
  <c r="N203" i="61"/>
  <c r="N202" i="61"/>
  <c r="N201" i="61"/>
  <c r="N200" i="61"/>
  <c r="N199" i="61"/>
  <c r="N198" i="61"/>
  <c r="N197" i="61"/>
  <c r="N196" i="61"/>
  <c r="N195" i="61"/>
  <c r="N194" i="61"/>
  <c r="N193" i="61"/>
  <c r="N192" i="61"/>
  <c r="N191" i="61"/>
  <c r="N190" i="61"/>
  <c r="N189" i="61"/>
  <c r="N188" i="61"/>
  <c r="N187" i="61"/>
  <c r="N186" i="61"/>
  <c r="N185" i="61"/>
  <c r="N184" i="61"/>
  <c r="N183" i="61"/>
  <c r="N182" i="61"/>
  <c r="N181" i="61"/>
  <c r="N180" i="61"/>
  <c r="N179" i="61"/>
  <c r="N178" i="61"/>
  <c r="N177" i="61"/>
  <c r="N176" i="61"/>
  <c r="N175" i="61"/>
  <c r="N174" i="61"/>
  <c r="N173" i="61"/>
  <c r="N172" i="61"/>
  <c r="N171" i="61"/>
  <c r="N170" i="61"/>
  <c r="N169" i="61"/>
  <c r="N168" i="61"/>
  <c r="N167" i="61"/>
  <c r="N166" i="61"/>
  <c r="N165" i="61"/>
  <c r="N164" i="61"/>
  <c r="N163" i="61"/>
  <c r="N162" i="61"/>
  <c r="N161" i="61"/>
  <c r="N160" i="61"/>
  <c r="N159" i="61"/>
  <c r="N158" i="61"/>
  <c r="N157" i="61"/>
  <c r="N156" i="61"/>
  <c r="N155" i="61"/>
  <c r="N154" i="61"/>
  <c r="N153" i="61"/>
  <c r="N152" i="61"/>
  <c r="N151" i="61"/>
  <c r="N150" i="61"/>
  <c r="N149" i="61"/>
  <c r="N148" i="61"/>
  <c r="N147" i="61"/>
  <c r="N146" i="61"/>
  <c r="N145" i="61"/>
  <c r="N144" i="61"/>
  <c r="N143" i="61"/>
  <c r="N142" i="61"/>
  <c r="N141" i="61"/>
  <c r="N140" i="61"/>
  <c r="N139" i="61"/>
  <c r="N138" i="61"/>
  <c r="N137" i="61"/>
  <c r="N136" i="61"/>
  <c r="N135" i="61"/>
  <c r="N134" i="61"/>
  <c r="N133" i="61"/>
  <c r="N132" i="61"/>
  <c r="N131" i="61"/>
  <c r="N130" i="61"/>
  <c r="N129" i="61"/>
  <c r="N128" i="61"/>
  <c r="N127" i="61"/>
  <c r="N126" i="61"/>
  <c r="N125" i="61"/>
  <c r="N124" i="61"/>
  <c r="N123" i="61"/>
  <c r="N122" i="61"/>
  <c r="N121" i="61"/>
  <c r="N120" i="61"/>
  <c r="N119" i="61"/>
  <c r="N118" i="61"/>
  <c r="N117" i="61"/>
  <c r="N116" i="61"/>
  <c r="N115" i="61"/>
  <c r="N114" i="61"/>
  <c r="N113" i="61"/>
  <c r="N112" i="61"/>
  <c r="N111" i="61"/>
  <c r="N110" i="61"/>
  <c r="N109" i="61"/>
  <c r="N108" i="61"/>
  <c r="N107" i="61"/>
  <c r="N106" i="61"/>
  <c r="N105" i="61"/>
  <c r="N104" i="61"/>
  <c r="N103" i="61"/>
  <c r="N102" i="61"/>
  <c r="N101" i="61"/>
  <c r="N100" i="61"/>
  <c r="N99" i="61"/>
  <c r="N98" i="61"/>
  <c r="N97" i="61"/>
  <c r="N96" i="61"/>
  <c r="N95" i="61"/>
  <c r="N94" i="61"/>
  <c r="N93" i="61"/>
  <c r="N92" i="61"/>
  <c r="N91" i="61"/>
  <c r="N90" i="61"/>
  <c r="N89" i="61"/>
  <c r="N88" i="61"/>
  <c r="N87" i="61"/>
  <c r="N86" i="61"/>
  <c r="N85" i="61"/>
  <c r="N84" i="61"/>
  <c r="N83" i="61"/>
  <c r="N82" i="61"/>
  <c r="N81" i="61"/>
  <c r="N80" i="61"/>
  <c r="N79" i="61"/>
  <c r="N78" i="61"/>
  <c r="N77" i="61"/>
  <c r="N76" i="61"/>
  <c r="N75" i="61"/>
  <c r="N74" i="61"/>
  <c r="N73" i="61"/>
  <c r="N72" i="61"/>
  <c r="N71" i="61"/>
  <c r="N70" i="61"/>
  <c r="N69" i="61"/>
  <c r="N68" i="61"/>
  <c r="N67" i="61"/>
  <c r="N66" i="61"/>
  <c r="N65" i="61"/>
  <c r="N64" i="61"/>
  <c r="N63" i="61"/>
  <c r="N62" i="61"/>
  <c r="N61" i="61"/>
  <c r="N60" i="61"/>
  <c r="N59" i="61"/>
  <c r="N58" i="61"/>
  <c r="N57" i="61"/>
  <c r="N56" i="61"/>
  <c r="N55" i="61"/>
  <c r="N54" i="61"/>
  <c r="N53" i="61"/>
  <c r="N52" i="61"/>
  <c r="N51" i="61"/>
  <c r="N50" i="61"/>
  <c r="N49" i="61"/>
  <c r="N48" i="61"/>
  <c r="N47" i="61"/>
  <c r="N46" i="61"/>
  <c r="N45" i="61"/>
  <c r="N44" i="61"/>
  <c r="N43" i="61"/>
  <c r="N42" i="61"/>
  <c r="N41" i="61"/>
  <c r="N40" i="61"/>
  <c r="N39" i="61"/>
  <c r="N38" i="61"/>
  <c r="N37" i="61"/>
  <c r="N36" i="61"/>
  <c r="N35" i="61"/>
  <c r="N34" i="61"/>
  <c r="N33" i="61"/>
  <c r="N32" i="61"/>
  <c r="N31" i="61"/>
  <c r="N30" i="61"/>
  <c r="N29" i="61"/>
  <c r="N28" i="61"/>
  <c r="N27" i="61"/>
  <c r="N26" i="61"/>
  <c r="N25" i="61"/>
  <c r="N24" i="61"/>
  <c r="N23" i="61"/>
  <c r="N22" i="61"/>
  <c r="N21" i="61"/>
  <c r="N20" i="61"/>
  <c r="N19" i="61"/>
  <c r="N18" i="61"/>
  <c r="N17" i="61"/>
  <c r="N16" i="61"/>
  <c r="N15" i="61"/>
  <c r="N14" i="61"/>
  <c r="N13" i="61"/>
  <c r="N12" i="61"/>
  <c r="N11" i="61"/>
  <c r="N10" i="61"/>
  <c r="N9" i="61"/>
  <c r="N8" i="61"/>
  <c r="N7" i="61"/>
  <c r="M206" i="61"/>
  <c r="M205" i="61"/>
  <c r="M204" i="61"/>
  <c r="M203" i="61"/>
  <c r="M202" i="61"/>
  <c r="M201" i="61"/>
  <c r="M200" i="61"/>
  <c r="M199" i="61"/>
  <c r="M198" i="61"/>
  <c r="M197" i="61"/>
  <c r="M196" i="61"/>
  <c r="M195" i="61"/>
  <c r="M194" i="61"/>
  <c r="M193" i="61"/>
  <c r="M192" i="61"/>
  <c r="M191" i="61"/>
  <c r="M190" i="61"/>
  <c r="M189" i="61"/>
  <c r="M188" i="61"/>
  <c r="M187" i="61"/>
  <c r="M186" i="61"/>
  <c r="M185" i="61"/>
  <c r="M184" i="61"/>
  <c r="M183" i="61"/>
  <c r="M182" i="61"/>
  <c r="M181" i="61"/>
  <c r="M180" i="61"/>
  <c r="M179" i="61"/>
  <c r="M178" i="61"/>
  <c r="M177" i="61"/>
  <c r="M176" i="61"/>
  <c r="M175" i="61"/>
  <c r="M174" i="61"/>
  <c r="M173" i="61"/>
  <c r="M172" i="61"/>
  <c r="M171" i="61"/>
  <c r="M170" i="61"/>
  <c r="M169" i="61"/>
  <c r="M168" i="61"/>
  <c r="M167" i="61"/>
  <c r="M166" i="61"/>
  <c r="M165" i="61"/>
  <c r="M164" i="61"/>
  <c r="M163" i="61"/>
  <c r="M162" i="61"/>
  <c r="M161" i="61"/>
  <c r="M160" i="61"/>
  <c r="M159" i="61"/>
  <c r="M158" i="61"/>
  <c r="M157" i="61"/>
  <c r="M156" i="61"/>
  <c r="M155" i="61"/>
  <c r="M154" i="61"/>
  <c r="M153" i="61"/>
  <c r="M152" i="61"/>
  <c r="M151" i="61"/>
  <c r="M150" i="61"/>
  <c r="M149" i="61"/>
  <c r="M148" i="61"/>
  <c r="M147" i="61"/>
  <c r="M146" i="61"/>
  <c r="M145" i="61"/>
  <c r="M144" i="61"/>
  <c r="M143" i="61"/>
  <c r="M142" i="61"/>
  <c r="M141" i="61"/>
  <c r="M140" i="61"/>
  <c r="M139" i="61"/>
  <c r="M138" i="61"/>
  <c r="M137" i="61"/>
  <c r="M136" i="61"/>
  <c r="M135" i="61"/>
  <c r="M134" i="61"/>
  <c r="M133" i="61"/>
  <c r="M132" i="61"/>
  <c r="M131" i="61"/>
  <c r="M130" i="61"/>
  <c r="M129" i="61"/>
  <c r="M128" i="61"/>
  <c r="M127" i="61"/>
  <c r="M126" i="61"/>
  <c r="M125" i="61"/>
  <c r="M124" i="61"/>
  <c r="M123" i="61"/>
  <c r="M122" i="61"/>
  <c r="M121" i="61"/>
  <c r="M120" i="61"/>
  <c r="M119" i="61"/>
  <c r="M118" i="61"/>
  <c r="M117" i="61"/>
  <c r="M116" i="61"/>
  <c r="M115" i="61"/>
  <c r="M114" i="61"/>
  <c r="M113" i="61"/>
  <c r="M112" i="61"/>
  <c r="M111" i="61"/>
  <c r="M110" i="61"/>
  <c r="M109" i="61"/>
  <c r="M108" i="61"/>
  <c r="M107" i="61"/>
  <c r="M106" i="61"/>
  <c r="M105" i="61"/>
  <c r="M104" i="61"/>
  <c r="M103" i="61"/>
  <c r="M102" i="61"/>
  <c r="M101" i="61"/>
  <c r="M100" i="61"/>
  <c r="M99" i="61"/>
  <c r="M98" i="61"/>
  <c r="M97" i="61"/>
  <c r="M96" i="61"/>
  <c r="M95" i="61"/>
  <c r="M94" i="61"/>
  <c r="M93" i="61"/>
  <c r="M92" i="61"/>
  <c r="M91" i="61"/>
  <c r="M90" i="61"/>
  <c r="M89" i="61"/>
  <c r="M88" i="61"/>
  <c r="M87" i="61"/>
  <c r="M86" i="61"/>
  <c r="M85" i="61"/>
  <c r="M84" i="61"/>
  <c r="M83" i="61"/>
  <c r="M82" i="61"/>
  <c r="M81" i="61"/>
  <c r="M80" i="61"/>
  <c r="M79" i="61"/>
  <c r="M78" i="61"/>
  <c r="M77" i="61"/>
  <c r="M76" i="61"/>
  <c r="M75" i="61"/>
  <c r="M74" i="61"/>
  <c r="M73" i="61"/>
  <c r="M72" i="61"/>
  <c r="M71" i="61"/>
  <c r="M70" i="61"/>
  <c r="M69" i="61"/>
  <c r="M68" i="61"/>
  <c r="M67" i="61"/>
  <c r="M66" i="61"/>
  <c r="M65" i="61"/>
  <c r="M64" i="61"/>
  <c r="M63" i="61"/>
  <c r="M62" i="61"/>
  <c r="M61" i="61"/>
  <c r="M60" i="61"/>
  <c r="M59" i="61"/>
  <c r="M58" i="61"/>
  <c r="M57" i="61"/>
  <c r="M56" i="61"/>
  <c r="M55" i="61"/>
  <c r="M54" i="61"/>
  <c r="M53" i="61"/>
  <c r="M52" i="61"/>
  <c r="M51" i="61"/>
  <c r="M50" i="61"/>
  <c r="M49" i="61"/>
  <c r="M48" i="61"/>
  <c r="M47" i="61"/>
  <c r="M46" i="61"/>
  <c r="M45" i="61"/>
  <c r="M44" i="61"/>
  <c r="M43" i="61"/>
  <c r="M42" i="61"/>
  <c r="M41" i="61"/>
  <c r="M40" i="61"/>
  <c r="M39" i="61"/>
  <c r="M38" i="61"/>
  <c r="M37" i="61"/>
  <c r="M36" i="61"/>
  <c r="M35" i="61"/>
  <c r="M34" i="61"/>
  <c r="M33" i="61"/>
  <c r="M32" i="61"/>
  <c r="M31" i="61"/>
  <c r="M30" i="61"/>
  <c r="M29" i="61"/>
  <c r="M28" i="61"/>
  <c r="M27" i="61"/>
  <c r="M26" i="61"/>
  <c r="M25" i="61"/>
  <c r="M24" i="61"/>
  <c r="M23" i="61"/>
  <c r="M22" i="61"/>
  <c r="M21" i="61"/>
  <c r="M20" i="61"/>
  <c r="M19" i="61"/>
  <c r="M18" i="61"/>
  <c r="M17" i="61"/>
  <c r="M16" i="61"/>
  <c r="M15" i="61"/>
  <c r="M14" i="61"/>
  <c r="M13" i="61"/>
  <c r="M12" i="61"/>
  <c r="M11" i="61"/>
  <c r="M10" i="61"/>
  <c r="M9" i="61"/>
  <c r="M8" i="61"/>
  <c r="M7" i="61"/>
  <c r="L206" i="61"/>
  <c r="L205" i="61"/>
  <c r="L204" i="61"/>
  <c r="L203" i="61"/>
  <c r="L202" i="61"/>
  <c r="L201" i="61"/>
  <c r="L200" i="61"/>
  <c r="L199" i="61"/>
  <c r="L198" i="61"/>
  <c r="L197" i="61"/>
  <c r="L196" i="61"/>
  <c r="L195" i="61"/>
  <c r="L194" i="61"/>
  <c r="L193" i="61"/>
  <c r="L192" i="61"/>
  <c r="L191" i="61"/>
  <c r="L190" i="61"/>
  <c r="L189" i="61"/>
  <c r="L188" i="61"/>
  <c r="L187" i="61"/>
  <c r="L186" i="61"/>
  <c r="L185" i="61"/>
  <c r="L184" i="61"/>
  <c r="L183" i="61"/>
  <c r="L182" i="61"/>
  <c r="L181" i="61"/>
  <c r="L180" i="61"/>
  <c r="L179" i="61"/>
  <c r="L178" i="61"/>
  <c r="L177" i="61"/>
  <c r="L176" i="61"/>
  <c r="L175" i="61"/>
  <c r="L174" i="61"/>
  <c r="L173" i="61"/>
  <c r="L172" i="61"/>
  <c r="L171" i="61"/>
  <c r="L170" i="61"/>
  <c r="L169" i="61"/>
  <c r="L168" i="61"/>
  <c r="L167" i="61"/>
  <c r="L166" i="61"/>
  <c r="L165" i="61"/>
  <c r="L164" i="61"/>
  <c r="L163" i="61"/>
  <c r="L162" i="61"/>
  <c r="L161" i="61"/>
  <c r="L160" i="61"/>
  <c r="L159" i="61"/>
  <c r="L158" i="61"/>
  <c r="L157" i="61"/>
  <c r="L156" i="61"/>
  <c r="L155" i="61"/>
  <c r="L154" i="61"/>
  <c r="L153" i="61"/>
  <c r="L152" i="61"/>
  <c r="L151" i="61"/>
  <c r="L150" i="61"/>
  <c r="L149" i="61"/>
  <c r="L148" i="61"/>
  <c r="L147" i="61"/>
  <c r="L146" i="61"/>
  <c r="L145" i="61"/>
  <c r="L144" i="61"/>
  <c r="L143" i="61"/>
  <c r="L142" i="61"/>
  <c r="L141" i="61"/>
  <c r="L140" i="61"/>
  <c r="L139" i="61"/>
  <c r="L138" i="61"/>
  <c r="L137" i="61"/>
  <c r="L136" i="61"/>
  <c r="L135" i="61"/>
  <c r="L134" i="61"/>
  <c r="L133" i="61"/>
  <c r="L132" i="61"/>
  <c r="L131" i="61"/>
  <c r="L130" i="61"/>
  <c r="L129" i="61"/>
  <c r="L128" i="61"/>
  <c r="L127" i="61"/>
  <c r="L126" i="61"/>
  <c r="L125" i="61"/>
  <c r="L124" i="61"/>
  <c r="L123" i="61"/>
  <c r="L122" i="61"/>
  <c r="L121" i="61"/>
  <c r="L120" i="61"/>
  <c r="L119" i="61"/>
  <c r="L118" i="61"/>
  <c r="L117" i="61"/>
  <c r="L116" i="61"/>
  <c r="L115" i="61"/>
  <c r="L114" i="61"/>
  <c r="L113" i="61"/>
  <c r="L112" i="61"/>
  <c r="L111" i="61"/>
  <c r="L110" i="61"/>
  <c r="L109" i="61"/>
  <c r="L108" i="61"/>
  <c r="L107" i="61"/>
  <c r="L106" i="61"/>
  <c r="L105" i="61"/>
  <c r="L104" i="61"/>
  <c r="L103" i="61"/>
  <c r="L102" i="61"/>
  <c r="L101" i="61"/>
  <c r="L100" i="61"/>
  <c r="L99" i="61"/>
  <c r="L98" i="61"/>
  <c r="L97" i="61"/>
  <c r="L96" i="61"/>
  <c r="L95" i="61"/>
  <c r="L94" i="61"/>
  <c r="L93" i="61"/>
  <c r="L92" i="61"/>
  <c r="L91" i="61"/>
  <c r="L90" i="61"/>
  <c r="L89" i="61"/>
  <c r="L88" i="61"/>
  <c r="L87" i="61"/>
  <c r="L86" i="61"/>
  <c r="L85" i="61"/>
  <c r="L84" i="61"/>
  <c r="L83" i="61"/>
  <c r="L82" i="61"/>
  <c r="L81" i="61"/>
  <c r="L80" i="61"/>
  <c r="L79" i="61"/>
  <c r="L78" i="61"/>
  <c r="L77" i="61"/>
  <c r="L76" i="61"/>
  <c r="L75" i="61"/>
  <c r="L74" i="61"/>
  <c r="L73" i="61"/>
  <c r="L72" i="61"/>
  <c r="L71" i="61"/>
  <c r="L70" i="61"/>
  <c r="L69" i="61"/>
  <c r="L68" i="61"/>
  <c r="L67" i="61"/>
  <c r="L66" i="61"/>
  <c r="L65" i="61"/>
  <c r="L64" i="61"/>
  <c r="L63" i="61"/>
  <c r="L62" i="61"/>
  <c r="L61" i="61"/>
  <c r="L60" i="61"/>
  <c r="L59" i="61"/>
  <c r="L58" i="61"/>
  <c r="L57" i="61"/>
  <c r="L56" i="61"/>
  <c r="L55" i="61"/>
  <c r="L54" i="61"/>
  <c r="L53" i="61"/>
  <c r="L52" i="61"/>
  <c r="L51" i="61"/>
  <c r="L50" i="61"/>
  <c r="L49" i="61"/>
  <c r="L48" i="61"/>
  <c r="L47" i="61"/>
  <c r="L46" i="61"/>
  <c r="L45" i="61"/>
  <c r="L44" i="61"/>
  <c r="L43" i="61"/>
  <c r="L42" i="61"/>
  <c r="L41" i="61"/>
  <c r="L40" i="61"/>
  <c r="L39" i="61"/>
  <c r="L38" i="61"/>
  <c r="L37" i="61"/>
  <c r="L36" i="61"/>
  <c r="L35" i="61"/>
  <c r="L34" i="61"/>
  <c r="L33" i="61"/>
  <c r="L32" i="61"/>
  <c r="L31" i="61"/>
  <c r="L30" i="61"/>
  <c r="L29" i="61"/>
  <c r="L28" i="61"/>
  <c r="L27" i="61"/>
  <c r="L26" i="61"/>
  <c r="L25" i="61"/>
  <c r="L24" i="61"/>
  <c r="L23" i="61"/>
  <c r="L22" i="61"/>
  <c r="L21" i="61"/>
  <c r="L20" i="61"/>
  <c r="L19" i="61"/>
  <c r="L18" i="61"/>
  <c r="L17" i="61"/>
  <c r="L16" i="61"/>
  <c r="L15" i="61"/>
  <c r="L14" i="61"/>
  <c r="L13" i="61"/>
  <c r="L12" i="61"/>
  <c r="L11" i="61"/>
  <c r="L10" i="61"/>
  <c r="L9" i="61"/>
  <c r="L8" i="61"/>
  <c r="L7" i="61"/>
  <c r="K206" i="61"/>
  <c r="K205" i="61"/>
  <c r="K204" i="61"/>
  <c r="K203" i="61"/>
  <c r="K202" i="61"/>
  <c r="K201" i="61"/>
  <c r="K200" i="61"/>
  <c r="K199" i="61"/>
  <c r="K198" i="61"/>
  <c r="K197" i="61"/>
  <c r="K196" i="61"/>
  <c r="K195" i="61"/>
  <c r="K194" i="61"/>
  <c r="K193" i="61"/>
  <c r="K192" i="61"/>
  <c r="K191" i="61"/>
  <c r="K190" i="61"/>
  <c r="K189" i="61"/>
  <c r="K188" i="61"/>
  <c r="K187" i="61"/>
  <c r="K186" i="61"/>
  <c r="K185" i="61"/>
  <c r="K184" i="61"/>
  <c r="K183" i="61"/>
  <c r="K182" i="61"/>
  <c r="K181" i="61"/>
  <c r="K180" i="61"/>
  <c r="K179" i="61"/>
  <c r="K178" i="61"/>
  <c r="K177" i="61"/>
  <c r="K176" i="61"/>
  <c r="K175" i="61"/>
  <c r="K174" i="61"/>
  <c r="K173" i="61"/>
  <c r="K172" i="61"/>
  <c r="K171" i="61"/>
  <c r="K170" i="61"/>
  <c r="K169" i="61"/>
  <c r="K168" i="61"/>
  <c r="K167" i="61"/>
  <c r="K166" i="61"/>
  <c r="K165" i="61"/>
  <c r="K164" i="61"/>
  <c r="K163" i="61"/>
  <c r="K162" i="61"/>
  <c r="K161" i="61"/>
  <c r="K160" i="61"/>
  <c r="K159" i="61"/>
  <c r="K158" i="61"/>
  <c r="K157" i="61"/>
  <c r="K156" i="61"/>
  <c r="K155" i="61"/>
  <c r="K154" i="61"/>
  <c r="K153" i="61"/>
  <c r="K152" i="61"/>
  <c r="K151" i="61"/>
  <c r="K150" i="61"/>
  <c r="K149" i="61"/>
  <c r="K148" i="61"/>
  <c r="K147" i="61"/>
  <c r="K146" i="61"/>
  <c r="K145" i="61"/>
  <c r="K144" i="61"/>
  <c r="K143" i="61"/>
  <c r="K142" i="61"/>
  <c r="K141" i="61"/>
  <c r="K140" i="61"/>
  <c r="K139" i="61"/>
  <c r="K138" i="61"/>
  <c r="K137" i="61"/>
  <c r="K136" i="61"/>
  <c r="K135" i="61"/>
  <c r="K134" i="61"/>
  <c r="K133" i="61"/>
  <c r="K132" i="61"/>
  <c r="K131" i="61"/>
  <c r="K130" i="61"/>
  <c r="K129" i="61"/>
  <c r="K128" i="61"/>
  <c r="K127" i="61"/>
  <c r="K126" i="61"/>
  <c r="K125" i="61"/>
  <c r="K124" i="61"/>
  <c r="K123" i="61"/>
  <c r="K122" i="61"/>
  <c r="K121" i="61"/>
  <c r="K120" i="61"/>
  <c r="K119" i="61"/>
  <c r="K118" i="61"/>
  <c r="K117" i="61"/>
  <c r="K116" i="61"/>
  <c r="K115" i="61"/>
  <c r="K114" i="61"/>
  <c r="K113" i="61"/>
  <c r="K112" i="61"/>
  <c r="K111" i="61"/>
  <c r="K110" i="61"/>
  <c r="K109" i="61"/>
  <c r="K108" i="61"/>
  <c r="K107" i="61"/>
  <c r="K106" i="61"/>
  <c r="K105" i="61"/>
  <c r="K104" i="61"/>
  <c r="K103" i="61"/>
  <c r="K102" i="61"/>
  <c r="K101" i="61"/>
  <c r="K100" i="61"/>
  <c r="K99" i="61"/>
  <c r="K98" i="61"/>
  <c r="K97" i="61"/>
  <c r="K96" i="61"/>
  <c r="K95" i="61"/>
  <c r="K94" i="61"/>
  <c r="K93" i="61"/>
  <c r="K92" i="61"/>
  <c r="K91" i="61"/>
  <c r="K90" i="61"/>
  <c r="K89" i="61"/>
  <c r="K88" i="61"/>
  <c r="K87" i="61"/>
  <c r="K86" i="61"/>
  <c r="K85" i="61"/>
  <c r="K84" i="61"/>
  <c r="K83" i="61"/>
  <c r="K82" i="61"/>
  <c r="K81" i="61"/>
  <c r="K80" i="61"/>
  <c r="K79" i="61"/>
  <c r="K78" i="61"/>
  <c r="K77" i="61"/>
  <c r="K76" i="61"/>
  <c r="K75" i="61"/>
  <c r="K74" i="61"/>
  <c r="K73" i="61"/>
  <c r="K72" i="61"/>
  <c r="K71" i="61"/>
  <c r="K70" i="61"/>
  <c r="K69" i="61"/>
  <c r="K68" i="61"/>
  <c r="K67" i="61"/>
  <c r="K66" i="61"/>
  <c r="K65" i="61"/>
  <c r="K64" i="61"/>
  <c r="K63" i="61"/>
  <c r="K62" i="61"/>
  <c r="K61" i="61"/>
  <c r="K60" i="61"/>
  <c r="K59" i="61"/>
  <c r="K58" i="61"/>
  <c r="K57" i="61"/>
  <c r="K56" i="61"/>
  <c r="K55" i="61"/>
  <c r="K54" i="61"/>
  <c r="K53" i="61"/>
  <c r="K52" i="61"/>
  <c r="K51" i="61"/>
  <c r="K50" i="61"/>
  <c r="K49" i="61"/>
  <c r="K48" i="61"/>
  <c r="K47" i="61"/>
  <c r="K46" i="61"/>
  <c r="K45" i="61"/>
  <c r="K44" i="61"/>
  <c r="K43" i="61"/>
  <c r="K42" i="61"/>
  <c r="K41" i="61"/>
  <c r="K40" i="61"/>
  <c r="K39" i="61"/>
  <c r="K38" i="61"/>
  <c r="K37" i="61"/>
  <c r="K36" i="61"/>
  <c r="K35" i="61"/>
  <c r="K34" i="61"/>
  <c r="K33" i="61"/>
  <c r="K32" i="61"/>
  <c r="K31" i="61"/>
  <c r="K30" i="61"/>
  <c r="K29" i="61"/>
  <c r="K28" i="61"/>
  <c r="K27" i="61"/>
  <c r="K26" i="61"/>
  <c r="K25" i="61"/>
  <c r="K24" i="61"/>
  <c r="K23" i="61"/>
  <c r="K22" i="61"/>
  <c r="K21" i="61"/>
  <c r="K20" i="61"/>
  <c r="K19" i="61"/>
  <c r="K18" i="61"/>
  <c r="K17" i="61"/>
  <c r="K16" i="61"/>
  <c r="K15" i="61"/>
  <c r="K14" i="61"/>
  <c r="K13" i="61"/>
  <c r="K12" i="61"/>
  <c r="K11" i="61"/>
  <c r="K10" i="61"/>
  <c r="K9" i="61"/>
  <c r="K8" i="61"/>
  <c r="K7" i="61"/>
  <c r="J206" i="61"/>
  <c r="J205" i="61"/>
  <c r="J204" i="61"/>
  <c r="J203" i="61"/>
  <c r="J202" i="61"/>
  <c r="J201" i="61"/>
  <c r="J200" i="61"/>
  <c r="J199" i="61"/>
  <c r="J198" i="61"/>
  <c r="J197" i="61"/>
  <c r="J196" i="61"/>
  <c r="J195" i="61"/>
  <c r="J194" i="61"/>
  <c r="J193" i="61"/>
  <c r="J192" i="61"/>
  <c r="J191" i="61"/>
  <c r="J190" i="61"/>
  <c r="J189" i="61"/>
  <c r="J188" i="61"/>
  <c r="J187" i="61"/>
  <c r="J186" i="61"/>
  <c r="J185" i="61"/>
  <c r="J184" i="61"/>
  <c r="J183" i="61"/>
  <c r="J182" i="61"/>
  <c r="J181" i="61"/>
  <c r="J180" i="61"/>
  <c r="J179" i="61"/>
  <c r="J178" i="61"/>
  <c r="J177" i="61"/>
  <c r="J176" i="61"/>
  <c r="J175" i="61"/>
  <c r="J174" i="61"/>
  <c r="J173" i="61"/>
  <c r="J172" i="61"/>
  <c r="J171" i="61"/>
  <c r="J170" i="61"/>
  <c r="J169" i="61"/>
  <c r="J168" i="61"/>
  <c r="J167" i="61"/>
  <c r="J166" i="61"/>
  <c r="J165" i="61"/>
  <c r="J164" i="61"/>
  <c r="J163" i="61"/>
  <c r="J162" i="61"/>
  <c r="J161" i="61"/>
  <c r="J160" i="61"/>
  <c r="J159" i="61"/>
  <c r="J158" i="61"/>
  <c r="J157" i="61"/>
  <c r="J156" i="61"/>
  <c r="J155" i="61"/>
  <c r="J154" i="61"/>
  <c r="J153" i="61"/>
  <c r="J152" i="61"/>
  <c r="J151" i="61"/>
  <c r="J150" i="61"/>
  <c r="J149" i="61"/>
  <c r="J148" i="61"/>
  <c r="J147" i="61"/>
  <c r="J146" i="61"/>
  <c r="J145" i="61"/>
  <c r="J144" i="61"/>
  <c r="J143" i="61"/>
  <c r="J142" i="61"/>
  <c r="J141" i="61"/>
  <c r="J140" i="61"/>
  <c r="J139" i="61"/>
  <c r="J138" i="61"/>
  <c r="J137" i="61"/>
  <c r="J136" i="61"/>
  <c r="J135" i="61"/>
  <c r="J134" i="61"/>
  <c r="J133" i="61"/>
  <c r="J132" i="61"/>
  <c r="J131" i="61"/>
  <c r="J130" i="61"/>
  <c r="J129" i="61"/>
  <c r="J128" i="61"/>
  <c r="J127" i="61"/>
  <c r="J126" i="61"/>
  <c r="J125" i="61"/>
  <c r="J124" i="61"/>
  <c r="J123" i="61"/>
  <c r="J122" i="61"/>
  <c r="J121" i="61"/>
  <c r="J120" i="61"/>
  <c r="J119" i="61"/>
  <c r="J118" i="61"/>
  <c r="J117" i="61"/>
  <c r="J116" i="61"/>
  <c r="J115" i="61"/>
  <c r="J114" i="61"/>
  <c r="J113" i="61"/>
  <c r="J112" i="61"/>
  <c r="J111" i="61"/>
  <c r="J110" i="61"/>
  <c r="J109" i="61"/>
  <c r="J108" i="61"/>
  <c r="J107" i="61"/>
  <c r="J106" i="61"/>
  <c r="J105" i="61"/>
  <c r="J104" i="61"/>
  <c r="J103" i="61"/>
  <c r="J102" i="61"/>
  <c r="J101" i="61"/>
  <c r="J100" i="61"/>
  <c r="J99" i="61"/>
  <c r="J98" i="61"/>
  <c r="J97" i="61"/>
  <c r="J96" i="61"/>
  <c r="J95" i="61"/>
  <c r="J94" i="61"/>
  <c r="J93" i="61"/>
  <c r="J92" i="61"/>
  <c r="J91" i="61"/>
  <c r="J90" i="61"/>
  <c r="J89" i="61"/>
  <c r="J88" i="61"/>
  <c r="J87" i="61"/>
  <c r="J86" i="61"/>
  <c r="J85" i="61"/>
  <c r="J84" i="61"/>
  <c r="J83" i="61"/>
  <c r="J82" i="61"/>
  <c r="J81" i="61"/>
  <c r="J80" i="61"/>
  <c r="J79" i="61"/>
  <c r="J78" i="61"/>
  <c r="J77" i="61"/>
  <c r="J76" i="61"/>
  <c r="J75" i="61"/>
  <c r="J74" i="61"/>
  <c r="J73" i="61"/>
  <c r="J72" i="61"/>
  <c r="J71" i="61"/>
  <c r="J70" i="61"/>
  <c r="J69" i="61"/>
  <c r="J68" i="61"/>
  <c r="J67" i="61"/>
  <c r="J66" i="61"/>
  <c r="J65" i="61"/>
  <c r="J64" i="61"/>
  <c r="J63" i="61"/>
  <c r="J62" i="61"/>
  <c r="J61" i="61"/>
  <c r="J60" i="61"/>
  <c r="J59" i="61"/>
  <c r="J58" i="61"/>
  <c r="J57" i="61"/>
  <c r="J56" i="61"/>
  <c r="J55" i="61"/>
  <c r="J54" i="61"/>
  <c r="J53" i="61"/>
  <c r="J52" i="61"/>
  <c r="J51" i="61"/>
  <c r="J50" i="61"/>
  <c r="J49" i="61"/>
  <c r="J48" i="61"/>
  <c r="J47" i="61"/>
  <c r="J46" i="61"/>
  <c r="J45" i="61"/>
  <c r="J44" i="61"/>
  <c r="J43" i="61"/>
  <c r="J42" i="61"/>
  <c r="J41" i="61"/>
  <c r="J40" i="61"/>
  <c r="J39" i="61"/>
  <c r="J38" i="61"/>
  <c r="J37" i="61"/>
  <c r="J36" i="61"/>
  <c r="J35" i="61"/>
  <c r="J34" i="61"/>
  <c r="J33" i="61"/>
  <c r="J32" i="61"/>
  <c r="J31" i="61"/>
  <c r="J30" i="61"/>
  <c r="J29" i="61"/>
  <c r="J28" i="61"/>
  <c r="J27" i="61"/>
  <c r="J26" i="61"/>
  <c r="J25" i="61"/>
  <c r="J24" i="61"/>
  <c r="J23" i="61"/>
  <c r="J22" i="61"/>
  <c r="J21" i="61"/>
  <c r="J20" i="61"/>
  <c r="J19" i="61"/>
  <c r="J18" i="61"/>
  <c r="J17" i="61"/>
  <c r="J16" i="61"/>
  <c r="J15" i="61"/>
  <c r="J14" i="61"/>
  <c r="J13" i="61"/>
  <c r="J12" i="61"/>
  <c r="J11" i="61"/>
  <c r="J10" i="61"/>
  <c r="J9" i="61"/>
  <c r="J8" i="61"/>
  <c r="J7" i="61"/>
  <c r="I206" i="61"/>
  <c r="I205" i="61"/>
  <c r="I204" i="61"/>
  <c r="I203" i="61"/>
  <c r="I202" i="61"/>
  <c r="I201" i="61"/>
  <c r="I200" i="61"/>
  <c r="I199" i="61"/>
  <c r="I198" i="61"/>
  <c r="I197" i="61"/>
  <c r="I196" i="61"/>
  <c r="I195" i="61"/>
  <c r="I194" i="61"/>
  <c r="I193" i="61"/>
  <c r="I192" i="61"/>
  <c r="I191" i="61"/>
  <c r="I190" i="61"/>
  <c r="I189" i="61"/>
  <c r="I188" i="61"/>
  <c r="I187" i="61"/>
  <c r="I186" i="61"/>
  <c r="I185" i="61"/>
  <c r="I184" i="61"/>
  <c r="I183" i="61"/>
  <c r="I182" i="61"/>
  <c r="I181" i="61"/>
  <c r="I180" i="61"/>
  <c r="I179" i="61"/>
  <c r="I178" i="61"/>
  <c r="I177" i="61"/>
  <c r="I176" i="61"/>
  <c r="I175" i="61"/>
  <c r="I174" i="61"/>
  <c r="I173" i="61"/>
  <c r="I172" i="61"/>
  <c r="I171" i="61"/>
  <c r="I170" i="61"/>
  <c r="I169" i="61"/>
  <c r="I168" i="61"/>
  <c r="I167" i="61"/>
  <c r="I166" i="61"/>
  <c r="I165" i="61"/>
  <c r="I164" i="61"/>
  <c r="I163" i="61"/>
  <c r="I162" i="61"/>
  <c r="I161" i="61"/>
  <c r="I160" i="61"/>
  <c r="I159" i="61"/>
  <c r="I158" i="61"/>
  <c r="I157" i="61"/>
  <c r="I156" i="61"/>
  <c r="I155" i="61"/>
  <c r="I154" i="61"/>
  <c r="I153" i="61"/>
  <c r="I152" i="61"/>
  <c r="I151" i="61"/>
  <c r="I150" i="61"/>
  <c r="I149" i="61"/>
  <c r="I148" i="61"/>
  <c r="I147" i="61"/>
  <c r="I146" i="61"/>
  <c r="I145" i="61"/>
  <c r="I144" i="61"/>
  <c r="I143" i="61"/>
  <c r="I142" i="61"/>
  <c r="I141" i="61"/>
  <c r="I140" i="61"/>
  <c r="I139" i="61"/>
  <c r="I138" i="61"/>
  <c r="I137" i="61"/>
  <c r="I136" i="61"/>
  <c r="I135" i="61"/>
  <c r="I134" i="61"/>
  <c r="I133" i="61"/>
  <c r="I132" i="61"/>
  <c r="I131" i="61"/>
  <c r="I130" i="61"/>
  <c r="I129" i="61"/>
  <c r="I128" i="61"/>
  <c r="I127" i="61"/>
  <c r="I126" i="61"/>
  <c r="I125" i="61"/>
  <c r="I124" i="61"/>
  <c r="I123" i="61"/>
  <c r="I122" i="61"/>
  <c r="I121" i="61"/>
  <c r="I120" i="61"/>
  <c r="I119" i="61"/>
  <c r="I118" i="61"/>
  <c r="I117" i="61"/>
  <c r="I116" i="61"/>
  <c r="I115" i="61"/>
  <c r="I114" i="61"/>
  <c r="I113" i="61"/>
  <c r="I112" i="61"/>
  <c r="I111" i="61"/>
  <c r="I110" i="61"/>
  <c r="I109" i="61"/>
  <c r="I108" i="61"/>
  <c r="I107" i="61"/>
  <c r="I106" i="61"/>
  <c r="I105" i="61"/>
  <c r="I104" i="61"/>
  <c r="I103" i="61"/>
  <c r="I102" i="61"/>
  <c r="I101" i="61"/>
  <c r="I100" i="61"/>
  <c r="I99" i="61"/>
  <c r="I98" i="61"/>
  <c r="I97" i="61"/>
  <c r="I96" i="61"/>
  <c r="I95" i="61"/>
  <c r="I94" i="61"/>
  <c r="I93" i="61"/>
  <c r="I92" i="61"/>
  <c r="I91" i="61"/>
  <c r="I90" i="61"/>
  <c r="I89" i="61"/>
  <c r="I88" i="61"/>
  <c r="I87" i="61"/>
  <c r="I86" i="61"/>
  <c r="I85" i="61"/>
  <c r="I84" i="61"/>
  <c r="I83" i="61"/>
  <c r="I82" i="61"/>
  <c r="I81" i="61"/>
  <c r="I80" i="61"/>
  <c r="I79" i="61"/>
  <c r="I78" i="61"/>
  <c r="I77" i="61"/>
  <c r="I76" i="61"/>
  <c r="I75" i="61"/>
  <c r="I74" i="61"/>
  <c r="I73" i="61"/>
  <c r="I72" i="61"/>
  <c r="I71" i="61"/>
  <c r="I70" i="61"/>
  <c r="I69" i="61"/>
  <c r="I68" i="61"/>
  <c r="I67" i="61"/>
  <c r="I66" i="61"/>
  <c r="I65" i="61"/>
  <c r="I64" i="61"/>
  <c r="I63" i="61"/>
  <c r="I62" i="61"/>
  <c r="I61" i="61"/>
  <c r="I60" i="61"/>
  <c r="I59" i="61"/>
  <c r="I58" i="61"/>
  <c r="I57" i="61"/>
  <c r="I56" i="61"/>
  <c r="I55" i="61"/>
  <c r="I54" i="61"/>
  <c r="I53" i="61"/>
  <c r="I52" i="61"/>
  <c r="I51" i="61"/>
  <c r="I50" i="61"/>
  <c r="I49" i="61"/>
  <c r="I48" i="61"/>
  <c r="I47" i="61"/>
  <c r="I46" i="61"/>
  <c r="I45" i="61"/>
  <c r="I44" i="61"/>
  <c r="I43" i="61"/>
  <c r="I42" i="61"/>
  <c r="I41" i="61"/>
  <c r="I40" i="61"/>
  <c r="I39" i="61"/>
  <c r="I38" i="61"/>
  <c r="I37" i="61"/>
  <c r="I36" i="61"/>
  <c r="I35" i="61"/>
  <c r="I34" i="61"/>
  <c r="I33" i="61"/>
  <c r="I32" i="61"/>
  <c r="I31" i="61"/>
  <c r="I30" i="61"/>
  <c r="I29" i="61"/>
  <c r="I28" i="61"/>
  <c r="I27" i="61"/>
  <c r="I26" i="61"/>
  <c r="I25" i="61"/>
  <c r="I24" i="61"/>
  <c r="I23" i="61"/>
  <c r="I22" i="61"/>
  <c r="I21" i="61"/>
  <c r="I20" i="61"/>
  <c r="I19" i="61"/>
  <c r="I18" i="61"/>
  <c r="I17" i="61"/>
  <c r="I16" i="61"/>
  <c r="I15" i="61"/>
  <c r="I14" i="61"/>
  <c r="I13" i="61"/>
  <c r="I12" i="61"/>
  <c r="I11" i="61"/>
  <c r="I10" i="61"/>
  <c r="I9" i="61"/>
  <c r="I8" i="61"/>
  <c r="I7" i="61"/>
  <c r="H206" i="61"/>
  <c r="H205" i="61"/>
  <c r="H204" i="61"/>
  <c r="H203" i="61"/>
  <c r="H202" i="61"/>
  <c r="H201" i="61"/>
  <c r="H200" i="61"/>
  <c r="H199" i="61"/>
  <c r="H198" i="61"/>
  <c r="H197" i="61"/>
  <c r="H196" i="61"/>
  <c r="H195" i="61"/>
  <c r="H194" i="61"/>
  <c r="H193" i="61"/>
  <c r="H192" i="61"/>
  <c r="H191" i="61"/>
  <c r="H190" i="61"/>
  <c r="H189" i="61"/>
  <c r="H188" i="61"/>
  <c r="H187" i="61"/>
  <c r="H186" i="61"/>
  <c r="H185" i="61"/>
  <c r="H184" i="61"/>
  <c r="H183" i="61"/>
  <c r="H182" i="61"/>
  <c r="H181" i="61"/>
  <c r="H180" i="61"/>
  <c r="H179" i="61"/>
  <c r="H178" i="61"/>
  <c r="H177" i="61"/>
  <c r="H176" i="61"/>
  <c r="H175" i="61"/>
  <c r="H174" i="61"/>
  <c r="H173" i="61"/>
  <c r="H172" i="61"/>
  <c r="H171" i="61"/>
  <c r="H170" i="61"/>
  <c r="H169" i="61"/>
  <c r="H168" i="61"/>
  <c r="H167" i="61"/>
  <c r="H166" i="61"/>
  <c r="H165" i="61"/>
  <c r="H164" i="61"/>
  <c r="H163" i="61"/>
  <c r="H162" i="61"/>
  <c r="H161" i="61"/>
  <c r="H160" i="61"/>
  <c r="H159" i="61"/>
  <c r="H158" i="61"/>
  <c r="H157" i="61"/>
  <c r="H156" i="61"/>
  <c r="H155" i="61"/>
  <c r="H154" i="61"/>
  <c r="H153" i="61"/>
  <c r="H152" i="61"/>
  <c r="H151" i="61"/>
  <c r="H150" i="61"/>
  <c r="H149" i="61"/>
  <c r="H148" i="61"/>
  <c r="H147" i="61"/>
  <c r="H146" i="61"/>
  <c r="H145" i="61"/>
  <c r="H144" i="61"/>
  <c r="H143" i="61"/>
  <c r="H142" i="61"/>
  <c r="H141" i="61"/>
  <c r="H140" i="61"/>
  <c r="H139" i="61"/>
  <c r="H138" i="61"/>
  <c r="H137" i="61"/>
  <c r="H136" i="61"/>
  <c r="H135" i="61"/>
  <c r="H134" i="61"/>
  <c r="H133" i="61"/>
  <c r="H132" i="61"/>
  <c r="H131" i="61"/>
  <c r="H130" i="61"/>
  <c r="H129" i="61"/>
  <c r="H128" i="61"/>
  <c r="H127" i="61"/>
  <c r="H126" i="61"/>
  <c r="H125" i="61"/>
  <c r="H124" i="61"/>
  <c r="H123" i="61"/>
  <c r="H122" i="61"/>
  <c r="H121" i="61"/>
  <c r="H120" i="61"/>
  <c r="H119" i="61"/>
  <c r="H118" i="61"/>
  <c r="H117" i="61"/>
  <c r="H116" i="61"/>
  <c r="H115" i="61"/>
  <c r="H114" i="61"/>
  <c r="H113" i="61"/>
  <c r="H112" i="61"/>
  <c r="H111" i="61"/>
  <c r="H110" i="61"/>
  <c r="H109" i="61"/>
  <c r="H108" i="61"/>
  <c r="H107" i="61"/>
  <c r="H106" i="61"/>
  <c r="H105" i="61"/>
  <c r="H104" i="61"/>
  <c r="H103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8" i="61"/>
  <c r="H87" i="61"/>
  <c r="H86" i="61"/>
  <c r="H85" i="61"/>
  <c r="H84" i="61"/>
  <c r="H83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70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H16" i="61"/>
  <c r="H15" i="61"/>
  <c r="H14" i="61"/>
  <c r="H13" i="61"/>
  <c r="H12" i="61"/>
  <c r="H11" i="61"/>
  <c r="H10" i="61"/>
  <c r="H9" i="61"/>
  <c r="H8" i="61"/>
  <c r="H7" i="61"/>
  <c r="G206" i="61"/>
  <c r="G205" i="61"/>
  <c r="G204" i="61"/>
  <c r="G203" i="61"/>
  <c r="G202" i="61"/>
  <c r="G201" i="61"/>
  <c r="G200" i="61"/>
  <c r="G199" i="61"/>
  <c r="G198" i="61"/>
  <c r="G197" i="61"/>
  <c r="G196" i="61"/>
  <c r="G195" i="61"/>
  <c r="G194" i="61"/>
  <c r="G193" i="61"/>
  <c r="G192" i="61"/>
  <c r="G191" i="61"/>
  <c r="G190" i="61"/>
  <c r="G189" i="61"/>
  <c r="G188" i="61"/>
  <c r="G187" i="61"/>
  <c r="G186" i="61"/>
  <c r="G185" i="61"/>
  <c r="G184" i="61"/>
  <c r="G183" i="61"/>
  <c r="G182" i="61"/>
  <c r="G181" i="61"/>
  <c r="G180" i="61"/>
  <c r="G179" i="61"/>
  <c r="G178" i="61"/>
  <c r="G177" i="61"/>
  <c r="G176" i="61"/>
  <c r="G175" i="61"/>
  <c r="G174" i="61"/>
  <c r="G173" i="61"/>
  <c r="G172" i="61"/>
  <c r="G171" i="61"/>
  <c r="G170" i="61"/>
  <c r="G169" i="61"/>
  <c r="G168" i="61"/>
  <c r="G167" i="61"/>
  <c r="G166" i="61"/>
  <c r="G165" i="61"/>
  <c r="G164" i="61"/>
  <c r="G163" i="61"/>
  <c r="G162" i="61"/>
  <c r="G161" i="61"/>
  <c r="G160" i="61"/>
  <c r="G159" i="61"/>
  <c r="G158" i="61"/>
  <c r="G157" i="61"/>
  <c r="G156" i="61"/>
  <c r="G155" i="61"/>
  <c r="G154" i="61"/>
  <c r="G153" i="61"/>
  <c r="G152" i="61"/>
  <c r="G151" i="61"/>
  <c r="G150" i="61"/>
  <c r="G149" i="61"/>
  <c r="G148" i="61"/>
  <c r="G147" i="61"/>
  <c r="G146" i="61"/>
  <c r="G145" i="61"/>
  <c r="G144" i="61"/>
  <c r="G143" i="61"/>
  <c r="G142" i="61"/>
  <c r="G141" i="61"/>
  <c r="G140" i="61"/>
  <c r="G139" i="61"/>
  <c r="G138" i="61"/>
  <c r="G137" i="61"/>
  <c r="G136" i="61"/>
  <c r="G135" i="61"/>
  <c r="G134" i="61"/>
  <c r="G133" i="61"/>
  <c r="G132" i="61"/>
  <c r="G131" i="61"/>
  <c r="G130" i="61"/>
  <c r="G129" i="61"/>
  <c r="G128" i="61"/>
  <c r="G127" i="61"/>
  <c r="G126" i="61"/>
  <c r="G125" i="61"/>
  <c r="G124" i="61"/>
  <c r="G123" i="61"/>
  <c r="G122" i="61"/>
  <c r="G121" i="61"/>
  <c r="G120" i="61"/>
  <c r="G119" i="61"/>
  <c r="G118" i="61"/>
  <c r="G117" i="61"/>
  <c r="G116" i="61"/>
  <c r="G115" i="61"/>
  <c r="G114" i="61"/>
  <c r="G113" i="61"/>
  <c r="G112" i="61"/>
  <c r="G111" i="61"/>
  <c r="G110" i="61"/>
  <c r="G109" i="61"/>
  <c r="G108" i="61"/>
  <c r="G107" i="61"/>
  <c r="G106" i="61"/>
  <c r="G105" i="61"/>
  <c r="G104" i="61"/>
  <c r="G103" i="61"/>
  <c r="G102" i="61"/>
  <c r="G101" i="61"/>
  <c r="G100" i="61"/>
  <c r="G99" i="61"/>
  <c r="G98" i="61"/>
  <c r="G97" i="61"/>
  <c r="G96" i="61"/>
  <c r="G95" i="61"/>
  <c r="G94" i="61"/>
  <c r="G93" i="61"/>
  <c r="G92" i="61"/>
  <c r="G91" i="61"/>
  <c r="G90" i="61"/>
  <c r="G89" i="61"/>
  <c r="G88" i="61"/>
  <c r="G87" i="61"/>
  <c r="G86" i="61"/>
  <c r="G85" i="61"/>
  <c r="G84" i="61"/>
  <c r="G83" i="61"/>
  <c r="G82" i="61"/>
  <c r="G81" i="61"/>
  <c r="G80" i="61"/>
  <c r="G79" i="61"/>
  <c r="G78" i="61"/>
  <c r="G77" i="61"/>
  <c r="G76" i="61"/>
  <c r="G75" i="61"/>
  <c r="G74" i="61"/>
  <c r="G73" i="61"/>
  <c r="G72" i="61"/>
  <c r="G71" i="61"/>
  <c r="G70" i="61"/>
  <c r="G69" i="61"/>
  <c r="G68" i="61"/>
  <c r="G67" i="61"/>
  <c r="G66" i="61"/>
  <c r="G65" i="61"/>
  <c r="G64" i="61"/>
  <c r="G63" i="61"/>
  <c r="G62" i="61"/>
  <c r="G61" i="61"/>
  <c r="G60" i="61"/>
  <c r="G59" i="61"/>
  <c r="G58" i="61"/>
  <c r="G57" i="61"/>
  <c r="G56" i="61"/>
  <c r="G55" i="61"/>
  <c r="G54" i="61"/>
  <c r="G53" i="61"/>
  <c r="G52" i="61"/>
  <c r="G51" i="61"/>
  <c r="G50" i="61"/>
  <c r="G49" i="61"/>
  <c r="G48" i="61"/>
  <c r="G47" i="61"/>
  <c r="G46" i="61"/>
  <c r="G45" i="61"/>
  <c r="G44" i="61"/>
  <c r="G43" i="61"/>
  <c r="G42" i="61"/>
  <c r="G41" i="61"/>
  <c r="G40" i="61"/>
  <c r="G39" i="61"/>
  <c r="G38" i="61"/>
  <c r="G37" i="61"/>
  <c r="G36" i="61"/>
  <c r="G35" i="61"/>
  <c r="G34" i="61"/>
  <c r="G33" i="61"/>
  <c r="G32" i="61"/>
  <c r="G31" i="61"/>
  <c r="G30" i="61"/>
  <c r="G29" i="61"/>
  <c r="G28" i="61"/>
  <c r="G27" i="61"/>
  <c r="G26" i="61"/>
  <c r="G25" i="61"/>
  <c r="G24" i="61"/>
  <c r="G23" i="61"/>
  <c r="G22" i="61"/>
  <c r="G21" i="61"/>
  <c r="G20" i="61"/>
  <c r="G19" i="61"/>
  <c r="G18" i="61"/>
  <c r="G17" i="61"/>
  <c r="G16" i="61"/>
  <c r="G15" i="61"/>
  <c r="G14" i="61"/>
  <c r="G13" i="61"/>
  <c r="G12" i="61"/>
  <c r="G11" i="61"/>
  <c r="G10" i="61"/>
  <c r="G9" i="61"/>
  <c r="G8" i="61"/>
  <c r="G7" i="61"/>
  <c r="F206" i="61"/>
  <c r="F205" i="61"/>
  <c r="F204" i="61"/>
  <c r="F203" i="61"/>
  <c r="F202" i="61"/>
  <c r="F201" i="61"/>
  <c r="F200" i="61"/>
  <c r="F199" i="61"/>
  <c r="F198" i="61"/>
  <c r="F197" i="61"/>
  <c r="F196" i="61"/>
  <c r="F195" i="61"/>
  <c r="F194" i="61"/>
  <c r="F193" i="61"/>
  <c r="F192" i="61"/>
  <c r="F191" i="61"/>
  <c r="F190" i="61"/>
  <c r="F189" i="61"/>
  <c r="F188" i="61"/>
  <c r="F187" i="61"/>
  <c r="F186" i="61"/>
  <c r="F185" i="61"/>
  <c r="F184" i="61"/>
  <c r="F183" i="61"/>
  <c r="F182" i="61"/>
  <c r="F181" i="61"/>
  <c r="F180" i="61"/>
  <c r="F179" i="61"/>
  <c r="F178" i="61"/>
  <c r="F177" i="61"/>
  <c r="F176" i="61"/>
  <c r="F175" i="61"/>
  <c r="F174" i="61"/>
  <c r="F173" i="61"/>
  <c r="F172" i="61"/>
  <c r="F171" i="61"/>
  <c r="F170" i="61"/>
  <c r="F169" i="61"/>
  <c r="F168" i="61"/>
  <c r="F167" i="61"/>
  <c r="F166" i="61"/>
  <c r="F165" i="61"/>
  <c r="F164" i="61"/>
  <c r="F163" i="61"/>
  <c r="F162" i="61"/>
  <c r="F161" i="61"/>
  <c r="F160" i="61"/>
  <c r="F159" i="61"/>
  <c r="F158" i="61"/>
  <c r="F157" i="61"/>
  <c r="F156" i="61"/>
  <c r="F155" i="61"/>
  <c r="F154" i="61"/>
  <c r="F153" i="61"/>
  <c r="F152" i="61"/>
  <c r="F151" i="61"/>
  <c r="F150" i="61"/>
  <c r="F149" i="61"/>
  <c r="F148" i="61"/>
  <c r="F147" i="61"/>
  <c r="F146" i="61"/>
  <c r="F145" i="61"/>
  <c r="F144" i="61"/>
  <c r="F143" i="61"/>
  <c r="F142" i="61"/>
  <c r="F141" i="61"/>
  <c r="F140" i="61"/>
  <c r="F139" i="61"/>
  <c r="F138" i="61"/>
  <c r="F137" i="61"/>
  <c r="F136" i="61"/>
  <c r="F135" i="61"/>
  <c r="F134" i="61"/>
  <c r="F133" i="61"/>
  <c r="F132" i="61"/>
  <c r="F131" i="61"/>
  <c r="F130" i="61"/>
  <c r="F129" i="61"/>
  <c r="F128" i="61"/>
  <c r="F127" i="61"/>
  <c r="F126" i="61"/>
  <c r="F125" i="61"/>
  <c r="F124" i="61"/>
  <c r="F123" i="61"/>
  <c r="F122" i="61"/>
  <c r="F121" i="61"/>
  <c r="F120" i="61"/>
  <c r="F119" i="61"/>
  <c r="F118" i="61"/>
  <c r="F117" i="61"/>
  <c r="F116" i="61"/>
  <c r="F115" i="61"/>
  <c r="F114" i="61"/>
  <c r="F113" i="61"/>
  <c r="F112" i="61"/>
  <c r="F111" i="61"/>
  <c r="F110" i="61"/>
  <c r="F109" i="61"/>
  <c r="F108" i="61"/>
  <c r="F107" i="61"/>
  <c r="F106" i="61"/>
  <c r="F105" i="61"/>
  <c r="F104" i="61"/>
  <c r="F103" i="61"/>
  <c r="F102" i="61"/>
  <c r="F101" i="61"/>
  <c r="F100" i="61"/>
  <c r="F99" i="61"/>
  <c r="F98" i="61"/>
  <c r="F97" i="61"/>
  <c r="F96" i="61"/>
  <c r="F95" i="61"/>
  <c r="F94" i="61"/>
  <c r="F93" i="61"/>
  <c r="F92" i="61"/>
  <c r="F91" i="61"/>
  <c r="F90" i="61"/>
  <c r="F89" i="61"/>
  <c r="F88" i="61"/>
  <c r="F87" i="61"/>
  <c r="F86" i="61"/>
  <c r="F85" i="61"/>
  <c r="F84" i="61"/>
  <c r="F83" i="61"/>
  <c r="F82" i="61"/>
  <c r="F81" i="61"/>
  <c r="F80" i="61"/>
  <c r="F79" i="61"/>
  <c r="F78" i="61"/>
  <c r="F77" i="61"/>
  <c r="F76" i="61"/>
  <c r="F75" i="61"/>
  <c r="F74" i="61"/>
  <c r="F73" i="61"/>
  <c r="F72" i="61"/>
  <c r="F71" i="61"/>
  <c r="F70" i="61"/>
  <c r="F69" i="61"/>
  <c r="F68" i="61"/>
  <c r="F67" i="61"/>
  <c r="F66" i="61"/>
  <c r="F65" i="61"/>
  <c r="F64" i="61"/>
  <c r="F63" i="61"/>
  <c r="F62" i="61"/>
  <c r="F61" i="61"/>
  <c r="F60" i="61"/>
  <c r="F59" i="61"/>
  <c r="F58" i="61"/>
  <c r="F57" i="61"/>
  <c r="F56" i="61"/>
  <c r="F55" i="61"/>
  <c r="F54" i="61"/>
  <c r="F53" i="61"/>
  <c r="F52" i="61"/>
  <c r="F51" i="61"/>
  <c r="F50" i="61"/>
  <c r="F49" i="61"/>
  <c r="F48" i="61"/>
  <c r="F47" i="61"/>
  <c r="F46" i="61"/>
  <c r="F45" i="61"/>
  <c r="F44" i="61"/>
  <c r="F43" i="61"/>
  <c r="F42" i="61"/>
  <c r="F41" i="61"/>
  <c r="F40" i="61"/>
  <c r="F39" i="61"/>
  <c r="F38" i="61"/>
  <c r="F37" i="61"/>
  <c r="F36" i="61"/>
  <c r="F35" i="61"/>
  <c r="F34" i="61"/>
  <c r="F33" i="61"/>
  <c r="F32" i="61"/>
  <c r="F31" i="61"/>
  <c r="F30" i="61"/>
  <c r="F29" i="61"/>
  <c r="F28" i="61"/>
  <c r="F27" i="61"/>
  <c r="F26" i="61"/>
  <c r="F25" i="61"/>
  <c r="F24" i="61"/>
  <c r="F23" i="61"/>
  <c r="F22" i="61"/>
  <c r="F21" i="61"/>
  <c r="F20" i="61"/>
  <c r="F19" i="61"/>
  <c r="F18" i="61"/>
  <c r="F17" i="61"/>
  <c r="F16" i="61"/>
  <c r="F15" i="61"/>
  <c r="F14" i="61"/>
  <c r="F13" i="61"/>
  <c r="F12" i="61"/>
  <c r="F11" i="61"/>
  <c r="F10" i="61"/>
  <c r="F9" i="61"/>
  <c r="F8" i="61"/>
  <c r="F7" i="61"/>
  <c r="E206" i="61"/>
  <c r="E205" i="61"/>
  <c r="E204" i="61"/>
  <c r="E203" i="61"/>
  <c r="E202" i="61"/>
  <c r="E201" i="61"/>
  <c r="E200" i="61"/>
  <c r="E199" i="61"/>
  <c r="E198" i="61"/>
  <c r="E197" i="61"/>
  <c r="E196" i="61"/>
  <c r="E195" i="61"/>
  <c r="E194" i="61"/>
  <c r="E193" i="61"/>
  <c r="E192" i="61"/>
  <c r="E191" i="61"/>
  <c r="E190" i="61"/>
  <c r="E189" i="61"/>
  <c r="E188" i="61"/>
  <c r="E187" i="61"/>
  <c r="E186" i="61"/>
  <c r="E185" i="61"/>
  <c r="E184" i="61"/>
  <c r="E183" i="61"/>
  <c r="E182" i="61"/>
  <c r="E181" i="61"/>
  <c r="E180" i="61"/>
  <c r="E179" i="61"/>
  <c r="E178" i="61"/>
  <c r="E177" i="61"/>
  <c r="E176" i="61"/>
  <c r="E175" i="61"/>
  <c r="E174" i="61"/>
  <c r="E173" i="61"/>
  <c r="E172" i="61"/>
  <c r="E171" i="61"/>
  <c r="E170" i="61"/>
  <c r="E169" i="61"/>
  <c r="E168" i="61"/>
  <c r="E167" i="61"/>
  <c r="E166" i="61"/>
  <c r="E165" i="61"/>
  <c r="E164" i="61"/>
  <c r="E163" i="61"/>
  <c r="E162" i="61"/>
  <c r="E161" i="61"/>
  <c r="E160" i="61"/>
  <c r="E159" i="61"/>
  <c r="E158" i="61"/>
  <c r="E157" i="61"/>
  <c r="E156" i="61"/>
  <c r="E155" i="61"/>
  <c r="E154" i="61"/>
  <c r="E153" i="61"/>
  <c r="E152" i="61"/>
  <c r="E151" i="61"/>
  <c r="E150" i="61"/>
  <c r="E149" i="61"/>
  <c r="E148" i="61"/>
  <c r="E147" i="61"/>
  <c r="E146" i="61"/>
  <c r="E145" i="61"/>
  <c r="E144" i="61"/>
  <c r="E143" i="61"/>
  <c r="E142" i="61"/>
  <c r="E141" i="61"/>
  <c r="E140" i="61"/>
  <c r="E139" i="61"/>
  <c r="E138" i="61"/>
  <c r="E137" i="61"/>
  <c r="E136" i="61"/>
  <c r="E135" i="61"/>
  <c r="E134" i="61"/>
  <c r="E133" i="61"/>
  <c r="E132" i="61"/>
  <c r="E131" i="61"/>
  <c r="E130" i="61"/>
  <c r="E129" i="61"/>
  <c r="E128" i="61"/>
  <c r="E127" i="61"/>
  <c r="E126" i="61"/>
  <c r="E125" i="61"/>
  <c r="E124" i="61"/>
  <c r="E123" i="61"/>
  <c r="E122" i="61"/>
  <c r="E121" i="61"/>
  <c r="E120" i="61"/>
  <c r="E119" i="61"/>
  <c r="E118" i="61"/>
  <c r="E117" i="61"/>
  <c r="E116" i="61"/>
  <c r="E115" i="61"/>
  <c r="E114" i="61"/>
  <c r="E113" i="61"/>
  <c r="E112" i="61"/>
  <c r="E111" i="61"/>
  <c r="E110" i="61"/>
  <c r="E109" i="61"/>
  <c r="E108" i="61"/>
  <c r="E107" i="61"/>
  <c r="E106" i="61"/>
  <c r="E105" i="61"/>
  <c r="E104" i="61"/>
  <c r="E103" i="61"/>
  <c r="E102" i="61"/>
  <c r="E101" i="61"/>
  <c r="E100" i="61"/>
  <c r="E99" i="61"/>
  <c r="E98" i="61"/>
  <c r="E97" i="61"/>
  <c r="E96" i="61"/>
  <c r="E95" i="61"/>
  <c r="E94" i="61"/>
  <c r="E93" i="61"/>
  <c r="E92" i="61"/>
  <c r="E91" i="61"/>
  <c r="E90" i="61"/>
  <c r="E89" i="61"/>
  <c r="E88" i="61"/>
  <c r="E87" i="61"/>
  <c r="E86" i="61"/>
  <c r="E85" i="61"/>
  <c r="E84" i="61"/>
  <c r="E83" i="61"/>
  <c r="E82" i="61"/>
  <c r="E81" i="61"/>
  <c r="E80" i="61"/>
  <c r="E79" i="61"/>
  <c r="E78" i="61"/>
  <c r="E77" i="61"/>
  <c r="E76" i="61"/>
  <c r="E75" i="61"/>
  <c r="E74" i="61"/>
  <c r="E73" i="61"/>
  <c r="E72" i="61"/>
  <c r="E71" i="61"/>
  <c r="E70" i="61"/>
  <c r="E69" i="61"/>
  <c r="E68" i="61"/>
  <c r="E67" i="61"/>
  <c r="E66" i="61"/>
  <c r="E65" i="61"/>
  <c r="E64" i="61"/>
  <c r="E63" i="61"/>
  <c r="E62" i="61"/>
  <c r="E61" i="61"/>
  <c r="E60" i="61"/>
  <c r="E59" i="61"/>
  <c r="E58" i="61"/>
  <c r="E57" i="61"/>
  <c r="E56" i="61"/>
  <c r="E55" i="61"/>
  <c r="E54" i="61"/>
  <c r="E53" i="61"/>
  <c r="E52" i="61"/>
  <c r="E51" i="61"/>
  <c r="E50" i="61"/>
  <c r="E49" i="61"/>
  <c r="E48" i="61"/>
  <c r="E47" i="61"/>
  <c r="E46" i="61"/>
  <c r="E45" i="61"/>
  <c r="E44" i="61"/>
  <c r="E43" i="61"/>
  <c r="E42" i="61"/>
  <c r="E41" i="61"/>
  <c r="E40" i="61"/>
  <c r="E39" i="61"/>
  <c r="E38" i="61"/>
  <c r="E37" i="61"/>
  <c r="E36" i="61"/>
  <c r="E35" i="61"/>
  <c r="E34" i="61"/>
  <c r="E33" i="61"/>
  <c r="E32" i="61"/>
  <c r="E31" i="61"/>
  <c r="E30" i="61"/>
  <c r="E29" i="61"/>
  <c r="E28" i="61"/>
  <c r="E27" i="61"/>
  <c r="E26" i="61"/>
  <c r="E25" i="61"/>
  <c r="E24" i="61"/>
  <c r="E23" i="61"/>
  <c r="E22" i="61"/>
  <c r="E21" i="61"/>
  <c r="E20" i="61"/>
  <c r="E19" i="61"/>
  <c r="E18" i="61"/>
  <c r="E17" i="61"/>
  <c r="E16" i="61"/>
  <c r="E15" i="61"/>
  <c r="E14" i="61"/>
  <c r="E13" i="61"/>
  <c r="E12" i="61"/>
  <c r="E11" i="61"/>
  <c r="E10" i="61"/>
  <c r="E9" i="61"/>
  <c r="E8" i="61"/>
  <c r="E7" i="61"/>
  <c r="D206" i="61"/>
  <c r="D205" i="61"/>
  <c r="D204" i="61"/>
  <c r="D203" i="61"/>
  <c r="D202" i="61"/>
  <c r="D201" i="61"/>
  <c r="D200" i="61"/>
  <c r="D199" i="61"/>
  <c r="D198" i="61"/>
  <c r="D197" i="61"/>
  <c r="D196" i="61"/>
  <c r="D195" i="61"/>
  <c r="D194" i="61"/>
  <c r="D193" i="61"/>
  <c r="D192" i="61"/>
  <c r="D191" i="61"/>
  <c r="D190" i="61"/>
  <c r="D189" i="61"/>
  <c r="D188" i="61"/>
  <c r="D187" i="61"/>
  <c r="D186" i="61"/>
  <c r="D185" i="61"/>
  <c r="D184" i="61"/>
  <c r="D183" i="61"/>
  <c r="D182" i="61"/>
  <c r="D181" i="61"/>
  <c r="D180" i="61"/>
  <c r="D179" i="61"/>
  <c r="D178" i="61"/>
  <c r="D177" i="61"/>
  <c r="D176" i="61"/>
  <c r="D175" i="61"/>
  <c r="D174" i="61"/>
  <c r="D173" i="61"/>
  <c r="D172" i="61"/>
  <c r="D171" i="61"/>
  <c r="D170" i="61"/>
  <c r="D169" i="61"/>
  <c r="D168" i="61"/>
  <c r="D167" i="61"/>
  <c r="D166" i="61"/>
  <c r="D165" i="61"/>
  <c r="D164" i="61"/>
  <c r="D163" i="61"/>
  <c r="D162" i="61"/>
  <c r="D161" i="61"/>
  <c r="D160" i="61"/>
  <c r="D159" i="61"/>
  <c r="D158" i="61"/>
  <c r="D157" i="61"/>
  <c r="D156" i="61"/>
  <c r="D155" i="61"/>
  <c r="D154" i="61"/>
  <c r="D153" i="61"/>
  <c r="D152" i="61"/>
  <c r="D151" i="61"/>
  <c r="D150" i="61"/>
  <c r="D149" i="61"/>
  <c r="D148" i="61"/>
  <c r="D147" i="61"/>
  <c r="D146" i="61"/>
  <c r="D145" i="61"/>
  <c r="D144" i="61"/>
  <c r="D143" i="61"/>
  <c r="D142" i="61"/>
  <c r="D141" i="61"/>
  <c r="D140" i="61"/>
  <c r="D139" i="61"/>
  <c r="D138" i="61"/>
  <c r="D137" i="61"/>
  <c r="D136" i="61"/>
  <c r="D135" i="61"/>
  <c r="D134" i="61"/>
  <c r="D133" i="61"/>
  <c r="D132" i="61"/>
  <c r="D131" i="61"/>
  <c r="D130" i="61"/>
  <c r="D129" i="61"/>
  <c r="D128" i="61"/>
  <c r="D127" i="61"/>
  <c r="D126" i="61"/>
  <c r="D125" i="61"/>
  <c r="D124" i="61"/>
  <c r="D123" i="61"/>
  <c r="D122" i="61"/>
  <c r="D121" i="61"/>
  <c r="D120" i="61"/>
  <c r="D119" i="61"/>
  <c r="D118" i="61"/>
  <c r="D117" i="61"/>
  <c r="D116" i="61"/>
  <c r="D115" i="61"/>
  <c r="D114" i="61"/>
  <c r="D113" i="61"/>
  <c r="D112" i="61"/>
  <c r="D111" i="61"/>
  <c r="D110" i="61"/>
  <c r="D109" i="61"/>
  <c r="D108" i="61"/>
  <c r="D107" i="61"/>
  <c r="D106" i="61"/>
  <c r="D105" i="61"/>
  <c r="D104" i="61"/>
  <c r="D103" i="61"/>
  <c r="D102" i="61"/>
  <c r="D101" i="61"/>
  <c r="D100" i="61"/>
  <c r="D99" i="61"/>
  <c r="D98" i="61"/>
  <c r="D97" i="61"/>
  <c r="D96" i="61"/>
  <c r="D95" i="61"/>
  <c r="D94" i="61"/>
  <c r="D93" i="61"/>
  <c r="D92" i="61"/>
  <c r="D91" i="61"/>
  <c r="D90" i="61"/>
  <c r="D89" i="61"/>
  <c r="D88" i="61"/>
  <c r="D87" i="61"/>
  <c r="D86" i="61"/>
  <c r="D85" i="61"/>
  <c r="D84" i="61"/>
  <c r="D83" i="61"/>
  <c r="D82" i="61"/>
  <c r="D81" i="61"/>
  <c r="D80" i="61"/>
  <c r="D79" i="61"/>
  <c r="D78" i="61"/>
  <c r="D77" i="61"/>
  <c r="D76" i="61"/>
  <c r="D75" i="61"/>
  <c r="D74" i="61"/>
  <c r="D73" i="61"/>
  <c r="D72" i="61"/>
  <c r="D71" i="61"/>
  <c r="D70" i="61"/>
  <c r="D69" i="61"/>
  <c r="D68" i="61"/>
  <c r="D67" i="61"/>
  <c r="D66" i="61"/>
  <c r="D65" i="61"/>
  <c r="D64" i="61"/>
  <c r="D63" i="61"/>
  <c r="D62" i="61"/>
  <c r="D61" i="61"/>
  <c r="D60" i="61"/>
  <c r="D59" i="61"/>
  <c r="D58" i="61"/>
  <c r="D57" i="61"/>
  <c r="D56" i="61"/>
  <c r="D55" i="61"/>
  <c r="D54" i="61"/>
  <c r="D53" i="61"/>
  <c r="D52" i="61"/>
  <c r="D51" i="61"/>
  <c r="D50" i="61"/>
  <c r="D49" i="61"/>
  <c r="D48" i="61"/>
  <c r="D47" i="61"/>
  <c r="D46" i="61"/>
  <c r="D45" i="61"/>
  <c r="D44" i="61"/>
  <c r="D43" i="61"/>
  <c r="D42" i="61"/>
  <c r="D41" i="61"/>
  <c r="D40" i="61"/>
  <c r="D39" i="61"/>
  <c r="D38" i="61"/>
  <c r="D37" i="61"/>
  <c r="D36" i="61"/>
  <c r="D35" i="61"/>
  <c r="D34" i="61"/>
  <c r="D33" i="61"/>
  <c r="D32" i="61"/>
  <c r="D31" i="61"/>
  <c r="D30" i="61"/>
  <c r="D29" i="61"/>
  <c r="D28" i="61"/>
  <c r="D27" i="61"/>
  <c r="D26" i="61"/>
  <c r="D25" i="61"/>
  <c r="D24" i="61"/>
  <c r="D23" i="61"/>
  <c r="D22" i="61"/>
  <c r="D21" i="61"/>
  <c r="D20" i="61"/>
  <c r="D19" i="61"/>
  <c r="D18" i="61"/>
  <c r="D17" i="61"/>
  <c r="D16" i="61"/>
  <c r="D15" i="61"/>
  <c r="D14" i="61"/>
  <c r="D13" i="61"/>
  <c r="D12" i="61"/>
  <c r="D11" i="61"/>
  <c r="D10" i="61"/>
  <c r="D9" i="61"/>
  <c r="D8" i="61"/>
  <c r="D7" i="61"/>
  <c r="C206" i="61"/>
  <c r="C205" i="61"/>
  <c r="C204" i="61"/>
  <c r="C203" i="61"/>
  <c r="C202" i="61"/>
  <c r="C201" i="61"/>
  <c r="C200" i="61"/>
  <c r="C199" i="61"/>
  <c r="C198" i="61"/>
  <c r="C197" i="61"/>
  <c r="C196" i="61"/>
  <c r="C195" i="61"/>
  <c r="C194" i="61"/>
  <c r="C193" i="61"/>
  <c r="C192" i="61"/>
  <c r="C191" i="61"/>
  <c r="C190" i="61"/>
  <c r="C189" i="61"/>
  <c r="C188" i="61"/>
  <c r="C187" i="61"/>
  <c r="C186" i="61"/>
  <c r="C185" i="61"/>
  <c r="C184" i="61"/>
  <c r="C183" i="61"/>
  <c r="C182" i="61"/>
  <c r="C181" i="61"/>
  <c r="C180" i="61"/>
  <c r="C179" i="61"/>
  <c r="C178" i="61"/>
  <c r="C177" i="61"/>
  <c r="C176" i="61"/>
  <c r="C175" i="61"/>
  <c r="C174" i="61"/>
  <c r="C173" i="61"/>
  <c r="C172" i="61"/>
  <c r="C171" i="61"/>
  <c r="C170" i="61"/>
  <c r="C169" i="61"/>
  <c r="C168" i="61"/>
  <c r="C167" i="61"/>
  <c r="C166" i="61"/>
  <c r="C165" i="61"/>
  <c r="C164" i="61"/>
  <c r="C163" i="61"/>
  <c r="C162" i="61"/>
  <c r="C161" i="61"/>
  <c r="C160" i="61"/>
  <c r="C159" i="61"/>
  <c r="C158" i="61"/>
  <c r="C157" i="61"/>
  <c r="C156" i="61"/>
  <c r="C155" i="61"/>
  <c r="C154" i="61"/>
  <c r="C153" i="61"/>
  <c r="C152" i="61"/>
  <c r="C151" i="61"/>
  <c r="C150" i="61"/>
  <c r="C149" i="61"/>
  <c r="C148" i="61"/>
  <c r="C147" i="61"/>
  <c r="C146" i="61"/>
  <c r="C145" i="61"/>
  <c r="C144" i="61"/>
  <c r="C143" i="61"/>
  <c r="C142" i="61"/>
  <c r="C141" i="61"/>
  <c r="C140" i="61"/>
  <c r="C139" i="61"/>
  <c r="C138" i="61"/>
  <c r="C137" i="61"/>
  <c r="C136" i="61"/>
  <c r="C135" i="61"/>
  <c r="C134" i="61"/>
  <c r="C133" i="61"/>
  <c r="C132" i="61"/>
  <c r="C131" i="61"/>
  <c r="C130" i="61"/>
  <c r="C129" i="61"/>
  <c r="C128" i="61"/>
  <c r="C127" i="61"/>
  <c r="C126" i="61"/>
  <c r="C125" i="61"/>
  <c r="C124" i="61"/>
  <c r="C123" i="61"/>
  <c r="C122" i="61"/>
  <c r="C121" i="61"/>
  <c r="C120" i="61"/>
  <c r="C119" i="61"/>
  <c r="C118" i="61"/>
  <c r="C117" i="61"/>
  <c r="C116" i="61"/>
  <c r="C115" i="61"/>
  <c r="C114" i="61"/>
  <c r="C113" i="61"/>
  <c r="C112" i="61"/>
  <c r="C111" i="61"/>
  <c r="C110" i="61"/>
  <c r="C109" i="61"/>
  <c r="C108" i="61"/>
  <c r="C107" i="61"/>
  <c r="C106" i="61"/>
  <c r="C105" i="61"/>
  <c r="C104" i="61"/>
  <c r="C103" i="61"/>
  <c r="C102" i="61"/>
  <c r="C101" i="61"/>
  <c r="C100" i="61"/>
  <c r="C99" i="61"/>
  <c r="C98" i="61"/>
  <c r="C97" i="61"/>
  <c r="C96" i="61"/>
  <c r="C95" i="61"/>
  <c r="C94" i="61"/>
  <c r="C93" i="61"/>
  <c r="C92" i="61"/>
  <c r="C91" i="61"/>
  <c r="C90" i="61"/>
  <c r="C89" i="61"/>
  <c r="C88" i="61"/>
  <c r="C87" i="61"/>
  <c r="C86" i="61"/>
  <c r="C85" i="61"/>
  <c r="C84" i="61"/>
  <c r="C83" i="61"/>
  <c r="C82" i="61"/>
  <c r="C81" i="61"/>
  <c r="C80" i="61"/>
  <c r="C79" i="61"/>
  <c r="C78" i="61"/>
  <c r="C77" i="61"/>
  <c r="C76" i="61"/>
  <c r="C75" i="61"/>
  <c r="C74" i="61"/>
  <c r="C73" i="61"/>
  <c r="C72" i="61"/>
  <c r="C71" i="61"/>
  <c r="C70" i="61"/>
  <c r="C69" i="61"/>
  <c r="C68" i="61"/>
  <c r="C67" i="61"/>
  <c r="C66" i="61"/>
  <c r="C65" i="61"/>
  <c r="C64" i="61"/>
  <c r="C63" i="61"/>
  <c r="C62" i="61"/>
  <c r="C61" i="61"/>
  <c r="C60" i="61"/>
  <c r="C59" i="61"/>
  <c r="C58" i="61"/>
  <c r="C57" i="61"/>
  <c r="C56" i="61"/>
  <c r="C55" i="61"/>
  <c r="C54" i="61"/>
  <c r="C53" i="61"/>
  <c r="C52" i="61"/>
  <c r="C51" i="61"/>
  <c r="C50" i="61"/>
  <c r="C49" i="61"/>
  <c r="C48" i="61"/>
  <c r="C47" i="61"/>
  <c r="C46" i="61"/>
  <c r="C45" i="61"/>
  <c r="C44" i="61"/>
  <c r="C43" i="61"/>
  <c r="C42" i="61"/>
  <c r="C41" i="61"/>
  <c r="C40" i="61"/>
  <c r="C39" i="61"/>
  <c r="C38" i="61"/>
  <c r="C37" i="61"/>
  <c r="C36" i="61"/>
  <c r="C35" i="61"/>
  <c r="C34" i="61"/>
  <c r="C33" i="61"/>
  <c r="C32" i="61"/>
  <c r="C31" i="61"/>
  <c r="C30" i="61"/>
  <c r="C29" i="61"/>
  <c r="C28" i="61"/>
  <c r="C27" i="61"/>
  <c r="C26" i="61"/>
  <c r="C25" i="61"/>
  <c r="C24" i="61"/>
  <c r="C23" i="61"/>
  <c r="C22" i="61"/>
  <c r="C21" i="61"/>
  <c r="C20" i="61"/>
  <c r="C19" i="61"/>
  <c r="C18" i="61"/>
  <c r="C17" i="61"/>
  <c r="C16" i="61"/>
  <c r="C15" i="61"/>
  <c r="C14" i="61"/>
  <c r="C13" i="61"/>
  <c r="C12" i="61"/>
  <c r="C11" i="61"/>
  <c r="C10" i="61"/>
  <c r="C9" i="61"/>
  <c r="C8" i="61"/>
  <c r="C7" i="61"/>
  <c r="B206" i="61"/>
  <c r="B205" i="61"/>
  <c r="B204" i="61"/>
  <c r="B203" i="61"/>
  <c r="B202" i="61"/>
  <c r="B201" i="61"/>
  <c r="B200" i="61"/>
  <c r="B199" i="61"/>
  <c r="B198" i="61"/>
  <c r="B197" i="61"/>
  <c r="B196" i="61"/>
  <c r="B195" i="61"/>
  <c r="B194" i="61"/>
  <c r="B193" i="61"/>
  <c r="B192" i="61"/>
  <c r="B191" i="61"/>
  <c r="B190" i="61"/>
  <c r="B189" i="61"/>
  <c r="B188" i="61"/>
  <c r="B187" i="61"/>
  <c r="B186" i="61"/>
  <c r="B185" i="61"/>
  <c r="B184" i="61"/>
  <c r="B183" i="61"/>
  <c r="B182" i="61"/>
  <c r="B181" i="61"/>
  <c r="B180" i="61"/>
  <c r="B179" i="61"/>
  <c r="B178" i="61"/>
  <c r="B177" i="61"/>
  <c r="B176" i="61"/>
  <c r="B175" i="61"/>
  <c r="B174" i="61"/>
  <c r="B173" i="61"/>
  <c r="B172" i="61"/>
  <c r="B171" i="61"/>
  <c r="B170" i="61"/>
  <c r="B169" i="61"/>
  <c r="B168" i="61"/>
  <c r="B167" i="61"/>
  <c r="B166" i="61"/>
  <c r="B165" i="61"/>
  <c r="B164" i="61"/>
  <c r="B163" i="61"/>
  <c r="B162" i="61"/>
  <c r="B161" i="61"/>
  <c r="B160" i="61"/>
  <c r="B159" i="61"/>
  <c r="B158" i="61"/>
  <c r="B157" i="61"/>
  <c r="B156" i="61"/>
  <c r="B155" i="61"/>
  <c r="B154" i="61"/>
  <c r="B153" i="61"/>
  <c r="B152" i="61"/>
  <c r="B151" i="61"/>
  <c r="B150" i="61"/>
  <c r="B149" i="61"/>
  <c r="B148" i="61"/>
  <c r="B147" i="61"/>
  <c r="B146" i="61"/>
  <c r="B145" i="61"/>
  <c r="B144" i="61"/>
  <c r="B143" i="61"/>
  <c r="B142" i="61"/>
  <c r="B141" i="61"/>
  <c r="B140" i="61"/>
  <c r="B139" i="61"/>
  <c r="B138" i="61"/>
  <c r="B137" i="61"/>
  <c r="B136" i="61"/>
  <c r="B135" i="61"/>
  <c r="B134" i="61"/>
  <c r="B133" i="61"/>
  <c r="B132" i="61"/>
  <c r="B131" i="61"/>
  <c r="B130" i="61"/>
  <c r="B129" i="61"/>
  <c r="B128" i="61"/>
  <c r="B127" i="61"/>
  <c r="B126" i="61"/>
  <c r="B125" i="61"/>
  <c r="B124" i="61"/>
  <c r="B123" i="61"/>
  <c r="B122" i="61"/>
  <c r="B121" i="61"/>
  <c r="B120" i="61"/>
  <c r="B119" i="61"/>
  <c r="B118" i="61"/>
  <c r="B117" i="61"/>
  <c r="B116" i="61"/>
  <c r="B115" i="61"/>
  <c r="B114" i="61"/>
  <c r="B113" i="61"/>
  <c r="B112" i="61"/>
  <c r="B111" i="61"/>
  <c r="B110" i="61"/>
  <c r="B109" i="61"/>
  <c r="B108" i="61"/>
  <c r="B107" i="61"/>
  <c r="B106" i="61"/>
  <c r="B105" i="61"/>
  <c r="B104" i="61"/>
  <c r="B103" i="61"/>
  <c r="B102" i="61"/>
  <c r="B101" i="61"/>
  <c r="B100" i="61"/>
  <c r="B99" i="61"/>
  <c r="B98" i="61"/>
  <c r="B97" i="61"/>
  <c r="B96" i="61"/>
  <c r="B95" i="61"/>
  <c r="B94" i="61"/>
  <c r="B93" i="61"/>
  <c r="B92" i="61"/>
  <c r="B91" i="61"/>
  <c r="B90" i="61"/>
  <c r="B89" i="61"/>
  <c r="B88" i="61"/>
  <c r="B87" i="61"/>
  <c r="B86" i="61"/>
  <c r="B85" i="61"/>
  <c r="B84" i="61"/>
  <c r="B83" i="61"/>
  <c r="B82" i="61"/>
  <c r="B81" i="61"/>
  <c r="B80" i="61"/>
  <c r="B79" i="61"/>
  <c r="B78" i="61"/>
  <c r="B77" i="61"/>
  <c r="B76" i="61"/>
  <c r="B75" i="61"/>
  <c r="B74" i="61"/>
  <c r="B73" i="61"/>
  <c r="B72" i="61"/>
  <c r="B71" i="61"/>
  <c r="B70" i="61"/>
  <c r="B69" i="61"/>
  <c r="B68" i="61"/>
  <c r="B67" i="61"/>
  <c r="B66" i="61"/>
  <c r="B65" i="61"/>
  <c r="B64" i="61"/>
  <c r="B63" i="61"/>
  <c r="B62" i="61"/>
  <c r="B61" i="61"/>
  <c r="B60" i="61"/>
  <c r="B59" i="61"/>
  <c r="B58" i="61"/>
  <c r="B57" i="61"/>
  <c r="B56" i="61"/>
  <c r="B55" i="61"/>
  <c r="B54" i="61"/>
  <c r="B53" i="61"/>
  <c r="B52" i="61"/>
  <c r="B51" i="61"/>
  <c r="B50" i="61"/>
  <c r="B49" i="61"/>
  <c r="B48" i="61"/>
  <c r="B47" i="61"/>
  <c r="B46" i="61"/>
  <c r="B45" i="61"/>
  <c r="B44" i="61"/>
  <c r="B43" i="61"/>
  <c r="B42" i="61"/>
  <c r="B41" i="61"/>
  <c r="B40" i="61"/>
  <c r="B39" i="61"/>
  <c r="B38" i="61"/>
  <c r="B37" i="61"/>
  <c r="B36" i="61"/>
  <c r="B35" i="61"/>
  <c r="B34" i="61"/>
  <c r="B33" i="61"/>
  <c r="B32" i="61"/>
  <c r="B31" i="61"/>
  <c r="B30" i="61"/>
  <c r="B29" i="61"/>
  <c r="B28" i="61"/>
  <c r="B27" i="61"/>
  <c r="B26" i="61"/>
  <c r="B25" i="61"/>
  <c r="B24" i="61"/>
  <c r="B23" i="61"/>
  <c r="B22" i="61"/>
  <c r="B21" i="61"/>
  <c r="B20" i="61"/>
  <c r="B19" i="61"/>
  <c r="B18" i="61"/>
  <c r="B17" i="61"/>
  <c r="B16" i="61"/>
  <c r="B15" i="61"/>
  <c r="B14" i="61"/>
  <c r="B13" i="61"/>
  <c r="B12" i="61"/>
  <c r="B11" i="61"/>
  <c r="B10" i="61"/>
  <c r="B9" i="61"/>
  <c r="B8" i="61"/>
  <c r="B7" i="6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1D63D44C-03E1-4198-8617-F39B510D868D}">
      <text>
        <r>
          <rPr>
            <b/>
            <sz val="9"/>
            <color indexed="81"/>
            <rFont val="Tahoma"/>
            <family val="2"/>
          </rPr>
          <t xml:space="preserve">&lt;?xml version="1.0" encoding="utf-8"?&gt;&lt;Schema xmlns:xsd="http://www.w3.org/2001/XMLSchema" xmlns:xsi="http://www.w3.org/2001/XMLSchema-instance" Version="2" Timestamp="1708591472"&gt;&lt;FQL&gt;&lt;Q&gt;REFSAREPO-FDS^(SUBARRAY(NOT_NA(NO_REPEAT_F(FG_YIELD(NOW,-10AY,D))),0,1)-SUBARRAY(NOT_NA(NO_REPEAT_F(FG_YIELD(NOW,-10AY,D))),1,1))*100&lt;/Q&gt;&lt;R&gt;1&lt;/R&gt;&lt;C&gt;1&lt;/C&gt;&lt;D xsi:type="xsd:double"&gt;25&lt;/D&gt;&lt;/FQL&gt;&lt;FQL&gt;&lt;Q&gt;REFSAREPO-FDS^FG_YIELD(NOW,,,0)&lt;/Q&gt;&lt;R&gt;1&lt;/R&gt;&lt;C&gt;1&lt;/C&gt;&lt;D xsi:type="xsd:double"&gt;6&lt;/D&gt;&lt;/FQL&gt;&lt;FQL&gt;&lt;Q&gt;REFSAREPO-FDS^PROPER_NAME(0,,,"SECURITY","NAME")&lt;/Q&gt;&lt;R&gt;1&lt;/R&gt;&lt;C&gt;1&lt;/C&gt;&lt;D xsi:type="xsd:string"&gt;Saudi Arabia Repo Rate&lt;/D&gt;&lt;/FQL&gt;&lt;FQL&gt;&lt;Q&gt;REFVNDISC-FDS^(SUBARRAY(NOT_NA(NO_REPEAT_F(FG_YIELD(NOW,-10AY,D))),0,1)-SUBARRAY(NOT_NA(NO_REPEAT_F(FG_YIELD(NOW,-10AY,D))),1,1))*100&lt;/Q&gt;&lt;R&gt;1&lt;/R&gt;&lt;C&gt;1&lt;/C&gt;&lt;D xsi:type="xsd:double"&gt;-50&lt;/D&gt;&lt;/FQL&gt;&lt;FQL&gt;&lt;Q&gt;REFVNDISC-FDS^FG_YIELD(NOW,,,0)&lt;/Q&gt;&lt;R&gt;1&lt;/R&gt;&lt;C&gt;1&lt;/C&gt;&lt;D xsi:type="xsd:double"&gt;3&lt;/D&gt;&lt;/FQL&gt;&lt;FQL&gt;&lt;Q&gt;REFVNDISC-FDS^PROPER_NAME(0,,,"SECURITY","NAME")&lt;/Q&gt;&lt;R&gt;1&lt;/R&gt;&lt;C&gt;1&lt;/C&gt;&lt;D xsi:type="xsd:string"&gt;Vietnam Discount Rate&lt;/D&gt;&lt;/FQL&gt;&lt;FQL&gt;&lt;Q&gt;REFAEREPO-FDS^(SUBARRAY(NOT_NA(NO_REPEAT_F(FG_YIELD(NOW,-10AY,D))),0,1)-SUBARRAY(NOT_NA(NO_REPEAT_F(FG_YIELD(NOW,-10AY,D))),1,1))*100&lt;/Q&gt;&lt;R&gt;1&lt;/R&gt;&lt;C&gt;1&lt;/C&gt;&lt;D xsi:type="xsd:double"&gt;25&lt;/D&gt;&lt;/FQL&gt;&lt;FQL&gt;&lt;Q&gt;REFAEREPO-FDS^FG_YIELD(NOW,,,0)&lt;/Q&gt;&lt;R&gt;1&lt;/R&gt;&lt;C&gt;1&lt;/C&gt;&lt;D xsi:type="xsd:double"&gt;5.4&lt;/D&gt;&lt;/FQL&gt;&lt;FQL&gt;&lt;Q&gt;REFAEREPO-FDS^PROPER_NAME(0,,,"SECURITY","NAME")&lt;/Q&gt;&lt;R&gt;1&lt;/R&gt;&lt;C&gt;1&lt;/C&gt;&lt;D xsi:type="xsd:string"&gt;United Arab Emirates Repo Rate&lt;/D&gt;&lt;/FQL&gt;&lt;FQL&gt;&lt;Q&gt;REFTR1WREPO-FDS^(SUBARRAY(NOT_NA(NO_REPEAT_F(FG_YIELD(NOW,-10AY,D))),0,1)-SUBARRAY(NOT_NA(NO_REPEAT_F(FG_YIELD(NOW,-10AY,D))),1,1))*100&lt;/Q&gt;&lt;R&gt;1&lt;/R&gt;&lt;C&gt;1&lt;/C&gt;&lt;D xsi:type="xsd:double"&gt;250&lt;/D&gt;&lt;/FQL&gt;&lt;FQL&gt;&lt;Q&gt;REFTR1WREPO-FDS^FG_YIELD(NOW,,,0)&lt;/Q&gt;&lt;R&gt;1&lt;/R&gt;&lt;C&gt;1&lt;/C&gt;&lt;D xsi:type="xsd:double"&gt;45&lt;/D&gt;&lt;/FQL&gt;&lt;FQL&gt;&lt;Q&gt;REFTR1WREPO-FDS^PROPER_NAME(0,,,"SECURITY","NAME")&lt;/Q&gt;&lt;R&gt;1&lt;/R&gt;&lt;C&gt;1&lt;/C&gt;&lt;D xsi:type="xsd:string"&gt;Turkey Repo Rate - 1 Week&lt;/D&gt;&lt;/FQL&gt;&lt;FQL&gt;&lt;Q&gt;REFTHREPO-FDS^(SUBARRAY(NOT_NA(NO_REPEAT_F(FG_YIELD(NOW,-10AY,D))),0,1)-SUBARRAY(NOT_NA(NO_REPEAT_F(FG_YIELD(NOW,-10AY,D))),1,1))*100&lt;/Q&gt;&lt;R&gt;1&lt;/R&gt;&lt;C&gt;1&lt;/C&gt;&lt;D xsi:type="xsd:double"&gt;25&lt;/D&gt;&lt;/FQL&gt;&lt;FQL&gt;&lt;Q&gt;REFTHREPO-FDS^FG_YIELD(NOW,,,0)&lt;/Q&gt;&lt;R&gt;1&lt;/R&gt;&lt;C&gt;1&lt;/C&gt;&lt;D xsi:type="xsd:double"&gt;2.5&lt;/D&gt;&lt;/FQL&gt;&lt;FQL&gt;&lt;Q&gt;REFTHREPO-FDS^PROPER_NAME(0,,,"SECURITY","NAME")&lt;/Q&gt;&lt;R&gt;1&lt;/R&gt;&lt;C&gt;1&lt;/C&gt;&lt;D xsi:type="xsd:string"&gt;Thailand Repo Rate - 1 Day&lt;/D&gt;&lt;/FQL&gt;&lt;FQL&gt;&lt;Q&gt;REFQALEND-FDS^(SUBARRAY(NOT_NA(NO_REPEAT_F(FG_YIELD(NOW,-10AY,D))),0,1)-SUBARRAY(NOT_NA(NO_REPEAT_F(FG_YIELD(NOW,-10AY,D))),1,1))*100&lt;/Q&gt;&lt;R&gt;1&lt;/R&gt;&lt;C&gt;1&lt;/C&gt;&lt;D xsi:type="xsd:double"&gt;25&lt;/D&gt;&lt;/FQL&gt;&lt;FQL&gt;&lt;Q&gt;REFQALEND-FDS^FG_YIELD(NOW,,,0)&lt;/Q&gt;&lt;R&gt;1&lt;/R&gt;&lt;C&gt;1&lt;/C&gt;&lt;D xsi:type="xsd:double"&gt;6.25&lt;/D&gt;&lt;/FQL&gt;&lt;FQL&gt;&lt;Q&gt;REFQALEND-FDS^PROPER_NAME(0,,,"SECURITY","NAME")&lt;/Q&gt;&lt;R&gt;1&lt;/R&gt;&lt;C&gt;1&lt;/C&gt;&lt;D xsi:type="xsd:string"&gt;Qatar Lending Rate - Overnight&lt;/D&gt;&lt;/FQL&gt;&lt;FQL&gt;&lt;Q&gt;REFCNRMB-FDS^(SUBARRAY(NOT_NA(NO_REPEAT_F(FG_YIELD(NOW,-10AY,D))),0,1)-SUBARRAY(NOT_NA(NO_REPEAT_F(FG_YIELD(NOW,-10AY,D))),1,1))*100&lt;/Q&gt;&lt;R&gt;1&lt;/R&gt;&lt;C&gt;1&lt;/C&gt;&lt;D xsi:type="xsd:double"&gt;-9.99999999999996&lt;/D&gt;&lt;/FQL&gt;&lt;FQL&gt;&lt;Q&gt;REFCNRMB-FDS^FG_YIELD(NOW,,,0)&lt;/Q&gt;&lt;R&gt;1&lt;/R&gt;&lt;C&gt;1&lt;/C&gt;&lt;D xsi:type="xsd:double"&gt;3.45&lt;/D&gt;&lt;/FQL&gt;&lt;FQL&gt;&lt;Q&gt;REFCNRMB-FDS^PROPER_NAME(0,,,"SECURITY","NAME")&lt;/Q&gt;&lt;R&gt;1&lt;/R&gt;&lt;C&gt;1&lt;/C&gt;&lt;D xsi:type="xsd:string"&gt;China Loan Prime Rate (LPR) - 1 Year&lt;/D&gt;&lt;/FQL&gt;&lt;FQL&gt;&lt;Q&gt;REFINREPO-FDS^(SUBARRAY(NOT_NA(NO_REPEAT_F(FG_YIELD(NOW,-10AY,D))),0,1)-SUBARRAY(NOT_NA(NO_REPEAT_F(FG_YIELD(NOW,-10AY,D))),1,1))*100&lt;/Q&gt;&lt;R&gt;1&lt;/R&gt;&lt;C&gt;1&lt;/C&gt;&lt;D xsi:type="xsd:double"&gt;25&lt;/D&gt;&lt;/FQL&gt;&lt;FQL&gt;&lt;Q&gt;REFINREPO-FDS^FG_YIELD(NOW,,,0)&lt;/Q&gt;&lt;R&gt;1&lt;/R&gt;&lt;C&gt;1&lt;/C&gt;&lt;D xsi:type="xsd:double"&gt;6.5&lt;/D&gt;&lt;/FQL&gt;&lt;FQL&gt;&lt;Q&gt;REFINREPO-FDS^PROPER_NAME(0,,,"SECURITY","NAME")&lt;/Q&gt;&lt;R&gt;1&lt;/R&gt;&lt;C&gt;1&lt;/C&gt;&lt;D xsi:type="xsd:string"&gt;India Repo Rate&lt;/D&gt;&lt;/FQL&gt;&lt;FQL&gt;&lt;Q&gt;REFEUREFI-FDS^(SUBARRAY(NOT_NA(NO_REPEAT_F(FG_YIELD(NOW,-10AY,D))),0,1)-SUBARRAY(NOT_NA(NO_REPEAT_F(FG_YIELD(NOW,-10AY,D))),1,1))*100&lt;/Q&gt;&lt;R&gt;1&lt;/R&gt;&lt;C&gt;1&lt;/C&gt;&lt;D xsi:type="xsd:double"&gt;25&lt;/D&gt;&lt;/FQL&gt;&lt;FQL&gt;&lt;Q&gt;REFEUREFI-FDS^FG_YIELD(NOW,,,0)&lt;/Q&gt;&lt;R&gt;1&lt;/R&gt;&lt;C&gt;1&lt;/C&gt;&lt;D xsi:type="xsd:double"&gt;4.5&lt;/D&gt;&lt;/FQL&gt;&lt;FQL&gt;&lt;Q&gt;REFEUREFI-FDS^PROPER_NAME(0,,,"SECURITY","NAME")&lt;/Q&gt;&lt;R&gt;1&lt;/R&gt;&lt;C&gt;1&lt;/C&gt;&lt;D xsi:type="xsd:string"&gt;Eurozone Main Refinancing Operations Minimum Bid Rate&lt;/D&gt;&lt;/FQL&gt;&lt;FQL&gt;&lt;Q&gt;REFZAREPO-FDS^(SUBARRAY(NOT_NA(NO_REPEAT_F(FG_YIELD(NOW,-10AY,D))),0,1)-SUBARRAY(NOT_NA(NO_REPEAT_F(FG_YIELD(NOW,-10AY,D))),1,1))*100&lt;/Q&gt;&lt;R&gt;1&lt;/R&gt;&lt;C&gt;1&lt;/C&gt;&lt;D xsi:type="xsd:double"&gt;50&lt;/D&gt;&lt;/FQL&gt;&lt;FQL&gt;&lt;Q&gt;REFZAREPO-FDS^FG_YIELD(NOW,,,0)&lt;/Q&gt;&lt;R&gt;1&lt;/R&gt;&lt;C&gt;1&lt;/C&gt;&lt;D xsi:type="xsd:double"&gt;8.25&lt;/D&gt;&lt;/FQL&gt;&lt;FQL&gt;&lt;Q&gt;REFZAREPO-FDS^PROPER_NAME(0,,,"SECURITY","NAME")&lt;/Q&gt;&lt;R&gt;1&lt;/R&gt;&lt;C&gt;1&lt;/C&gt;&lt;D xsi:type="xsd:string"&gt;South Africa Repo Rate&lt;/D&gt;&lt;/FQL&gt;&lt;FQL&gt;&lt;Q&gt;REFBRSELIC-FDS^(SUBARRAY(NOT_NA(NO_REPEAT_F(FG_YIELD(NOW,-10AY,D))),0,1)-SUBARRAY(NOT_NA(NO_REPEAT_F(FG_YIELD(NOW,-10AY,D))),1,1))*100&lt;/Q&gt;&lt;R&gt;1&lt;/R&gt;&lt;C&gt;1&lt;/C&gt;&lt;D xsi:type="xsd:double"&gt;-50&lt;/D&gt;&lt;/FQL&gt;&lt;FQL&gt;&lt;Q&gt;REFBRSELIC-FDS^FG_YIELD(NOW,,,0)&lt;/Q&gt;&lt;R&gt;1&lt;/R&gt;&lt;C&gt;1&lt;/C&gt;&lt;D xsi:type="xsd:double"&gt;11.25&lt;/D&gt;&lt;/FQL&gt;&lt;FQL&gt;&lt;Q&gt;REFBRSELIC-FDS^PROPER_NAME(0,,,"SECURITY","NAME")&lt;/Q&gt;&lt;R&gt;1&lt;/R&gt;&lt;C&gt;1&lt;/C&gt;&lt;D xsi:type="xsd:string"&gt;Brazil Target Selic Rate&lt;/D&gt;&lt;/FQL&gt;&lt;FQL&gt;&lt;Q&gt;REFKRBASE-FDS^(SUBARRAY(NOT_NA(NO_REPEAT_F(FG_YIELD(NOW,-10AY,D))),0,1)-SUBARRAY(NOT_NA(NO_REPEAT_F(FG_YIELD(NOW,-10AY,D))),1,1))*100&lt;/Q&gt;&lt;R&gt;1&lt;/R&gt;&lt;C&gt;1&lt;/C&gt;&lt;D xsi:type="xsd:double"&gt;25&lt;/D&gt;&lt;/FQL&gt;&lt;FQL&gt;&lt;Q&gt;REFKRBASE-FDS^FG_YIELD(NOW,,,0)&lt;/Q&gt;&lt;R&gt;1&lt;/R&gt;&lt;C&gt;1&lt;/C&gt;&lt;D xsi:type="xsd:double"&gt;3.5&lt;/D&gt;&lt;/FQL&gt;&lt;FQL&gt;&lt;Q&gt;REFKRBASE-FDS^PROPER_NAME(0,,,"SECURITY","NAME")&lt;/Q&gt;&lt;R&gt;1&lt;/R&gt;&lt;C&gt;1&lt;/C&gt;&lt;D xsi:type="xsd:string"&gt;South Korea Base Rate&lt;/D&gt;&lt;/FQL&gt;&lt;FQL&gt;&lt;Q&gt;REFMXTON-FDS^(SUBARRAY(NOT_NA(NO_REPEAT_F(FG_YIELD(NOW,-10AY,D))),0,1)-SUBARRAY(NOT_NA(NO_REPEAT_F(FG_YIELD(NOW,-10AY,D))),1,1))*100&lt;/Q&gt;&lt;R&gt;1&lt;/R&gt;&lt;C&gt;1&lt;/C&gt;&lt;D xsi:type="xsd:double"&gt;25&lt;/D&gt;&lt;/FQL&gt;&lt;FQL&gt;&lt;Q&gt;REFMXTON-FDS^FG_YIELD(NOW,,,0)&lt;/Q&gt;&lt;R&gt;1&lt;/R&gt;&lt;C&gt;1&lt;/C&gt;&lt;D xsi:type="xsd:double"&gt;11.25&lt;/D&gt;&lt;/FQL&gt;&lt;FQL&gt;&lt;Q&gt;REFMXTON-FDS^PROPER_NAME(0,,,"SECURITY","NAME")&lt;/Q&gt;&lt;R&gt;1&lt;/R&gt;&lt;C&gt;1&lt;/C&gt;&lt;D xsi:type="xsd:string"&gt;Mexico Target Rate - Overnight&lt;/D&gt;&lt;/FQL&gt;&lt;FQL&gt;&lt;Q&gt;REFTWDISC-FDS^(SUBARRAY(NOT_NA(NO_REPEAT_F(FG_YIELD(NOW,-10AY,D))),0,1)-SUBARRAY(NOT_NA(NO_REPEAT_F(FG_YIELD(NOW,-10AY,D))),1,1))*100&lt;/Q&gt;&lt;R&gt;1&lt;/R&gt;&lt;C&gt;1&lt;/C&gt;&lt;D xsi:type="xsd:double"&gt;12.5&lt;/D&gt;&lt;/FQL&gt;&lt;FQL&gt;&lt;Q&gt;REFTWDISC-FDS^FG_YIELD(NOW,,,0)&lt;/Q&gt;&lt;R&gt;1&lt;/R&gt;&lt;C&gt;1&lt;/C&gt;&lt;D xsi:type="xsd:double"&gt;1.875&lt;/D&gt;&lt;/FQL&gt;&lt;FQL&gt;&lt;Q&gt;REFTWDISC-FDS^PROPER_NAME(0,,,"SECURITY","NAME")&lt;/Q&gt;&lt;R&gt;1&lt;/R&gt;&lt;C&gt;1&lt;/C&gt;&lt;D xsi:type="xsd:string"&gt;Taiwan China Discount Rate&lt;/D&gt;&lt;/FQL&gt;&lt;FQL&gt;&lt;Q&gt;REFMYON-FDS^(SUBARRAY(NOT_NA(NO_REPEAT_F(FG_YIELD(NOW,-10AY,D))),0,1)-SUBARRAY(NOT_NA(NO_REPEAT_F(FG_YIELD(NOW,-10AY,D))),1,1))*100&lt;/Q&gt;&lt;R&gt;1&lt;/R&gt;&lt;C&gt;1&lt;/C&gt;&lt;D xsi:type="xsd:double"&gt;25&lt;/D&gt;&lt;/FQL&gt;&lt;FQL&gt;&lt;Q&gt;REFMYON-FDS^FG_YIELD(NOW,,,0)&lt;/Q&gt;&lt;R&gt;1&lt;/R&gt;&lt;C&gt;1&lt;/C&gt;&lt;D xsi:type="xsd:double"&gt;3&lt;/D&gt;&lt;/FQL&gt;&lt;FQL&gt;&lt;Q&gt;REFMYON-FDS^PROPER_NAME(0,,,"SECURITY","NAME")&lt;/Q&gt;&lt;R&gt;1&lt;/R&gt;&lt;C&gt;1&lt;/C&gt;&lt;D xsi:type="xsd:string"&gt;Malaysia Policy Rate - Overnight&lt;/D&gt;&lt;/FQL&gt;&lt;FQL&gt;&lt;Q&gt;REFPEMPR-FDS^(SUBARRAY(NOT_NA(NO_REPEAT_F(FG_YIELD(NOW,-10AY,D))),0,1)-SUBARRAY(NOT_NA(NO_REPEAT_F(FG_YIELD(NOW,-10AY,D))),1,1))*100&lt;/Q&gt;&lt;R&gt;1&lt;/R&gt;&lt;C&gt;1&lt;/C&gt;&lt;D xsi:type="xsd:double"&gt;-25&lt;/D&gt;&lt;/FQL&gt;&lt;FQL&gt;&lt;Q&gt;REFPEMPR-FDS^FG_YIELD(NOW,,,0)&lt;/Q&gt;&lt;R&gt;1&lt;/R&gt;&lt;C&gt;1&lt;/C&gt;&lt;D xsi:type="xsd:double"&gt;6.25&lt;/D&gt;&lt;/FQL&gt;&lt;FQL&gt;&lt;Q&gt;REFPEMPR-FDS^PROPER_NAME(0,,,"SECURITY","NAME")&lt;/Q&gt;&lt;R&gt;1&lt;/R&gt;&lt;C&gt;1&lt;/C&gt;&lt;D xsi:type="xsd:string"&gt;Peru Policy Rate&lt;/D&gt;&lt;/FQL&gt;&lt;FQL&gt;&lt;Q&gt;REFPL7D-FDS^(SUBARRAY(NOT_NA(NO_REPEAT_F(FG_YIELD(NOW,-10AY,D))),0,1)-SUBARRAY(NOT_NA(NO_REPEAT_F(FG_YIELD(NOW,-10AY,D))),1,1))*100&lt;/Q&gt;&lt;R&gt;1&lt;/R&gt;&lt;C&gt;1&lt;/C&gt;&lt;D xsi:type="xsd:double"&gt;-25&lt;/D&gt;&lt;/FQL&gt;&lt;FQL&gt;&lt;Q&gt;REFPL7D-FDS^FG_YIELD(NOW,,,0)&lt;/Q&gt;&lt;R&gt;1&lt;/R&gt;&lt;C&gt;1&lt;/C&gt;&lt;D xsi:type="xsd:double"&gt;5.75&lt;/D&gt;&lt;/FQL&gt;&lt;FQL&gt;&lt;Q&gt;REFPL7D-FDS^PROPER_NAME(0,,,"SECURITY","NAME")&lt;/Q&gt;&lt;R&gt;1&lt;/R&gt;&lt;C&gt;1&lt;/C&gt;&lt;D xsi:type="xsd:string"&gt;Poland Reference Rate - 7 Day&lt;/D&gt;&lt;/FQL&gt;&lt;FQL&gt;&lt;Q&gt;REFPHRREPO-FDS^(SUBARRAY(NOT_NA(NO_REPEAT_F(FG_YIELD(NOW,-10AY,D))),0,1)-SUBARRAY(NOT_NA(NO_REPEAT_F(FG_YIELD(NOW,-10AY,D))),1,1))*100&lt;/Q&gt;&lt;R&gt;1&lt;/R&gt;&lt;C&gt;1&lt;/C&gt;&lt;D xsi:type="xsd:double"&gt;25&lt;/D&gt;&lt;/FQL&gt;&lt;FQL&gt;&lt;Q&gt;REFPHRREPO-FDS^FG_YIELD(NOW,,,0)&lt;/Q&gt;&lt;R&gt;1&lt;/R&gt;&lt;C&gt;1&lt;/C&gt;&lt;D xsi:type="xsd:double"&gt;6.5&lt;/D&gt;&lt;/FQL&gt;&lt;FQL&gt;&lt;Q&gt;REFPHRREPO-FDS^PROPER_NAME(0,,,"SECURITY","NAME")&lt;/Q&gt;&lt;R&gt;1&lt;/R&gt;&lt;C&gt;1&lt;/C&gt;&lt;D xsi:type="xsd:string"&gt;Philippines Reverse Repo Rate - Overnight&lt;/D&gt;&lt;/FQL&gt;&lt;FQL&gt;&lt;Q&gt;REFIDRREPO-FDS^(SUBARRAY(NOT_NA(NO_REPEAT_F(FG_YIELD(NOW,-10AY,D))),0,1)-SUBARRAY(NOT_NA(NO_REPEAT_F(FG_YIELD(NOW,-10AY,D))),1,1))*100&lt;/Q&gt;&lt;R&gt;1&lt;/R&gt;&lt;C&gt;1&lt;/C&gt;&lt;D xsi:type="xsd:double"&gt;25&lt;/D&gt;&lt;/FQL&gt;&lt;FQL&gt;&lt;Q&gt;REFIDRREPO-FDS^FG_YIELD(NOW,,,0)&lt;/Q&gt;&lt;R&gt;1&lt;/R&gt;&lt;C&gt;1&lt;/C&gt;&lt;D xsi:type="xsd:double"&gt;6&lt;/D&gt;&lt;/FQL&gt;&lt;FQL&gt;&lt;Q&gt;REFIDRREPO-FDS^PROPER_NAME(0,,,"SECURITY","NAME")&lt;/Q&gt;&lt;R&gt;1&lt;/R&gt;&lt;C&gt;1&lt;/C&gt;&lt;D xsi:type="xsd:string"&gt;Indonesia BI (Reverse) Repo Rate - 7 Day&lt;/D&gt;&lt;/FQL&gt;&lt;FQL&gt;&lt;Q&gt;REFCLMPR-FDS^(SUBARRAY(NOT_NA(NO_REPEAT_F(FG_YIELD(NOW,-10AY,D))),0,1)-SUBARRAY(NOT_NA(NO_REPEAT_F(FG_YIELD(NOW,-10AY,D))),1,1))*100&lt;/Q&gt;&lt;R&gt;1&lt;/R&gt;&lt;C&gt;1&lt;/C&gt;&lt;D xsi:type="xsd:double"&gt;-100&lt;/D&gt;&lt;/FQL&gt;&lt;FQL&gt;&lt;Q&gt;REFCLMPR-FDS^FG_YIELD(NOW,,,0)&lt;/Q&gt;&lt;R&gt;1&lt;/R&gt;&lt;C&gt;1&lt;/C&gt;&lt;D xsi:type="xsd:double"&gt;7.25&lt;/D&gt;&lt;/FQL&gt;&lt;FQL&gt;&lt;Q&gt;REFCLMPR-FDS^PROPER_NAME(0,,,"SECURITY","NAME")&lt;/Q&gt;&lt;R&gt;1&lt;/R&gt;&lt;C&gt;1&lt;/C&gt;&lt;D xsi:type="xsd:string"&gt;Chile Monetary Policy Rate&lt;/D&gt;&lt;/FQL&gt;&lt;FQL&gt;&lt;Q&gt;TRYSA10Y-FDS^PCTCHG(FG_YIELD(0,,,,"YTM"),FG_YIELD(-3AM,,,,"YTM"))&lt;/Q&gt;&lt;R&gt;1&lt;/R&gt;&lt;C&gt;1&lt;/C&gt;&lt;D xsi:type="xsd:double"&gt;-4.7904687&lt;/D&gt;&lt;/FQL&gt;&lt;FQL&gt;&lt;Q&gt;TRYSA10Y-FDS^PCTCHG(FG_YIELD(0,,,,"YTM"),FG_YIELD(-1AM,,,,"YTM"))&lt;/Q&gt;&lt;R&gt;1&lt;/R&gt;&lt;C&gt;1&lt;/C&gt;&lt;D xsi:type="xsd:double"&gt;7.626021&lt;/D&gt;&lt;/FQL&gt;&lt;FQL&gt;&lt;Q&gt;TRYVN10Y-FDS^PCTCHG(FG_YIELD(0,,,,"YTM"),FG_YIELD(-3AM,,,,"YTM"))&lt;/Q&gt;&lt;R&gt;1&lt;/R&gt;&lt;C&gt;1&lt;/C&gt;&lt;D xsi:type="xsd:double"&gt;-14.608071&lt;/D&gt;&lt;/FQL&gt;&lt;FQL&gt;&lt;Q&gt;TRYVN10Y-FDS^PCTCHG(FG_YIELD(0,,,,"YTM"),FG_YIELD(-1AM,,,,"YTM"))&lt;/Q&gt;&lt;R&gt;1&lt;/R&gt;&lt;C&gt;1&lt;/C&gt;&lt;D xsi:type="xsd:double"&gt;-23.215668&lt;/D&gt;&lt;/FQL&gt;&lt;FQL&gt;&lt;Q&gt;TRYAE10Y-FDS^PCTCHG(FG_YIELD(0,,,,"YTM"),FG_YIELD(-3AM,,,,"YTM"))&lt;/Q&gt;&lt;R&gt;0&lt;/R&gt;&lt;C&gt;0&lt;/C&gt;&lt;/FQL&gt;&lt;FQL&gt;&lt;Q&gt;TRYAE10Y-FDS^PCTCHG(FG_YIELD(0,,,,"YTM"),FG_YIELD(-1AM,,,,"YTM"))&lt;/Q&gt;&lt;R&gt;0&lt;/R&gt;&lt;C&gt;0&lt;/C&gt;&lt;/FQL&gt;&lt;FQL&gt;&lt;Q&gt;TRYTR7Y-FDS^PCTCHG(FG_YIELD(0,,,,"YTM"),FG_YIELD(-3AM,,,,"YTM"))&lt;/Q&gt;&lt;R&gt;1&lt;/R&gt;&lt;C&gt;1&lt;/C&gt;&lt;D xsi:type="xsd:double"&gt;-10.576262&lt;/D&gt;&lt;/FQL&gt;&lt;FQL&gt;&lt;Q&gt;TRYTR7Y-FDS^PCTCHG(FG_YIELD(0,,,,"YTM"),FG_YIELD(-1AM,,,,"YTM"))&lt;/Q&gt;&lt;R&gt;1&lt;/R&gt;&lt;C&gt;1&lt;/C&gt;&lt;D xsi:type="xsd:double"&gt;0.6032993&lt;/D&gt;&lt;/FQL&gt;&lt;FQL&gt;&lt;Q&gt;TRYTH10Y-FDS^PCTCHG(FG_YIELD(0,,,,"YTM"),FG_YIELD(-3AM,,,,"YTM"))&lt;/Q&gt;&lt;R&gt;1&lt;/R&gt;&lt;C&gt;1&lt;/C&gt;&lt;D xsi:type="xsd:double"&gt;-18.73784&lt;/D&gt;&lt;/FQL&gt;&lt;FQL&gt;&lt;Q&gt;TRYTH10Y-FDS^PCTCHG(FG_YIELD(0,,,,"YTM"),FG_YIELD(-1AM,,,,"YTM"))&lt;/Q&gt;&lt;R&gt;1&lt;/R&gt;&lt;C&gt;1&lt;/C&gt;&lt;D xsi:type="xsd:double"&gt;-5.17616&lt;/D&gt;&lt;/FQL&gt;&lt;FQL&gt;&lt;Q&gt;TRYQA10Y-FDS^PCTCHG(FG_YIELD(0,,,,"YTM"),FG_YIELD(-3AM,,,,"YTM"))&lt;/Q&gt;&lt;R&gt;0&lt;/R&gt;&lt;C&gt;0&lt;/C&gt;&lt;/FQL&gt;&lt;FQL&gt;&lt;Q&gt;TRYQA10Y-FDS^PCTCHG(FG_YIELD(0,,,,"YTM"),FG_YIELD(-1AM,,,,"YTM"))&lt;/Q&gt;&lt;R&gt;0&lt;/R&gt;&lt;C&gt;0&lt;/C&gt;&lt;/FQL&gt;&lt;FQL&gt;&lt;Q&gt;TRYCN10Y-FDS^PCTCHG(FG_YIELD(0,,,,"YTM"),FG_YIELD(-3AM,,,,"YTM"))&lt;/Q&gt;&lt;R&gt;1&lt;/R&gt;&lt;C&gt;1&lt;/C&gt;&lt;D xsi:type="xsd:double"&gt;-8.289882&lt;/D&gt;&lt;/FQL&gt;&lt;FQL&gt;&lt;Q&gt;TRYCN10Y-FDS^PCTCHG(FG_YIELD(0,,,,"YTM"),FG_YIELD(-1AM,,,,"YTM"))&lt;/Q&gt;&lt;R&gt;1&lt;/R&gt;&lt;C&gt;1&lt;/C&gt;&lt;D xsi:type="xsd:double"&gt;-3.8236072&lt;/D&gt;&lt;/FQL&gt;&lt;FQL&gt;&lt;Q&gt;TRYIN10Y-FDS^PCTCHG(FG_YIELD(0,,,,"YTM"),FG_YIELD(-3AM,,,,"YTM"))&lt;/Q&gt;&lt;R&gt;0&lt;/R&gt;&lt;C&gt;0&lt;/C&gt;&lt;/FQL&gt;&lt;FQL&gt;&lt;Q&gt;TRYIN10Y-FDS^PCTCHG(FG_YIELD(0,,,,"YTM"),FG_YIELD(-1AM,,,,"YTM"))&lt;/Q&gt;&lt;R&gt;1&lt;/R&gt;&lt;C&gt;1&lt;/C&gt;&lt;D xsi:type="xsd:double"&gt;-1.1006618&lt;/D&gt;&lt;/FQL&gt;&lt;FQL&gt;&lt;Q&gt;TRYGR10Y-FDS^PCTCHG(FG_YIELD(0,,,,"YTM"),FG_YIELD(-3AM,,,,"YTM"))&lt;/Q&gt;&lt;R&gt;1&lt;/R&gt;&lt;C&gt;1&lt;/C&gt;&lt;D xsi:type="xsd:double"&gt;-12.009064&lt;/D&gt;&lt;/FQL&gt;&lt;FQL&gt;&lt;Q&gt;TRYGR10Y-FDS^PCTCHG(FG_YIELD(0,,,,"YTM"),FG_YIELD(-1AM,,,,"YTM"))&lt;/Q&gt;&lt;R&gt;1&lt;/R&gt;&lt;C&gt;1&lt;/C&gt;&lt;D xsi:type="xsd:double"&gt;8.20433&lt;/D&gt;&lt;/FQL&gt;&lt;FQL&gt;&lt;Q&gt;TRYZA10Y-FDS^PCTCHG(FG_YIELD(0,,,,"YTM"),FG_YIELD(-3AM,,,,"YTM"))&lt;/Q&gt;&lt;R&gt;1&lt;/R&gt;&lt;C&gt;1&lt;/C&gt;&lt;D xsi:type="xsd:double"&gt;-2.4078095&lt;/D&gt;&lt;/FQL&gt;&lt;FQL&gt;&lt;Q&gt;TRYZA10Y-FDS^PCTCHG(FG_YIELD(0,,,,"YTM"),FG_YIELD(-1AM,,,,"YTM"))&lt;/Q&gt;&lt;R&gt;1&lt;/R&gt;&lt;C&gt;1&lt;/C&gt;&lt;D xsi:type="xsd:double"&gt;3.609663&lt;/D&gt;&lt;/FQL&gt;&lt;FQL&gt;&lt;Q&gt;TRYBR10Y-FDS^PCTCHG(FG_YIELD(0,,,,"YTM"),FG_YIELD(-3AM,,,,"YTM"))&lt;/Q&gt;&lt;R&gt;1&lt;/R&gt;&lt;C&gt;1&lt;/C&gt;&lt;D xsi:type="xsd:double"&gt;-4.833213&lt;/D&gt;&lt;/FQL&gt;&lt;FQL&gt;&lt;Q&gt;TRYBR10Y-FDS^PCTCHG(FG_YIELD(0,,,,"YTM"),FG_YIELD(-1AM,,,,"YTM"))&lt;/Q&gt;&lt;R&gt;1&lt;/R&gt;&lt;C&gt;1&lt;/C&gt;&lt;D xsi:type="xsd:double"&gt;2.792157&lt;/D&gt;&lt;/FQL&gt;&lt;FQL&gt;&lt;Q&gt;TRYKR10Y-FDS^PCTCHG(FG_YIELD(0,,,,"YTM"),FG_YIELD(-3AM,,,,"YTM"))&lt;/Q&gt;&lt;R&gt;1&lt;/R&gt;&lt;C&gt;1&lt;/C&gt;&lt;D xsi:type="xsd:double"&gt;-14.026162&lt;/D&gt;&lt;/FQL&gt;&lt;FQL&gt;&lt;Q&gt;TRYKR10Y-FDS^PCTCHG(FG_YIELD(0,,,,"YTM"),FG_YIELD(-1AM,,,,"YTM"))&lt;/Q&gt;&lt;R&gt;1&lt;/R&gt;&lt;C&gt;1&lt;/C&gt;&lt;D xsi:type="xsd:double"&gt;4.1480193&lt;/D&gt;&lt;/FQL&gt;&lt;FQL&gt;&lt;Q&gt;TRYMX10Y-FDS^PCTCHG(FG_YIELD(0,,,,"YTM"),FG_YIELD(-3AM,,,,"YTM"))&lt;/Q&gt;&lt;R&gt;1&lt;/R&gt;&lt;C&gt;1&lt;/C&gt;&lt;D xsi:type="xsd:double"&gt;-3.6085315&lt;/D&gt;&lt;/FQL&gt;&lt;FQL&gt;&lt;Q&gt;TRYMX10Y-FDS^PCTCHG(FG_YIELD(0,,,,"YTM"),FG_YIELD(-1AM,,,,"YTM"))&lt;/Q&gt;&lt;R&gt;1&lt;/R&gt;&lt;C&gt;1&lt;/C&gt;&lt;D xsi:type="xsd:double"&gt;3.3854427&lt;/D&gt;&lt;/FQL&gt;&lt;FQL&gt;&lt;Q&gt;TRYTW10Y-FDS^PCTCHG(FG_YIELD(0,,,,"YTM"),FG_YIELD(-3AM,,,,"YTM"))&lt;/Q&gt;&lt;R&gt;0&lt;/R&gt;&lt;C&gt;0&lt;/C&gt;&lt;/FQL&gt;&lt;FQL&gt;&lt;Q&gt;TRYTW10Y-FDS^PCTCHG(FG_YIELD(0,,,,"YTM"),FG_YIELD(-1AM,,,,"YTM"))&lt;/Q&gt;&lt;R&gt;0&lt;/R&gt;&lt;C&gt;0&lt;/C&gt;&lt;/FQL&gt;&lt;FQL&gt;&lt;Q&gt;TRYMY10Y-FDS^PCTCHG(FG_YIELD(0,,,,"YTM"),FG_YIELD(-3AM,,,,"YTM"))&lt;/Q&gt;&lt;R&gt;1&lt;/R&gt;&lt;C&gt;1&lt;/C&gt;&lt;D xsi:type="xsd:double"&gt;-2.1127372&lt;/D&gt;&lt;/FQL&gt;&lt;FQL&gt;&lt;Q&gt;TRYMY10Y-FDS^PCTCHG(FG_YIELD(0,,,,"YTM"),FG_YIELD(-1AM,,,,"YTM"))&lt;/Q&gt;&lt;R&gt;1&lt;/R&gt;&lt;C&gt;1&lt;/C&gt;&lt;D xsi:type="xsd:double"&gt;0.0048602135&lt;/D&gt;&lt;/FQL&gt;&lt;FQL&gt;&lt;Q&gt;TRYPE10Y-FDS^PCTCHG(FG_YIELD(0,,,,"YTM"),FG_YIELD(-3AM,,,,"YTM"))&lt;/Q&gt;&lt;R&gt;1&lt;/R&gt;&lt;C&gt;1&lt;/C&gt;&lt;D xsi:type="xsd:double"&gt;-5.2570777&lt;/D&gt;&lt;/FQL&gt;&lt;FQL&gt;&lt;Q&gt;TRYPE10Y-FDS^PCTCHG(FG_YIELD(0,,,,"YTM"),FG_YIELD(-1AM,,,,"YTM"))&lt;/Q&gt;&lt;R&gt;1&lt;/R&gt;&lt;C&gt;1&lt;/C&gt;&lt;D xsi:type="xsd:double"&gt;4.1748524&lt;/D&gt;&lt;/FQL&gt;&lt;FQL&gt;&lt;Q&gt;TRYPL10Y-FDS^PCTCHG(FG_YIELD(0,,,,"YTM"),FG_YIELD(-3AM,,,,"YTM"))&lt;/Q&gt;&lt;R&gt;1&lt;/R&gt;&lt;C&gt;1&lt;/C&gt;&lt;D xsi:type="xsd:double"&gt;-3.9496737&lt;/D&gt;&lt;/FQL&gt;&lt;FQL&gt;&lt;Q&gt;TRYPL10Y-FDS^PCTCHG(FG_YIELD(0,,,,"YTM"),FG_YIELD(-1AM,,,,"YTM"))&lt;/Q&gt;&lt;R&gt;1&lt;/R&gt;&lt;C&gt;1&lt;/C&gt;&lt;D xsi:type="xsd:double"&gt;7.9605823&lt;/D&gt;&lt;/FQL&gt;&lt;FQL&gt;&lt;Q&gt;TRYPH10Y-FDS^PCTCHG(FG_YIELD(0,,,,"YTM"),FG_YIELD(-3AM,,,,"YTM"))&lt;/Q&gt;&lt;R&gt;1&lt;/R&gt;&lt;C&gt;1&lt;/C&gt;&lt;D xsi:type="xsd:double"&gt;-5.5449033&lt;/D&gt;&lt;/FQL&gt;&lt;FQL&gt;&lt;Q&gt;TRYPH10Y-FDS^PCTCHG(FG_YIELD(0,,,,"YTM"),FG_YIELD(-1AM,,,,"YTM"))&lt;/Q&gt;&lt;R&gt;1&lt;/R&gt;&lt;C&gt;1&lt;/C&gt;&lt;D xsi:type="xsd:double"&gt;-0.05052296&lt;/D&gt;&lt;/FQL&gt;&lt;FQL&gt;&lt;Q&gt;TRYID10Y-FDS^PCTCHG(FG_YIELD(0,,,,"YTM"),FG_YIELD(-3AM,,,,"YTM"))&lt;/Q&gt;&lt;R&gt;1&lt;/R&gt;&lt;C&gt;1&lt;/C&gt;&lt;D xsi:type="xsd:double"&gt;-2.1781194&lt;/D&gt;&lt;/FQL&gt;&lt;FQL&gt;&lt;Q&gt;TRYID10Y-FDS^PCTCHG(FG_YIELD(0,,,,"YTM"),FG_YIELD(-1AM,,,,"YTM"))&lt;/Q&gt;&lt;R&gt;1&lt;/R&gt;&lt;C&gt;1&lt;/C&gt;&lt;D xsi:type="xsd:double"&gt;-0.19331366&lt;/D&gt;&lt;/FQL&gt;&lt;FQL&gt;&lt;Q&gt;TIPSCL10Y-FDS^PCTCHG(FG_YIELD(0,,,,"YTM"),FG_YIELD(-3AM,,,,"YTM"))&lt;/Q&gt;&lt;R&gt;1&lt;/R&gt;&lt;C&gt;1&lt;/C&gt;&lt;D xsi:type="xsd:double"&gt;-20.817242&lt;/D&gt;&lt;/FQL&gt;&lt;FQL&gt;&lt;Q&gt;TIPSCL10Y-FDS^PCTCHG(FG_YIELD(0,,,,"YTM"),FG_YIELD(-1AM,,,,"YTM"))&lt;/Q&gt;&lt;R&gt;1&lt;/R&gt;&lt;C&gt;1&lt;/C&gt;&lt;D xsi:type="xsd:double"&gt;-10.866184&lt;/D&gt;&lt;/FQL&gt;&lt;FQL&gt;&lt;Q&gt;TRYUS10Y-FDS^FG_YIELD(-4D,,,,"YTM")&lt;/Q&gt;&lt;R&gt;1&lt;/R&gt;&lt;C&gt;1&lt;/C&gt;&lt;D xsi:type="xsd:double"&gt;4.1153&lt;/D&gt;&lt;/FQL&gt;&lt;FQL&gt;&lt;Q&gt;TRYUS10Y-FDS^FG_YIELD_NAME&lt;/Q&gt;&lt;R&gt;1&lt;/R&gt;&lt;C&gt;1&lt;/C&gt;&lt;D xsi:type="xsd:string"&gt;US Benchmark Bond - 10 Year&lt;/D&gt;&lt;/FQL&gt;&lt;FQL&gt;&lt;Q&gt;TRYSA10Y-FDS^FG_YIELD(0,,,,"YTM")&lt;/Q&gt;&lt;R&gt;1&lt;/R&gt;&lt;C&gt;1&lt;/C&gt;&lt;D xsi:type="xsd:double"&gt;5.281116&lt;/D&gt;&lt;/FQL&gt;&lt;FQL&gt;&lt;Q&gt;TRYSA10Y-FDS^FG_YIELD_NAME&lt;/Q&gt;&lt;R&gt;1&lt;/R&gt;&lt;C&gt;1&lt;/C&gt;&lt;D xsi:type="xsd:string"&gt;Treasury - SAUDI ARABIA Benchmark Bond 10Y&lt;/D&gt;&lt;/FQL&gt;&lt;FQL&gt;&lt;Q&gt;TRYVN10Y-FDS^FG_YIELD(0,,,,"YTM")&lt;/Q&gt;&lt;R&gt;1&lt;/R&gt;&lt;C&gt;1&lt;/C&gt;&lt;D xsi:type="xsd:double"&gt;2.2365296&lt;/D&gt;&lt;/FQL&gt;&lt;FQL&gt;&lt;Q&gt;TRYVN10Y-FDS^FG_YIELD_NAME&lt;/Q&gt;&lt;R&gt;1&lt;/R&gt;&lt;C&gt;1&lt;/C&gt;&lt;D xsi:type="xsd:string"&gt;Treasury - Vietnam Benchmark Bond 10Y&lt;/D&gt;&lt;/FQL&gt;&lt;FQL&gt;&lt;Q&gt;TRYAE10Y-FDS^FG_YIELD(0,,,,"YTM")&lt;/Q&gt;&lt;R&gt;0&lt;/R&gt;&lt;C&gt;0&lt;/C&gt;&lt;/FQL&gt;&lt;FQL&gt;&lt;Q&gt;TRYAE10Y-FDS^FG_YIELD_NAME&lt;/Q&gt;&lt;R&gt;1&lt;/R&gt;&lt;C&gt;1&lt;/C&gt;&lt;D xsi:type="xsd:string"&gt;Treasury - United Arab Emirates USD Benchmark Bond 10Y&lt;/D&gt;&lt;/FQL&gt;&lt;FQL&gt;&lt;Q&gt;TRYTR7Y-FDS^FG_YIELD(0,,,,"YTM")&lt;/Q&gt;&lt;R&gt;1&lt;/R&gt;&lt;C&gt;1&lt;/C&gt;&lt;D xsi:type="xsd:double"&gt;22.446152&lt;/D&gt;&lt;/FQL&gt;&lt;FQL&gt;&lt;Q&gt;TRYTR7Y-FDS^FG_YIELD_NAME&lt;/Q&gt;&lt;R&gt;1&lt;/R&gt;&lt;C&gt;1&lt;/C&gt;&lt;D xsi:type="xsd:string"&gt;Treasury - Turkey Benchmark Bond 7Y&lt;/D&gt;&lt;/FQL&gt;&lt;FQL&gt;&lt;Q&gt;TRYTH10Y-FDS^FG_YIELD(0,,,,"YTM")&lt;/Q&gt;&lt;R&gt;1&lt;/R&gt;&lt;C&gt;1&lt;/C&gt;&lt;D xsi:type="xsd:double"&gt;2.565605&lt;/D&gt;&lt;/FQL&gt;&lt;FQL&gt;&lt;Q&gt;TRYTH10Y-FDS^FG_YIELD_NAME&lt;/Q&gt;&lt;R&gt;1&lt;/R&gt;&lt;C&gt;1&lt;/C&gt;&lt;D xsi:type="xsd:string"&gt;Thailand Benchmark Bond - 10 Year&lt;/D&gt;&lt;/FQL&gt;&lt;FQL&gt;&lt;Q&gt;TRYQA10Y-FDS^FG_YIELD(0,,,,"YTM")&lt;/Q&gt;&lt;R&gt;0&lt;/R&gt;&lt;C&gt;0&lt;/C&gt;&lt;/FQL&gt;&lt;FQL&gt;&lt;Q&gt;TRYQA10Y-FDS^FG_YIELD_NAME&lt;/Q&gt;&lt;R&gt;1&lt;/R&gt;&lt;C&gt;1&lt;/C&gt;&lt;D xsi:type="xsd:string"&gt;Treasury - Qatar Benchmark Bond 10Y&lt;/D&gt;&lt;/FQL&gt;&lt;FQL&gt;&lt;Q&gt;TRYCN10Y-FDS^FG_YIELD(0,,,,"YTM")&lt;/Q&gt;&lt;R&gt;1&lt;/R&gt;&lt;C&gt;1&lt;/C&gt;&lt;D xsi:type="xsd:double"&gt;2.4248&lt;/D&gt;&lt;/FQL&gt;&lt;FQL&gt;&lt;Q&gt;TRYCN10Y-FDS^FG_YIELD_NAME&lt;/Q&gt;&lt;R&gt;1&lt;/R&gt;&lt;C&gt;1&lt;/C&gt;&lt;D xsi:type="xsd:string"&gt;Treasury - China Benchmark Bond 10Y&lt;/D&gt;&lt;/FQL&gt;&lt;FQL&gt;&lt;Q&gt;TRYIN10Y-FDS^FG_YIELD(0,,,,"YTM")&lt;/Q&gt;&lt;R&gt;1&lt;/R&gt;&lt;C&gt;1&lt;/C&gt;&lt;D xsi:type="xsd:double"&gt;7.0675&lt;/D&gt;&lt;/FQL&gt;&lt;FQL&gt;&lt;Q&gt;TRYIN10Y-FDS^FG_YIELD_NAME&lt;/Q&gt;&lt;R&gt;1&lt;/R&gt;&lt;C&gt;1&lt;/C&gt;&lt;D xsi:type="xsd:string"&gt;India Benchmark Bond - 10 Year&lt;/D&gt;&lt;/FQL&gt;&lt;FQL&gt;&lt;Q&gt;TRYGR10Y-FDS^FG_YIELD(0,,,,"YTM")&lt;/Q&gt;&lt;R&gt;1&lt;/R&gt;&lt;C&gt;1&lt;/C&gt;&lt;D xsi:type="xsd:double"&gt;3.495&lt;/D&gt;&lt;/FQL&gt;&lt;FQL&gt;&lt;Q&gt;TRYGR10Y-FDS^FG_YIELD_NAME&lt;/Q&gt;&lt;R&gt;1&lt;/R&gt;&lt;C&gt;1&lt;/C&gt;&lt;D xsi:type="xsd:string"&gt;Greece Benchmark Bond - 10 Year&lt;/D&gt;&lt;/FQL&gt;&lt;FQL&gt;&lt;Q&gt;TRYZA10Y-FDS^FG_YIELD(0,,,,"YTM")&lt;/Q&gt;&lt;R&gt;1&lt;/R&gt;&lt;C&gt;1&lt;/C&gt;&lt;D xsi:type="xsd:double"&gt;11.71135&lt;/D&gt;&lt;/FQL&gt;&lt;FQL&gt;&lt;Q&gt;TRYZA10Y-FDS^FG_YIELD_NAME&lt;/Q&gt;&lt;R&gt;1&lt;/R&gt;&lt;C&gt;1&lt;/C&gt;&lt;D xsi:type="xsd:string"&gt;South Africa Benchmark Bond - 10 Year&lt;/D&gt;&lt;/FQL&gt;&lt;FQL&gt;&lt;Q&gt;TRYBR10Y-FDS^FG_YIELD(0,,,,"YTM")&lt;/Q&gt;&lt;R&gt;1&lt;/R&gt;&lt;C&gt;1&lt;/C&gt;&lt;D xsi:type="xsd:double"&gt;10.94022&lt;/D&gt;&lt;/FQL&gt;&lt;FQL&gt;&lt;Q&gt;TRYBR10Y-FDS^FG_YIELD_NAME&lt;/Q&gt;&lt;R&gt;1&lt;/R&gt;&lt;C&gt;1&lt;/C&gt;&lt;D xsi:type="xsd:string"&gt;Treasury - Brazil Benchmark Bond 10Y&lt;/D&gt;&lt;/FQL&gt;&lt;FQL&gt;&lt;Q&gt;TRYKR10Y-FDS^FG_YIELD(0,,,,"YTM")&lt;/Q&gt;&lt;R&gt;1&lt;/R&gt;&lt;C&gt;1&lt;/C&gt;&lt;D xsi:type="xsd:double"&gt;3.4448&lt;/D&gt;&lt;/FQL&gt;&lt;FQL&gt;&lt;Q&gt;TRYKR10Y-FDS^FG_YIELD_NAME&lt;/Q&gt;&lt;R&gt;1&lt;/R&gt;&lt;C&gt;1&lt;/C&gt;&lt;D xsi:type="xsd:string"&gt;South Korea Benchmark Bond - 10 Year&lt;/D&gt;&lt;/FQL&gt;&lt;FQL&gt;&lt;Q&gt;TRYMX10Y-FDS^FG_YIELD(0,,,,"YTM")&lt;/Q&gt;&lt;R&gt;1&lt;/R&gt;&lt;C&gt;1&lt;/C&gt;&lt;D xsi:type="xsd:double"&gt;9.3172&lt;/D&gt;&lt;/FQL&gt;&lt;FQL&gt;&lt;Q&gt;TRYMX10Y-FDS^FG_YIELD_NAME&lt;/Q&gt;&lt;R&gt;1&lt;/R&gt;&lt;C&gt;1&lt;/C&gt;&lt;D xsi:type="xsd:string"&gt;Treasury - Mexico Benchmark Bond 10Y&lt;/D&gt;&lt;/FQL&gt;&lt;FQL&gt;&lt;Q&gt;TRYTW10Y-FDS^FG_YIELD(0,,,,"YTM")&lt;/Q&gt;&lt;R&gt;0&lt;/R&gt;&lt;C&gt;0&lt;/C&gt;&lt;/FQL&gt;&lt;FQL&gt;&lt;Q&gt;TRYTW10Y-FDS^FG_YIELD_NAME&lt;/Q&gt;&lt;R&gt;1&lt;/R&gt;&lt;C&gt;1&lt;/C&gt;&lt;D xsi:type="xsd:string"&gt;"Taiwan, China Benchmark Bond - 10 Year"&lt;/D&gt;&lt;/FQL&gt;&lt;FQL&gt;&lt;Q&gt;TRYMY10Y-FDS^FG_YIELD(0,,,,"YTM")&lt;/Q&gt;&lt;R&gt;1&lt;/R&gt;&lt;C&gt;1&lt;/C&gt;&lt;D xsi:type="xsd:double"&gt;3.806866&lt;/D&gt;&lt;/FQL&gt;&lt;FQL&gt;&lt;Q&gt;TRYMY10Y-FDS^FG_YIELD_NAME&lt;/Q&gt;&lt;R&gt;1&lt;/R&gt;&lt;C&gt;1&lt;/C&gt;&lt;D xsi:type="xsd:string"&gt;Treasury - Malaysia Benchmark Bond 10Y&lt;/D&gt;&lt;/FQL&gt;&lt;FQL&gt;&lt;Q&gt;TRYPE10Y-FDS^FG_YIELD(0,,,,"YTM")&lt;/Q&gt;&lt;R&gt;1&lt;/R&gt;&lt;C&gt;1&lt;/C&gt;&lt;D xsi:type="xsd:double"&gt;6.730905&lt;/D&gt;&lt;/FQL&gt;&lt;FQL&gt;&lt;Q&gt;TRYPE10Y-FDS^FG_YIELD_NAME&lt;/Q&gt;&lt;R&gt;1&lt;/R&gt;&lt;C&gt;1&lt;/C&gt;&lt;D xsi:type="xsd:string"&gt;Treasury - Peru Benchmark Bond 10Y&lt;/D&gt;&lt;/FQL&gt;&lt;FQL&gt;&lt;Q&gt;TRYPL10Y-FDS^FG_YIELD(0,,,,"YTM")&lt;/Q&gt;&lt;R&gt;1&lt;/R&gt;&lt;C&gt;1&lt;/C&gt;&lt;D xsi:type="xsd:double"&gt;5.4668&lt;/D&gt;&lt;/FQL&gt;&lt;FQL&gt;&lt;Q&gt;TRYPL10Y-FDS^FG_YIELD_NAME&lt;/Q&gt;&lt;R&gt;1&lt;/R&gt;&lt;C&gt;1&lt;/C&gt;&lt;D xsi:type="xsd:string"&gt;Treasury - Poland Benchmark Bond 10Y&lt;/D&gt;&lt;/FQL&gt;&lt;FQL&gt;&lt;Q&gt;TRYPH10Y-FDS^FG_YIELD(0,,,,"YTM")&lt;/Q&gt;&lt;R&gt;1&lt;/R&gt;&lt;C&gt;1&lt;/C&gt;&lt;D xsi:type="xsd:double"&gt;6.183502&lt;/D&gt;&lt;/FQL&gt;&lt;FQL&gt;&lt;Q&gt;TRYPH10Y-FDS^FG_YIELD_NAME&lt;/Q&gt;&lt;R&gt;1&lt;/R&gt;&lt;C&gt;1&lt;/C&gt;&lt;D xsi:type="xsd:string"&gt;Philippines Benchmark Bond - 10 Year&lt;/D&gt;&lt;/FQL&gt;&lt;FQL&gt;&lt;Q&gt;TRYID10Y-FDS^FG_YIELD(0,,,,"YTM")&lt;/Q&gt;&lt;R&gt;1&lt;/R&gt;&lt;C&gt;1&lt;/C&gt;&lt;D xsi:type="xsd:double"&gt;6.625662&lt;/D&gt;&lt;/FQL&gt;&lt;FQL&gt;&lt;Q&gt;TRYID10Y-FDS^FG_YIELD_NAME&lt;/Q&gt;&lt;R&gt;1&lt;/R&gt;&lt;C&gt;1&lt;/C&gt;&lt;D xsi:type="xsd:string"&gt;Treasury - Indonesia Benchmark Bond 10Y&lt;/D&gt;&lt;/FQL&gt;&lt;FQL&gt;&lt;Q&gt;TIPSCL10Y-FDS^FG_YIELD(0,,,,"YTM")&lt;/Q&gt;&lt;R&gt;1&lt;/R&gt;&lt;C&gt;1&lt;/C&gt;&lt;D xsi:type="xsd:double"&gt;2.3009455&lt;/D&gt;&lt;/FQL&gt;&lt;FQL&gt;&lt;Q&gt;TIPSCL10Y-FDS^FG_YIELD_NAME&lt;/Q&gt;&lt;R&gt;1&lt;/R&gt;&lt;C&gt;1&lt;/C&gt;&lt;D xsi:type="xsd:string"&gt;Treasury - Chile Inflation-Indexed (TIPS) Bond 10Y&lt;/D&gt;&lt;/FQL&gt;&lt;FQL&gt;&lt;Q&gt;KSA^FMA_ROE(NTMA,-20AY,NOW,FY,"PORTAGG","MEANR")&lt;/Q&gt;&lt;R&gt;20&lt;/R&gt;&lt;C&gt;1&lt;/C&gt;&lt;D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xsi:type="xsd:double"&gt;12.9007124779981&lt;/D&gt;&lt;D xsi:type="xsd:double"&gt;11.3294751772354&lt;/D&gt;&lt;D xsi:type="xsd:double"&gt;11.9967853551854&lt;/D&gt;&lt;D xsi:type="xsd:double"&gt;12.1701096511068&lt;/D&gt;&lt;D xsi:type="xsd:double"&gt;11.2305559814687&lt;/D&gt;&lt;D xsi:type="xsd:double"&gt;10.146987054615&lt;/D&gt;&lt;D xsi:type="xsd:double"&gt;12.7997878012912&lt;/D&gt;&lt;D xsi:type="xsd:double"&gt;13.7729696546777&lt;/D&gt;&lt;D xsi:type="xsd:double"&gt;11.7570018859186&lt;/D&gt;&lt;/FQL&gt;&lt;FQL&gt;&lt;Q&gt;VNM^FMA_ROE(NTMA,-20AY,NOW,FY,"PORTAGG","MEANR")&lt;/Q&gt;&lt;R&gt;20&lt;/R&gt;&lt;C&gt;1&lt;/C&gt;&lt;D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xsi:type="xsd:double"&gt;12.2007678582522&lt;/D&gt;&lt;D xsi:type="xsd:double"&gt;16.4162915324944&lt;/D&gt;&lt;D xsi:type="xsd:double"&gt;16.394053839446&lt;/D&gt;&lt;D xsi:type="xsd:double"&gt;15.4303491131499&lt;/D&gt;&lt;D xsi:type="xsd:double"&gt;15.2759317822094&lt;/D&gt;&lt;D xsi:type="xsd:double"&gt;10.9403666714676&lt;/D&gt;&lt;D xsi:type="xsd:double"&gt;8.5756546844961&lt;/D&gt;&lt;D xsi:type="xsd:double"&gt;13.4991404349356&lt;/D&gt;&lt;D xsi:type="xsd:double"&gt;12.1231419211942&lt;/D&gt;&lt;D xsi:type="xsd:double"&gt;15.1097267855615&lt;/D&gt;&lt;D xsi:type="xsd:double"&gt;15.4807939433741&lt;/D&gt;&lt;D xsi:type="xsd:double"&gt;17.0889112010564&lt;/D&gt;&lt;D xsi:type="xsd:double"&gt;18.3844906020794&lt;/D&gt;&lt;D xsi:type="xsd:double"&gt;14.7334622550631&lt;/D&gt;&lt;D xsi:type="xsd:double"&gt;10.7481226516778&lt;/D&gt;&lt;/FQL&gt;&lt;FQL&gt;&lt;Q&gt;UAE^FMA_ROE(NTMA,-20AY,NOW,FY,"PORTAGG","MEANR")&lt;/Q&gt;&lt;R&gt;20&lt;/R&gt;&lt;C&gt;1&lt;/C&gt;&lt;D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xsi:type="xsd:double"&gt;11.0777984350957&lt;/D&gt;&lt;D xsi:type="xsd:double"&gt;12.3046871114493&lt;/D&gt;&lt;D xsi:type="xsd:double"&gt;11.0383578639711&lt;/D&gt;&lt;D xsi:type="xsd:double"&gt;12.0257898837902&lt;/D&gt;&lt;D xsi:type="xsd:double"&gt;10.3907544258318&lt;/D&gt;&lt;D xsi:type="xsd:double"&gt;8.12845515854192&lt;/D&gt;&lt;D xsi:type="xsd:double"&gt;6.7620176250091&lt;/D&gt;&lt;D xsi:type="xsd:double"&gt;11.2349425542518&lt;/D&gt;&lt;D xsi:type="xsd:double"&gt;12.9338493780006&lt;/D&gt;&lt;D xsi:type="xsd:double"&gt;13.2251182283574&lt;/D&gt;&lt;/FQL&gt;&lt;FQL&gt;&lt;Q&gt;TUR^FMA_ROE(NTMA,-20AY,NOW,FY,"PORTAGG","MEANR")&lt;/Q&gt;&lt;R&gt;20&lt;/R&gt;&lt;C&gt;1&lt;/C&gt;&lt;D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xsi:type="xsd:double"&gt;14.5323662756041&lt;/D&gt;&lt;D xsi:type="xsd:double"&gt;15.0832531129689&lt;/D&gt;&lt;D xsi:type="xsd:double"&gt;15.8676026141806&lt;/D&gt;&lt;D xsi:type="xsd:double"&gt;14.4769185864537&lt;/D&gt;&lt;D xsi:type="xsd:double"&gt;15.0590425800443&lt;/D&gt;&lt;D xsi:type="xsd:double"&gt;13.6524897976729&lt;/D&gt;&lt;D xsi:type="xsd:double"&gt;12.866544620472&lt;/D&gt;&lt;D xsi:type="xsd:double"&gt;12.7726870869254&lt;/D&gt;&lt;D xsi:type="xsd:double"&gt;12.8458107179109&lt;/D&gt;&lt;D xsi:type="xsd:double"&gt;15.2051271731034&lt;/D&gt;&lt;D xsi:type="xsd:double"&gt;14.7086929252537&lt;/D&gt;&lt;D xsi:type="xsd:double"&gt;14.8395465769289&lt;/D&gt;&lt;D xsi:type="xsd:double"&gt;12.8830287056985&lt;/D&gt;&lt;D xsi:type="xsd:double"&gt;18.5724935361686&lt;/D&gt;&lt;D xsi:type="xsd:double"&gt;24.1409632075388&lt;/D&gt;&lt;D xsi:type="xsd:double"&gt;25.9292660335172&lt;/D&gt;&lt;/FQL&gt;&lt;FQL&gt;&lt;Q&gt;SET-BKK^FMA_ROE(NTMA,-20AY,NOW,FY,"PORTAGG","MEANR")&lt;/Q&gt;&lt;R&gt;20&lt;/R&gt;&lt;C&gt;1&lt;/C&gt;&lt;D xsi:type="xsd:double"&gt;19.4775253074283&lt;/D&gt;&lt;D xsi:type="xsd:double"&gt;16.7129326073384&lt;/D&gt;&lt;D xsi:type="xsd:double"&gt;14.8656028990892&lt;/D&gt;&lt;D xsi:type="xsd:double"&gt;14.4266077076695&lt;/D&gt;&lt;D xsi:type="xsd:double"&gt;11.0560385715565&lt;/D&gt;&lt;D xsi:type="xsd:double"&gt;13.1789961604636&lt;/D&gt;&lt;D xsi:type="xsd:double"&gt;14.9486867959632&lt;/D&gt;&lt;D xsi:type="xsd:double"&gt;14.3192952203821&lt;/D&gt;&lt;D xsi:type="xsd:double"&gt;15.3579090829836&lt;/D&gt;&lt;D xsi:type="xsd:double"&gt;14.4834347566328&lt;/D&gt;&lt;D xsi:type="xsd:double"&gt;13.1977119976914&lt;/D&gt;&lt;D xsi:type="xsd:double"&gt;12.8261347373446&lt;/D&gt;&lt;D xsi:type="xsd:double"&gt;12.4445057567564&lt;/D&gt;&lt;D xsi:type="xsd:double"&gt;12.4919200136172&lt;/D&gt;&lt;D xsi:type="xsd:double"&gt;12.5523899281401&lt;/D&gt;&lt;D xsi:type="xsd:double"&gt;10.9395949228139&lt;/D&gt;&lt;D xsi:type="xsd:double"&gt;8.38849750011356&lt;/D&gt;&lt;D xsi:type="xsd:double"&gt;9.94747027119922&lt;/D&gt;&lt;D xsi:type="xsd:double"&gt;10.1243577085674&lt;/D&gt;&lt;D xsi:type="xsd:double"&gt;9.34939552368522&lt;/D&gt;&lt;/FQL&gt;&lt;FQL&gt;&lt;Q&gt;QAT^FMA_ROE(NTMA,-20AY,NOW,FY,"PORTAGG","MEANR")&lt;/Q&gt;&lt;R&gt;20&lt;/R&gt;&lt;C&gt;1&lt;/C&gt;&lt;D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xsi:type="xsd:double"&gt;16.7779984816015&lt;/D&gt;&lt;D xsi:type="xsd:double"&gt;14.8814458142908&lt;/D&gt;&lt;D xsi:type="xsd:double"&gt;12.1435908718223&lt;/D&gt;&lt;D xsi:type="xsd:double"&gt;12.1306553272553&lt;/D&gt;&lt;D xsi:type="xsd:double"&gt;12.3947412104099&lt;/D&gt;&lt;D xsi:type="xsd:double"&gt;11.6446378155882&lt;/D&gt;&lt;D xsi:type="xsd:double"&gt;11.2380998666164&lt;/D&gt;&lt;D xsi:type="xsd:double"&gt;12.7317850147387&lt;/D&gt;&lt;D xsi:type="xsd:double"&gt;13.2901313577645&lt;/D&gt;&lt;D xsi:type="xsd:double"&gt;12.1192289718939&lt;/D&gt;&lt;/FQL&gt;&lt;FQL&gt;&lt;Q&gt;MCHI^FMA_ROE(NTMA,-20AY,NOW,FY,"PORTAGG","MEANR")&lt;/Q&gt;&lt;R&gt;20&lt;/R&gt;&lt;C&gt;1&lt;/C&gt;&lt;D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xsi:type="xsd:double"&gt;16.2489448712134&lt;/D&gt;&lt;D xsi:type="xsd:double"&gt;14.7844836511748&lt;/D&gt;&lt;D xsi:type="xsd:double"&gt;14.7477410048543&lt;/D&gt;&lt;D xsi:type="xsd:double"&gt;13.8220324417748&lt;/D&gt;&lt;D xsi:type="xsd:double"&gt;12.2640889399399&lt;/D&gt;&lt;D xsi:type="xsd:double"&gt;12.007707790005&lt;/D&gt;&lt;D xsi:type="xsd:double"&gt;13.3821124977803&lt;/D&gt;&lt;D xsi:type="xsd:double"&gt;13.2137488528733&lt;/D&gt;&lt;D xsi:type="xsd:double"&gt;12.8853123189466&lt;/D&gt;&lt;D xsi:type="xsd:double"&gt;12.3572005897253&lt;/D&gt;&lt;D xsi:type="xsd:double"&gt;11.9738066536331&lt;/D&gt;&lt;D xsi:type="xsd:double"&gt;11.5503940493997&lt;/D&gt;&lt;D xsi:type="xsd:double"&gt;11.5623515851697&lt;/D&gt;&lt;/FQL&gt;&lt;FQL&gt;&lt;Q&gt;FXI^FMA_ROE(NTMA,-20AY,NOW,FY,"PORTAGG","MEANR")&lt;/Q&gt;&lt;R&gt;20&lt;/R&gt;&lt;C&gt;1&lt;/C&gt;&lt;D xsi:type="xsd:double"&gt;16.4535458410322&lt;/D&gt;&lt;D xsi:type="xsd:double"&gt;16.1837277189088&lt;/D&gt;&lt;D xsi:type="xsd:double"&gt;15.5679132855864&lt;/D&gt;&lt;D xsi:type="xsd:double"&gt;18.4748748257761&lt;/D&gt;&lt;D xsi:type="xsd:double"&gt;13.8685062590137&lt;/D&gt;&lt;D xsi:type="xsd:double"&gt;14.8480154200575&lt;/D&gt;&lt;D xsi:type="xsd:double"&gt;16.0317349099259&lt;/D&gt;&lt;D xsi:type="xsd:double"&gt;16.7006210883884&lt;/D&gt;&lt;D xsi:type="xsd:double"&gt;14.9532494938218&lt;/D&gt;&lt;D xsi:type="xsd:double"&gt;15.4764683202955&lt;/D&gt;&lt;D xsi:type="xsd:double"&gt;14.3651186273115&lt;/D&gt;&lt;D xsi:type="xsd:double"&gt;11.9382431625675&lt;/D&gt;&lt;D xsi:type="xsd:double"&gt;11.3247666715827&lt;/D&gt;&lt;D xsi:type="xsd:double"&gt;12.117756883464&lt;/D&gt;&lt;D xsi:type="xsd:double"&gt;12.7280344186428&lt;/D&gt;&lt;D xsi:type="xsd:double"&gt;12.0899178300753&lt;/D&gt;&lt;D xsi:type="xsd:double"&gt;11.0267126929154&lt;/D&gt;&lt;D xsi:type="xsd:double"&gt;11.7499745713907&lt;/D&gt;&lt;D xsi:type="xsd:double"&gt;11.5744047085756&lt;/D&gt;&lt;D xsi:type="xsd:double"&gt;11.4052875098853&lt;/D&gt;&lt;/FQL&gt;&lt;FQL&gt;&lt;Q&gt;GREK^FMA_ROE(NTMA,-20AY,NOW,FY,"PORTAGG","MEANR")&lt;/Q&gt;&lt;R&gt;20&lt;/R&gt;&lt;C&gt;1&lt;/C&gt;&lt;D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xsi:type="xsd:double"&gt;5.18059570882845&lt;/D&gt;&lt;D xsi:type="xsd:double"&gt;5.02924580688049&lt;/D&gt;&lt;D xsi:type="xsd:double"&gt;6.28451178662672&lt;/D&gt;&lt;D xsi:type="xsd:double"&gt;5.47133635917723&lt;/D&gt;&lt;D xsi:type="xsd:double"&gt;4.56601797799517&lt;/D&gt;&lt;D xsi:type="xsd:double"&gt;3.94646034419328&lt;/D&gt;&lt;D xsi:type="xsd:double"&gt;4.24726660688599&lt;/D&gt;&lt;D xsi:type="xsd:double"&gt;5.810021541725&lt;/D&gt;&lt;D xsi:type="xsd:double"&gt;5.36711218261452&lt;/D&gt;&lt;D xsi:type="xsd:double"&gt;8.82576684666533&lt;/D&gt;&lt;D xsi:type="xsd:double"&gt;11.0341923380188&lt;/D&gt;&lt;D xsi:type="xsd:double"&gt;13.1253657894167&lt;/D&gt;&lt;/FQL&gt;&lt;FQL&gt;&lt;Q&gt;EZA^FMA_ROE(NTMA,-20AY,NOW,FY,"PORTAGG","MEANR")&lt;/Q&gt;&lt;R&gt;20&lt;/R&gt;&lt;C&gt;1&lt;/C&gt;&lt;D xsi:type="xsd:double"&gt;17.9443072677306&lt;/D&gt;&lt;D xsi:type="xsd:double"&gt;20.5348928156755&lt;/D&gt;&lt;D xsi:type="xsd:double"&gt;23.3962979706047&lt;/D&gt;&lt;D xsi:type="xsd:double"&gt;22.9309412159492&lt;/D&gt;&lt;D xsi:type="xsd:double"&gt;18.5257233943907&lt;/D&gt;&lt;D xsi:type="xsd:double"&gt;16.4229233067431&lt;/D&gt;&lt;D xsi:type="xsd:double"&gt;17.9081210683932&lt;/D&gt;&lt;D xsi:type="xsd:double"&gt;18.7154492714901&lt;/D&gt;&lt;D xsi:type="xsd:double"&gt;17.1811698307319&lt;/D&gt;&lt;D xsi:type="xsd:double"&gt;15.8177225487006&lt;/D&gt;&lt;D xsi:type="xsd:double"&gt;15.0179384562795&lt;/D&gt;&lt;D xsi:type="xsd:double"&gt;14.1296467541483&lt;/D&gt;&lt;D xsi:type="xsd:double"&gt;12.9857675631351&lt;/D&gt;&lt;D xsi:type="xsd:double"&gt;13.3471903111701&lt;/D&gt;&lt;D xsi:type="xsd:double"&gt;14.1097872522301&lt;/D&gt;&lt;D xsi:type="xsd:double"&gt;13.6185226454453&lt;/D&gt;&lt;D xsi:type="xsd:double"&gt;16.7115371927188&lt;/D&gt;&lt;D xsi:type="xsd:double"&gt;16.932589581546&lt;/D&gt;&lt;D xsi:type="xsd:double"&gt;16.8118349535848&lt;/D&gt;&lt;D xsi:type="xsd:double"&gt;14.5722752976358&lt;/D&gt;&lt;/FQL&gt;&lt;FQL&gt;&lt;Q&gt;EWZ^FMA_ROE(NTMA,-20AY,NOW,FY,"PORTAGG","MEANR")&lt;/Q&gt;&lt;R&gt;20&lt;/R&gt;&lt;C&gt;1&lt;/C&gt;&lt;D xsi:type="xsd:double"&gt;10.902459324937&lt;/D&gt;&lt;D xsi:type="xsd:double"&gt;15.1330068419745&lt;/D&gt;&lt;D xsi:type="xsd:double"&gt;12.2637569805604&lt;/D&gt;&lt;D xsi:type="xsd:double"&gt;16.9213337132468&lt;/D&gt;&lt;D xsi:type="xsd:double"&gt;15.0739650750282&lt;/D&gt;&lt;D xsi:type="xsd:double"&gt;15.0554926171621&lt;/D&gt;&lt;D xsi:type="xsd:double"&gt;15.5613461627174&lt;/D&gt;&lt;D xsi:type="xsd:double"&gt;13.5280238194533&lt;/D&gt;&lt;D xsi:type="xsd:double"&gt;11.6623907171401&lt;/D&gt;&lt;D xsi:type="xsd:double"&gt;12.921670812909&lt;/D&gt;&lt;D xsi:type="xsd:double"&gt;10.9002435918115&lt;/D&gt;&lt;D xsi:type="xsd:double"&gt;10.6345360348741&lt;/D&gt;&lt;D xsi:type="xsd:double"&gt;11.2231596394428&lt;/D&gt;&lt;D xsi:type="xsd:double"&gt;13.1487202255739&lt;/D&gt;&lt;D xsi:type="xsd:double"&gt;15.1975351275066&lt;/D&gt;&lt;D xsi:type="xsd:double"&gt;14.5230256357744&lt;/D&gt;&lt;D xsi:type="xsd:double"&gt;16.6004077805652&lt;/D&gt;&lt;D xsi:type="xsd:double"&gt;20.3585186127796&lt;/D&gt;&lt;D xsi:type="xsd:double"&gt;19.4095239083521&lt;/D&gt;&lt;D xsi:type="xsd:double"&gt;18.6294532976694&lt;/D&gt;&lt;/FQL&gt;&lt;FQL&gt;&lt;Q&gt;EWY^FMA_ROE(NTMA,-20AY,NOW,FY,"PORTAGG","MEANR")&lt;/Q&gt;&lt;R&gt;20&lt;/R&gt;&lt;C&gt;1&lt;/C&gt;&lt;D xsi:type="xsd:double"&gt;15.9616854074036&lt;/D&gt;&lt;D xsi:type="xsd:double"&gt;15.4849098528827&lt;/D&gt;&lt;D xsi:type="xsd:double"&gt;13.8927001282369&lt;/D&gt;&lt;D xsi:type="xsd:double"&gt;14.4039664402004&lt;/D&gt;&lt;D xsi:type="xsd:double"&gt;9.92456164609465&lt;/D&gt;&lt;D xsi:type="xsd:double"&gt;13.4147036931661&lt;/D&gt;&lt;D xsi:type="xsd:double"&gt;14.0364525270903&lt;/D&gt;&lt;D xsi:type="xsd:double"&gt;12.8930845102886&lt;/D&gt;&lt;D xsi:type="xsd:double"&gt;12.4745249796659&lt;/D&gt;&lt;D xsi:type="xsd:double"&gt;11.4149566191569&lt;/D&gt;&lt;D xsi:type="xsd:double"&gt;9.77047682396504&lt;/D&gt;&lt;D xsi:type="xsd:double"&gt;8.83276683126284&lt;/D&gt;&lt;D xsi:type="xsd:double"&gt;9.34985338936219&lt;/D&gt;&lt;D xsi:type="xsd:double"&gt;11.1969769851489&lt;/D&gt;&lt;D xsi:type="xsd:double"&gt;9.7866294798229&lt;/D&gt;&lt;D xsi:type="xsd:double"&gt;7.67648123982945&lt;/D&gt;&lt;D xsi:type="xsd:double"&gt;8.30770313390175&lt;/D&gt;&lt;D xsi:type="xsd:double"&gt;10.1458776210508&lt;/D&gt;&lt;D xsi:type="xsd:double"&gt;7.50979386649047&lt;/D&gt;&lt;D xsi:type="xsd:double"&gt;8.9018523713911&lt;/D&gt;&lt;/FQL&gt;&lt;FQL&gt;&lt;Q&gt;EWW^FMA_ROE(NTMA,-20AY,NOW,FY,"PORTAGG","MEANR")&lt;/Q&gt;&lt;R&gt;20&lt;/R&gt;&lt;C&gt;1&lt;/C&gt;&lt;D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xsi:type="xsd:double"&gt;12.2361967072767&lt;/D&gt;&lt;D xsi:type="xsd:double"&gt;12.6640790394995&lt;/D&gt;&lt;D xsi:type="xsd:double"&gt;12.8972143418882&lt;/D&gt;&lt;D xsi:type="xsd:double"&gt;12.0869262436821&lt;/D&gt;&lt;D xsi:type="xsd:double"&gt;11.7827107614497&lt;/D&gt;&lt;D xsi:type="xsd:double"&gt;13.6871625425579&lt;/D&gt;&lt;D xsi:type="xsd:double"&gt;13.3394699375391&lt;/D&gt;&lt;D xsi:type="xsd:double"&gt;13.6990100990521&lt;/D&gt;&lt;/FQL&gt;&lt;FQL&gt;&lt;Q&gt;EWT^FMA_ROE(NTMA,-20AY,NOW,FY,"PORTAGG","MEANR")&lt;/Q&gt;&lt;R&gt;20&lt;/R&gt;&lt;C&gt;1&lt;/C&gt;&lt;D xsi:type="xsd:double"&gt;14.2091388164968&lt;/D&gt;&lt;D xsi:type="xsd:double"&gt;14.0985457137066&lt;/D&gt;&lt;D xsi:type="xsd:double"&gt;14.4590710347444&lt;/D&gt;&lt;D xsi:type="xsd:double"&gt;16.4807805647515&lt;/D&gt;&lt;D xsi:type="xsd:double"&gt;6.19596421132224&lt;/D&gt;&lt;D xsi:type="xsd:double"&gt;11.6376050166428&lt;/D&gt;&lt;D xsi:type="xsd:double"&gt;14.2189185035578&lt;/D&gt;&lt;D xsi:type="xsd:double"&gt;11.6486429529888&lt;/D&gt;&lt;D xsi:type="xsd:double"&gt;11.5182166875632&lt;/D&gt;&lt;D xsi:type="xsd:double"&gt;11.7877597873521&lt;/D&gt;&lt;D xsi:type="xsd:double"&gt;13.127345554296&lt;/D&gt;&lt;D xsi:type="xsd:double"&gt;12.3828245738855&lt;/D&gt;&lt;D xsi:type="xsd:double"&gt;11.7924660472797&lt;/D&gt;&lt;D xsi:type="xsd:double"&gt;12.5855614416921&lt;/D&gt;&lt;D xsi:type="xsd:double"&gt;11.5125837952604&lt;/D&gt;&lt;D xsi:type="xsd:double"&gt;10.8983134823894&lt;/D&gt;&lt;D xsi:type="xsd:double"&gt;11.6209108675926&lt;/D&gt;&lt;D xsi:type="xsd:double"&gt;14.724411980088&lt;/D&gt;&lt;D xsi:type="xsd:double"&gt;12.9407920839873&lt;/D&gt;&lt;D xsi:type="xsd:double"&gt;11.9152161134332&lt;/D&gt;&lt;/FQL&gt;&lt;FQL&gt;&lt;Q&gt;EWM^FMA_ROE(NTMA,-20AY,NOW,FY,"PORTAGG","MEANR")&lt;/Q&gt;&lt;R&gt;20&lt;/R&gt;&lt;C&gt;1&lt;/C&gt;&lt;D xsi:type="xsd:double"&gt;13.3764235591454&lt;/D&gt;&lt;D xsi:type="xsd:double"&gt;13.2591008782889&lt;/D&gt;&lt;D xsi:type="xsd:double"&gt;13.5343642097079&lt;/D&gt;&lt;D xsi:type="xsd:double"&gt;14.6672633006441&lt;/D&gt;&lt;D xsi:type="xsd:double"&gt;11.7899739556718&lt;/D&gt;&lt;D xsi:type="xsd:double"&gt;12.6973987236168&lt;/D&gt;&lt;D xsi:type="xsd:double"&gt;14.629974764894&lt;/D&gt;&lt;D xsi:type="xsd:double"&gt;13.8590428625605&lt;/D&gt;&lt;D xsi:type="xsd:double"&gt;13.2332711485965&lt;/D&gt;&lt;D xsi:type="xsd:double"&gt;13.0689929250701&lt;/D&gt;&lt;D xsi:type="xsd:double"&gt;12.0884430441681&lt;/D&gt;&lt;D xsi:type="xsd:double"&gt;10.6772868053956&lt;/D&gt;&lt;D xsi:type="xsd:double"&gt;9.6001106335988&lt;/D&gt;&lt;D xsi:type="xsd:double"&gt;9.81766059257374&lt;/D&gt;&lt;D xsi:type="xsd:double"&gt;9.62847705365634&lt;/D&gt;&lt;D xsi:type="xsd:double"&gt;9.33280715475934&lt;/D&gt;&lt;D xsi:type="xsd:double"&gt;10.6153952262209&lt;/D&gt;&lt;D xsi:type="xsd:double"&gt;9.47363114651143&lt;/D&gt;&lt;D xsi:type="xsd:double"&gt;10.1683466984571&lt;/D&gt;&lt;D xsi:type="xsd:double"&gt;9.55728383141077&lt;/D&gt;&lt;/FQL&gt;&lt;FQL&gt;&lt;Q&gt;EPU^FMA_ROE(NTMA,-20AY,NOW,FY,"PORTAGG","MEANR")&lt;/Q&gt;&lt;R&gt;20&lt;/R&gt;&lt;C&gt;1&lt;/C&gt;&lt;D </t>
        </r>
      </text>
    </comment>
    <comment ref="A2" authorId="0" shapeId="0" xr:uid="{A85522BB-E3E9-4EEB-AF1A-4B7F622F9E5D}">
      <text>
        <r>
          <rPr>
            <b/>
            <sz val="9"/>
            <color indexed="81"/>
            <rFont val="Tahoma"/>
            <family val="2"/>
          </rPr>
          <t>xsi:type="xsd:string"&gt;@NA&lt;/D&gt;&lt;D xsi:type="xsd:string"&gt;@NA&lt;/D&gt;&lt;D xsi:type="xsd:string"&gt;@NA&lt;/D&gt;&lt;D xsi:type="xsd:string"&gt;@NA&lt;/D&gt;&lt;D xsi:type="xsd:string"&gt;@NA&lt;/D&gt;&lt;D xsi:type="xsd:double"&gt;21.6487924933022&lt;/D&gt;&lt;D xsi:type="xsd:double"&gt;26.674075406927&lt;/D&gt;&lt;D xsi:type="xsd:double"&gt;23.3940784657959&lt;/D&gt;&lt;D xsi:type="xsd:double"&gt;19.9442083003203&lt;/D&gt;&lt;D xsi:type="xsd:double"&gt;14.2295976118279&lt;/D&gt;&lt;D xsi:type="xsd:double"&gt;12.7121203643147&lt;/D&gt;&lt;D xsi:type="xsd:double"&gt;8.83035011509517&lt;/D&gt;&lt;D xsi:type="xsd:double"&gt;12.5824807721625&lt;/D&gt;&lt;D xsi:type="xsd:double"&gt;12.1461987185301&lt;/D&gt;&lt;D xsi:type="xsd:double"&gt;10.92253300719&lt;/D&gt;&lt;D xsi:type="xsd:double"&gt;11.9146021102361&lt;/D&gt;&lt;D xsi:type="xsd:double"&gt;12.086026376397&lt;/D&gt;&lt;D xsi:type="xsd:double"&gt;15.0555655388878&lt;/D&gt;&lt;D xsi:type="xsd:double"&gt;13.6225814185959&lt;/D&gt;&lt;D xsi:type="xsd:double"&gt;12.9324473673683&lt;/D&gt;&lt;/FQL&gt;&lt;FQL&gt;&lt;Q&gt;EPOL^FMA_ROE(NTMA,-20AY,NOW,FY,"PORTAGG","MEANR")&lt;/Q&gt;&lt;R&gt;20&lt;/R&gt;&lt;C&gt;1&lt;/C&gt;&lt;D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xsi:type="xsd:double"&gt;12.9136409385463&lt;/D&gt;&lt;D xsi:type="xsd:double"&gt;11.6682069956937&lt;/D&gt;&lt;D xsi:type="xsd:double"&gt;9.88095297355163&lt;/D&gt;&lt;D xsi:type="xsd:double"&gt;9.32819662687838&lt;/D&gt;&lt;D xsi:type="xsd:double"&gt;9.08400416739547&lt;/D&gt;&lt;D xsi:type="xsd:double"&gt;8.19593899535384&lt;/D&gt;&lt;D xsi:type="xsd:double"&gt;8.81992527720217&lt;/D&gt;&lt;D xsi:type="xsd:double"&gt;10.5838129179285&lt;/D&gt;&lt;D xsi:type="xsd:double"&gt;10.2657999868947&lt;/D&gt;&lt;D xsi:type="xsd:double"&gt;9.4389843194853&lt;/D&gt;&lt;D xsi:type="xsd:double"&gt;7.20768650788903&lt;/D&gt;&lt;D xsi:type="xsd:double"&gt;10.1460102201106&lt;/D&gt;&lt;D xsi:type="xsd:double"&gt;10.9641857238333&lt;/D&gt;&lt;D xsi:type="xsd:double"&gt;12.3945793275799&lt;/D&gt;&lt;/FQL&gt;&lt;FQL&gt;&lt;Q&gt;EPHE^FMA_ROE(NTMA,-20AY,NOW,FY,"PORTAGG","MEANR")&lt;/Q&gt;&lt;R&gt;20&lt;/R&gt;&lt;C&gt;1&lt;/C&gt;&lt;D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xsi:type="xsd:double"&gt;14.7602970828313&lt;/D&gt;&lt;D xsi:type="xsd:double"&gt;15.1929773886247&lt;/D&gt;&lt;D xsi:type="xsd:double"&gt;13.700399154582&lt;/D&gt;&lt;D xsi:type="xsd:double"&gt;13.6976116734629&lt;/D&gt;&lt;D xsi:type="xsd:double"&gt;14.2196145027033&lt;/D&gt;&lt;D xsi:type="xsd:double"&gt;13.3322794237975&lt;/D&gt;&lt;D xsi:type="xsd:double"&gt;12.7182053290138&lt;/D&gt;&lt;D xsi:type="xsd:double"&gt;12.3434443766015&lt;/D&gt;&lt;D xsi:type="xsd:double"&gt;11.7069295115669&lt;/D&gt;&lt;D xsi:type="xsd:double"&gt;12.0539318289059&lt;/D&gt;&lt;D xsi:type="xsd:double"&gt;8.91575729825207&lt;/D&gt;&lt;D xsi:type="xsd:double"&gt;9.59945410192868&lt;/D&gt;&lt;D xsi:type="xsd:double"&gt;10.6731246353468&lt;/D&gt;&lt;D xsi:type="xsd:double"&gt;11.9407094450334&lt;/D&gt;&lt;/FQL&gt;&lt;FQL&gt;&lt;Q&gt;EIDO^FMA_ROE(NTMA,-20AY,NOW,FY,"PORTAGG","MEANR")&lt;/Q&gt;&lt;R&gt;20&lt;/R&gt;&lt;C&gt;1&lt;/C&gt;&lt;D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xsi:type="xsd:double"&gt;18.9279585586526&lt;/D&gt;&lt;D xsi:type="xsd:double"&gt;18.0738292901709&lt;/D&gt;&lt;D xsi:type="xsd:double"&gt;16.8092892463225&lt;/D&gt;&lt;D xsi:type="xsd:double"&gt;19.1020740705792&lt;/D&gt;&lt;D xsi:type="xsd:double"&gt;18.4086750507428&lt;/D&gt;&lt;D xsi:type="xsd:double"&gt;15.6625909554988&lt;/D&gt;&lt;D xsi:type="xsd:double"&gt;15.054606398618&lt;/D&gt;&lt;D xsi:type="xsd:double"&gt;15.7733994434049&lt;/D&gt;&lt;D xsi:type="xsd:double"&gt;15.5352440090718&lt;/D&gt;&lt;D xsi:type="xsd:double"&gt;14.4300103266056&lt;/D&gt;&lt;D xsi:type="xsd:double"&gt;11.4814604290421&lt;/D&gt;&lt;D xsi:type="xsd:double"&gt;13.6928560240483&lt;/D&gt;&lt;D xsi:type="xsd:double"&gt;15.6524440836665&lt;/D&gt;&lt;D xsi:type="xsd:double"&gt;14.0315214518572&lt;/D&gt;&lt;/FQL&gt;&lt;FQL&gt;&lt;Q&gt;ECH^FMA_ROE(NTMA,-20AY,NOW,FY,"PORTAGG","MEANR")&lt;/Q&gt;&lt;R&gt;20&lt;/R&gt;&lt;C&gt;1&lt;/C&gt;&lt;D xsi:type="xsd:string"&gt;@NA&lt;/D&gt;&lt;D xsi:type="xsd:string"&gt;@NA&lt;/D&gt;&lt;D xsi:type="xsd:string"&gt;@NA&lt;/D&gt;&lt;D xsi:type="xsd:double"&gt;14.1776881603624&lt;/D&gt;&lt;D xsi:type="xsd:double"&gt;11.2798802315493&lt;/D&gt;&lt;D xsi:type="xsd:double"&gt;14.2628883913247&lt;/D&gt;&lt;D xsi:type="xsd:double"&gt;14.4661394368492&lt;/D&gt;&lt;D xsi:type="xsd:double"&gt;14.0754868016221&lt;/D&gt;&lt;D xsi:type="xsd:double"&gt;12.4952890187187&lt;/D&gt;&lt;D xsi:type="xsd:double"&gt;10.8480668279512&lt;/D&gt;&lt;D xsi:type="xsd:double"&gt;9.37758339699264&lt;/D&gt;&lt;D xsi:type="xsd:double"&gt;9.57060991333475&lt;/D&gt;&lt;D xsi:type="xsd:double"&gt;8.68386650455443&lt;/D&gt;&lt;D xsi:type="xsd:double"&gt;9.38392046774864&lt;/D&gt;&lt;D xsi:type="xsd:double"&gt;11.2778516938703&lt;/D&gt;&lt;D xsi:type="xsd:double"&gt;9.83590954451217&lt;/D&gt;&lt;D xsi:type="xsd:double"&gt;8.75463942854793&lt;/D&gt;&lt;D xsi:type="xsd:double"&gt;10.6038911838351&lt;/D&gt;&lt;D xsi:type="xsd:double"&gt;12.7874449833902&lt;/D&gt;&lt;D xsi:type="xsd:double"&gt;13.8055066340606&lt;/D&gt;&lt;/FQL&gt;&lt;FQL&gt;&lt;Q&gt;CNYA^FMA_ROE(NTMA,-20AY,NOW,FY,"PORTAGG","MEANR")&lt;/Q&gt;&lt;R&gt;20&lt;/R&gt;&lt;C&gt;1&lt;/C&gt;&lt;D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xsi:type="xsd:double"&gt;12.0357109832906&lt;/D&gt;&lt;D xsi:type="xsd:double"&gt;13.2280587166858&lt;/D&gt;&lt;D xsi:type="xsd:double"&gt;12.9587909941324&lt;/D&gt;&lt;D xsi:type="xsd:double"&gt;13.4756717156392&lt;/D&gt;&lt;D xsi:type="xsd:double"&gt;12.9923016394021&lt;/D&gt;&lt;D xsi:type="xsd:double"&gt;13.7666448363476&lt;/D&gt;&lt;D xsi:type="xsd:double"&gt;13.371191955749&lt;/D&gt;&lt;D xsi:type="xsd:double"&gt;12.0461204621416&lt;/D&gt;&lt;/FQL&gt;&lt;FQL&gt;&lt;Q&gt;EWM^JULIAN(FMA_ROE(NTMA,-20AY,NOW,FY,"PORTAGG","MEANR").DATES)&lt;/Q&gt;&lt;R&gt;20&lt;/R&gt;&lt;C&gt;1&lt;/C&gt;&lt;D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xsi:type="xsd:long"&gt;45289&lt;/D&gt;&lt;/FQL&gt;&lt;FQL&gt;&lt;Q&gt;FXI^P_PRICE(0,-200D)&lt;/Q&gt;&lt;R&gt;201&lt;/R&gt;&lt;C&gt;1&lt;/C&gt;&lt;D xsi:type="xsd:double"&gt;22.2&lt;/D&gt;&lt;D xsi:type="xsd:double"&gt;22.72&lt;/D&gt;&lt;D xsi:type="xsd:double"&gt;22.36&lt;/D&gt;&lt;D xsi:type="xsd:double"&gt;22.1&lt;/D&gt;&lt;D xsi:type="xsd:double"&gt;22.62&lt;/D&gt;&lt;D xsi:type="xsd:double"&gt;23.13&lt;/D&gt;&lt;D xsi:type="xsd:double"&gt;21.88&lt;/D&gt;&lt;D xsi:type="xsd:double"&gt;21.41&lt;/D&gt;&lt;D xsi:type="xsd:double"&gt;21.86&lt;/D&gt;&lt;D xsi:type="xsd:double"&gt;21.76&lt;/D&gt;&lt;D xsi:type="xsd:double"&gt;21.93&lt;/D&gt;&lt;D xsi:type="xsd:double"&gt;22.29&lt;/D&gt;&lt;D xsi:type="xsd:double"&gt;22.6&lt;/D&gt;&lt;D xsi:type="xsd:double"&gt;22.75&lt;/D&gt;&lt;D xsi:type="xsd:double"&gt;22.77&lt;/D&gt;&lt;D xsi:type="xsd:double"&gt;22.11&lt;/D&gt;&lt;D xsi:type="xsd:double"&gt;21.14&lt;/D&gt;&lt;D xsi:type="xsd:double"&gt;21.68&lt;/D&gt;&lt;D xsi:type="xsd:double"&gt;21.53&lt;/D&gt;&lt;D xsi:type="xsd:double"&gt;21.45&lt;/D&gt;&lt;D xsi:type="xsd:double"&gt;22.02&lt;/D&gt;&lt;D xsi:type="xsd:double"&gt;22.73&lt;/D&gt;&lt;D xsi:type="xsd:double"&gt;22.83&lt;/D&gt;&lt;D xsi:type="xsd:double"&gt;22.49&lt;/D&gt;&lt;D xsi:type="xsd:double"&gt;22.48&lt;/D&gt;&lt;D xsi:type="xsd:double"&gt;22.94&lt;/D&gt;&lt;D xsi:type="xsd:double"&gt;23.23&lt;/D&gt;&lt;D xsi:type="xsd:double"&gt;23.36&lt;/D&gt;&lt;D xsi:type="xsd:double"&gt;23.67&lt;/D&gt;&lt;D xsi:type="xsd:double"&gt;23.24&lt;/D&gt;&lt;D xsi:type="xsd:double"&gt;24.03&lt;/D&gt;&lt;D xsi:type="xsd:double"&gt;23.88&lt;/D&gt;&lt;D xsi:type="xsd:double"&gt;23.25&lt;/D&gt;&lt;D xsi:type="xsd:double"&gt;23.22&lt;/D&gt;&lt;D xsi:type="xsd:double"&gt;23.05&lt;/D&gt;&lt;D xsi:type="xsd:double"&gt;23.71&lt;/D&gt;&lt;D xsi:type="xsd:double"&gt;22.91&lt;/D&gt;&lt;D xsi:type="xsd:double"&gt;24.2&lt;/D&gt;&lt;D xsi:type="xsd:double"&gt;23.88&lt;/D&gt;&lt;D xsi:type="xsd:double"&gt;24.13&lt;/D&gt;&lt;D xsi:type="xsd:double"&gt;24.18&lt;/D&gt;&lt;D xsi:type="xsd:double"&gt;23.87&lt;/D&gt;&lt;D xsi:type="xsd:double"&gt;23.95&lt;/D&gt;&lt;D xsi:type="xsd:double"&gt;23.79&lt;/D&gt;&lt;D xsi:type="xsd:double"&gt;23.7&lt;/D&gt;&lt;D xsi:type="xsd:double"&gt;24.03&lt;/D&gt;&lt;D xsi:type="xsd:double"&gt;23.95&lt;/D&gt;&lt;D xsi:type="xsd:double"&gt;23.94&lt;/D&gt;&lt;D xsi:type="xsd:double"&gt;24.31&lt;/D&gt;&lt;D xsi:type="xsd:double"&gt;24.89&lt;/D&gt;&lt;D xsi:type="xsd:double"&gt;25.16&lt;/D&gt;&lt;D xsi:type="xsd:double"&gt;25.06&lt;/D&gt;&lt;D xsi:type="xsd:double"&gt;25.71&lt;/D&gt;&lt;D xsi:type="xsd:double"&gt;26.02&lt;/D&gt;&lt;D xsi:type="xsd:double"&gt;26.36&lt;/D&gt;&lt;D xsi:type="xsd:double"&gt;26.29&lt;/D&gt;&lt;D xsi:type="xsd:double"&gt;26.16&lt;/D&gt;&lt;D xsi:type="xsd:double"&gt;26.69&lt;/D&gt;&lt;D xsi:type="xsd:double"&gt;26.12&lt;/D&gt;&lt;D xsi:type="xsd:double"&gt;26.1&lt;/D&gt;&lt;D xsi:type="xsd:double"&gt;27.21&lt;/D&gt;&lt;D xsi:type="xsd:double"&gt;26.58&lt;/D&gt;&lt;D xsi:type="xsd:double"&gt;26.02&lt;/D&gt;&lt;D xsi:type="xsd:double"&gt;25.68&lt;/D&gt;&lt;D xsi:type="xsd:double"&gt;25.76&lt;/D&gt;&lt;D xsi:type="xsd:double"&gt;26.12&lt;/D&gt;&lt;D xsi:type="xsd:double"&gt;26.31&lt;/D&gt;&lt;D xsi:type="xsd:double"&gt;26.43&lt;/D&gt;&lt;D xsi:type="xsd:double"&gt;26.35&lt;/D&gt;&lt;D xsi:type="xsd:double"&gt;25.75&lt;/D&gt;&lt;D xsi:type="xsd:double"&gt;25.48&lt;/D&gt;&lt;D xsi:type="xsd:double"&gt;25.52&lt;/D&gt;&lt;D xsi:type="xsd:double"&gt;25.94&lt;/D&gt;&lt;D xsi:type="xsd:double"&gt;25.67&lt;/D&gt;&lt;D xsi:type="xsd:double"&gt;25.58&lt;/D&gt;&lt;D xsi:type="xsd:double"&gt;25.53&lt;/D&gt;&lt;D xsi:type="xsd:double"&gt;26.06&lt;/D&gt;&lt;D xsi:type="xsd:double"&gt;25.25&lt;/D&gt;&lt;D xsi:type="xsd:double"&gt;25.03&lt;/D&gt;&lt;D xsi:type="xsd:double"&gt;25.56&lt;/D&gt;&lt;D xsi:type="xsd:double"&gt;26.01&lt;/D&gt;&lt;D xsi:type="xsd:double"&gt;26.45&lt;/D&gt;&lt;D xsi:type="xsd:double"&gt;26.65&lt;/D&gt;&lt;D xsi:type="xsd:double"&gt;26.48&lt;/D&gt;&lt;D xsi:type="xsd:double"&gt;26.68&lt;/D&gt;&lt;D xsi:type="xsd:double"&gt;27.15&lt;/D&gt;&lt;D xsi:type="xsd:double"&gt;26.89&lt;/D&gt;&lt;D xsi:type="xsd:double"&gt;26.22&lt;/D&gt;&lt;D xsi:type="xsd:double"&gt;26.23&lt;/D&gt;&lt;D xsi:type="xsd:double"&gt;25.69&lt;/D&gt;&lt;D xsi:type="xsd:double"&gt;25.53&lt;/D&gt;&lt;D xsi:type="xsd:double"&gt;25.75&lt;/D&gt;&lt;D xsi:type="xsd:double"&gt;26.37&lt;/D&gt;&lt;D xsi:type="xsd:double"&gt;26.53&lt;/D&gt;&lt;D xsi:type="xsd:double"&gt;26.26&lt;/D&gt;&lt;D xsi:type="xsd:double"&gt;26.41&lt;/D&gt;&lt;D xsi:type="xsd:double"&gt;26.35&lt;/D&gt;&lt;D xsi:type="xsd:double"&gt;26.72&lt;/D&gt;&lt;D xsi:type="xsd:double"&gt;27.14&lt;/D&gt;&lt;D xsi:type="xsd:double"&gt;26.21&lt;/D&gt;&lt;D xsi:type="xsd:double"&gt;26.79&lt;/D&gt;&lt;D xsi:type="xsd:double"&gt;26.98&lt;/D&gt;&lt;D xsi:type="xsd:double"&gt;27.05&lt;/D&gt;&lt;D xsi:type="xsd:double"&gt;27.18&lt;/D&gt;&lt;D xsi:type="xsd:double"&gt;27.3&lt;/D&gt;&lt;D xsi:type="xsd:double"&gt;27.07&lt;/D&gt;&lt;D xsi:type="xsd:double"&gt;27.3&lt;/D&gt;&lt;D xsi:type="xsd:double"&gt;27.24&lt;/D&gt;&lt;D xsi:type="xsd:double"&gt;26.88&lt;/D&gt;&lt;D xsi:type="xsd:double"&gt;26.92&lt;/D&gt;&lt;D xsi:type="xsd:double"&gt;27.71&lt;/D&gt;&lt;D xsi:type="xsd:double"&gt;27.63&lt;/D&gt;&lt;D xsi:type="xsd:double"&gt;28.04&lt;/D&gt;&lt;D xsi:type="xsd:double"&gt;27.4&lt;/D&gt;&lt;D xsi:type="xsd:double"&gt;27.76&lt;/D&gt;&lt;D xsi:type="xsd:double"&gt;27.95&lt;/D&gt;&lt;D xsi:type="xsd:double"&gt;27.41&lt;/D&gt;&lt;D xsi:type="xsd:double"&gt;26.77&lt;/D&gt;&lt;D xsi:type="xsd:double"&gt;26.82&lt;/D&gt;&lt;D xsi:type="xsd:double"&gt;26.7&lt;/D&gt;&lt;D xsi:type="xsd:double"&gt;26.14&lt;/D&gt;&lt;D xsi:type="xsd:double"&gt;26.15&lt;/D&gt;&lt;D xsi:type="xsd:double"&gt;26.19&lt;/D&gt;&lt;D xsi:type="xsd:double"&gt;26.85&lt;/D&gt;&lt;D xsi:type="xsd:double"&gt;26.65&lt;/D&gt;&lt;D xsi:type="xsd:double"&gt;27.21&lt;/D&gt;&lt;D xsi:type="xsd:double"&gt;27.66&lt;/D&gt;&lt;D xsi:type="xsd:double"&gt;27.92&lt;/D&gt;&lt;D xsi:type="xsd:double"&gt;28.83&lt;/D&gt;&lt;D xsi:type="xsd:double"&gt;28.6&lt;/D&gt;&lt;D xsi:type="xsd:double"&gt;28.48&lt;/D&gt;&lt;D xsi:type="xsd:double"&gt;29.02&lt;/D&gt;&lt;D xsi:type="xsd:double"&gt;29.13&lt;/D&gt;&lt;D xsi:type="xsd:double"&gt;29.55&lt;/D&gt;&lt;D xsi:type="xsd:double"&gt;28.77&lt;/D&gt;&lt;D xsi:type="xsd:double"&gt;29.68&lt;/D&gt;&lt;D xsi:type="xsd:double"&gt;30.42&lt;/D&gt;&lt;D xsi:type="xsd:double"&gt;30.08&lt;/D&gt;&lt;D xsi:type="xsd:double"&gt;28.5&lt;/D&gt;&lt;D xsi:type="xsd:double"&gt;28.97&lt;/D&gt;&lt;D xsi:type="xsd:double"&gt;28.56&lt;/D&gt;&lt;D xsi:type="xsd:double"&gt;28.21&lt;/D&gt;&lt;D xsi:type="xsd:double"&gt;27.62&lt;/D&gt;&lt;D xsi:type="xsd:double"&gt;27.6&lt;/D&gt;&lt;D xsi:type="xsd:double"&gt;27.7&lt;/D&gt;&lt;D xsi:type="xsd:double"&gt;27.52&lt;/D&gt;&lt;D xsi:type="xsd:double"&gt;28.15&lt;/D&gt;&lt;D xsi:type="xsd:double"&gt;28.29&lt;/D&gt;&lt;D xsi:type="xsd:double"&gt;28.8&lt;/D&gt;&lt;D xsi:type="xsd:double"&gt;28.16&lt;/D&gt;&lt;D xsi:type="xsd:double"&gt;27.34&lt;/D&gt;&lt;D xsi:type="xsd:double"&gt;27.16&lt;/D&gt;&lt;D xsi:type="xsd:double"&gt;27.18&lt;/D&gt;&lt;D xsi:type="xsd:double"&gt;26.6&lt;/D&gt;&lt;D xsi:type="xsd:double"&gt;27.39&lt;/D&gt;&lt;D xsi:type="xsd:double"&gt;27.71&lt;/D&gt;&lt;D xsi:type="xsd:double"&gt;27.19&lt;/D&gt;&lt;D xsi:type="xsd:double"&gt;26.94&lt;/D&gt;&lt;D xsi:type="xsd:double"&gt;27.37&lt;/D&gt;&lt;D xsi:type="xsd:double"&gt;27.6&lt;/D&gt;&lt;D xsi:type="xsd:double"&gt;27.01&lt;/D&gt;&lt;D xsi:type="xsd:double"&gt;26.87&lt;/D&gt;&lt;D xsi:type="xsd:double"&gt;27.44&lt;/D&gt;&lt;D xsi:type="xsd:double"&gt;27.5&lt;/D&gt;&lt;D xsi:type="xsd:double"&gt;27.67&lt;/D&gt;&lt;D xsi:type="xsd:double"&gt;28.91&lt;/D&gt;&lt;D xsi:type="xsd:double"&gt;29.08&lt;/D&gt;&lt;D xsi:type="xsd:double"&gt;28.45&lt;/D&gt;&lt;D xsi:type="xsd:double"&gt;28.07&lt;/D&gt;&lt;D xsi:type="xsd:double"&gt;27.75&lt;/D&gt;&lt;D xsi:type="xsd:double"&gt;27.82&lt;/D&gt;&lt;D xsi:type="xsd:double"&gt;27.79&lt;/D&gt;&lt;D xsi:type="xsd:double"&gt;27.5&lt;/D&gt;&lt;D xsi:type="xsd:double"&gt;27.99&lt;/D&gt;&lt;D xsi:type="xsd:double"&gt;27.39&lt;/D&gt;&lt;D xsi:type="xsd:double"&gt;27.43&lt;/D&gt;&lt;D xsi:type="xsd:double"&gt;26.63&lt;/D&gt;&lt;D xsi:type="xsd:double"&gt;25.97&lt;/D&gt;&lt;D xsi:type="xsd:double"&gt;26.04&lt;/D&gt;&lt;D xsi:type="xsd:double"&gt;26.83&lt;/D&gt;&lt;D xsi:type="xsd:double"&gt;26.39&lt;/D&gt;&lt;D xsi:type="xsd:double"&gt;26.94&lt;/D&gt;&lt;D xsi:type="xsd:double"&gt;27.49&lt;/D&gt;&lt;D xsi:type="xsd:double"&gt;28.35&lt;/D&gt;&lt;D xsi:type="xsd:double"&gt;27.9&lt;/D&gt;&lt;D xsi:type="xsd:double"&gt;28.05&lt;/D&gt;&lt;D xsi:type="xsd:double"&gt;28.44&lt;/D&gt;&lt;D xsi:type="xsd:double"&gt;28.74&lt;/D&gt;&lt;D xsi:type="xsd:double"&gt;29.04&lt;/D&gt;&lt;D xsi:type="xsd:double"&gt;27.79&lt;/D&gt;&lt;D xsi:type="xsd:double"&gt;28.54&lt;/D&gt;&lt;D xsi:type="xsd:double"&gt;28.24&lt;/D&gt;&lt;D xsi:type="xsd:double"&gt;28.44&lt;/D&gt;&lt;D xsi:type="xsd:double"&gt;28.89&lt;/D&gt;&lt;D xsi:type="xsd:double"&gt;28.67&lt;/D&gt;&lt;D xsi:type="xsd:double"&gt;28.3&lt;/D&gt;&lt;D xsi:type="xsd:double"&gt;27.56&lt;/D&gt;&lt;D xsi:type="xsd:double"&gt;27.69&lt;/D&gt;&lt;D xsi:type="xsd:double"&gt;28.22&lt;/D&gt;&lt;D xsi:type="xsd:double"&gt;28.33&lt;/D&gt;&lt;D xsi:type="xsd:double"&gt;28.19&lt;/D&gt;&lt;/FQL&gt;&lt;FQL&gt;&lt;Q&gt;IWM^P_PRICE(0,-200D)&lt;/Q&gt;&lt;R&gt;201&lt;/R&gt;&lt;C&gt;1&lt;/C&gt;&lt;D xsi:type="xsd:double"&gt;194.61&lt;/D&gt;&lt;D xsi:type="xsd:double"&gt;202.96&lt;/D&gt;&lt;D xsi:type="xsd:double"&gt;199.34&lt;/D&gt;&lt;D xsi:type="xsd:double"&gt;196.15&lt;/D&gt;&lt;D xsi:type="xsd:double"&gt;193.22&lt;/D&gt;&lt;D xsi:type="xsd:double"&gt;193.67&lt;/D&gt;&lt;D xsi:type="xsd:double"&gt;191.94&lt;/D&gt;&lt;D xsi:type="xsd:double"&gt;194.41&lt;/D&gt;&lt;D xsi:type="xsd:double"&gt;195.44&lt;/D&gt;&lt;D xsi:type="xsd:double"&gt;192.88&lt;/D&gt;&lt;D xsi:type="xsd:double"&gt;197.71&lt;/D&gt;&lt;D xsi:type="xsd:double"&gt;199.41&lt;/D&gt;&lt;D xsi:type="xsd:double"&gt;195.98&lt;/D&gt;&lt;D xsi:type="xsd:double"&gt;195.97&lt;/D&gt;&lt;D xsi:type="xsd:double"&gt;194.36&lt;/D&gt;&lt;D xsi:type="xsd:double"&gt;195.97&lt;/D&gt;&lt;D xsi:type="xsd:double"&gt;196.54&lt;/D&gt;&lt;D xsi:type="xsd:double"&gt;192.43&lt;/D&gt;&lt;D xsi:type="xsd:double"&gt;190.6&lt;/D&gt;&lt;D xsi:type="xsd:double"&gt;189.48&lt;/D&gt;&lt;D xsi:type="xsd:double"&gt;190.84&lt;/D&gt;&lt;D xsi:type="xsd:double"&gt;193.23&lt;/D&gt;&lt;D xsi:type="xsd:double"&gt;193.55&lt;/D&gt;&lt;D xsi:type="xsd:double"&gt;195.08&lt;/D&gt;&lt;D xsi:type="xsd:double"&gt;194.97&lt;/D&gt;&lt;D xsi:type="xsd:double"&gt;196.73&lt;/D&gt;&lt;D xsi:type="xsd:double"&gt;193.25&lt;/D&gt;&lt;D xsi:type="xsd:double"&gt;193.82&lt;/D&gt;&lt;D xsi:type="xsd:double"&gt;194.2&lt;/D&gt;&lt;D xsi:type="xsd:double"&gt;199.52&lt;/D&gt;&lt;D xsi:type="xsd:double"&gt;200.71&lt;/D&gt;&lt;D xsi:type="xsd:double"&gt;204.04&lt;/D&gt;&lt;D xsi:type="xsd:double"&gt;204.82&lt;/D&gt;&lt;D xsi:type="xsd:double"&gt;204.1&lt;/D&gt;&lt;D xsi:type="xsd:double"&gt;201.48&lt;/D&gt;&lt;D xsi:type="xsd:double"&gt;199.62&lt;/D&gt;&lt;D xsi:type="xsd:double"&gt;196.28&lt;/D&gt;&lt;D xsi:type="xsd:double"&gt;200.93&lt;/D&gt;&lt;D xsi:type="xsd:double"&gt;197.11&lt;/D&gt;&lt;D xsi:type="xsd:double"&gt;197.04&lt;/D&gt;&lt;D xsi:type="xsd:double"&gt;198.71&lt;/D&gt;&lt;D xsi:type="xsd:double"&gt;193.33&lt;/D&gt;&lt;D xsi:type="xsd:double"&gt;187&lt;/D&gt;&lt;D xsi:type="xsd:double"&gt;187.19&lt;/D&gt;&lt;D xsi:type="xsd:double"&gt;186.8&lt;/D&gt;&lt;D xsi:type="xsd:double"&gt;185.39&lt;/D&gt;&lt;D xsi:type="xsd:double"&gt;184.06&lt;/D&gt;&lt;D xsi:type="xsd:double"&gt;184.39&lt;/D&gt;&lt;D xsi:type="xsd:double"&gt;186.89&lt;/D&gt;&lt;D xsi:type="xsd:double"&gt;184.91&lt;/D&gt;&lt;D xsi:type="xsd:double"&gt;179.66&lt;/D&gt;&lt;D xsi:type="xsd:double"&gt;178.98&lt;/D&gt;&lt;D xsi:type="xsd:double"&gt;178.04&lt;/D&gt;&lt;D xsi:type="xsd:double"&gt;178.73&lt;/D&gt;&lt;D xsi:type="xsd:double"&gt;179.33&lt;/D&gt;&lt;D xsi:type="xsd:double"&gt;178.13&lt;/D&gt;&lt;D xsi:type="xsd:double"&gt;177.02&lt;/D&gt;&lt;D xsi:type="xsd:double"&gt;179.33&lt;/D&gt;&lt;D xsi:type="xsd:double"&gt;178.29&lt;/D&gt;&lt;D xsi:type="xsd:double"&gt;175.88&lt;/D&gt;&lt;D xsi:type="xsd:double"&gt;178.77&lt;/D&gt;&lt;D xsi:type="xsd:double"&gt;178.46&lt;/D&gt;&lt;D xsi:type="xsd:double"&gt;169.17&lt;/D&gt;&lt;D xsi:type="xsd:double"&gt;169.11&lt;/D&gt;&lt;D xsi:type="xsd:double"&gt;167.24&lt;/D&gt;&lt;D xsi:type="xsd:double"&gt;169.87&lt;/D&gt;&lt;D xsi:type="xsd:double"&gt;171.7&lt;/D&gt;&lt;D xsi:type="xsd:double"&gt;172.31&lt;/D&gt;&lt;D xsi:type="xsd:double"&gt;174.49&lt;/D&gt;&lt;D xsi:type="xsd:double"&gt;169.87&lt;/D&gt;&lt;D xsi:type="xsd:double"&gt;165.46&lt;/D&gt;&lt;D xsi:type="xsd:double"&gt;164.52&lt;/D&gt;&lt;D xsi:type="xsd:double"&gt;163.11&lt;/D&gt;&lt;D xsi:type="xsd:double"&gt;162.21&lt;/D&gt;&lt;D xsi:type="xsd:double"&gt;164.14&lt;/D&gt;&lt;D xsi:type="xsd:double"&gt;163.72&lt;/D&gt;&lt;D xsi:type="xsd:double"&gt;166.47&lt;/D&gt;&lt;D xsi:type="xsd:double"&gt;165.03&lt;/D&gt;&lt;D xsi:type="xsd:double"&gt;166.44&lt;/D&gt;&lt;D xsi:type="xsd:double"&gt;168.62&lt;/D&gt;&lt;D xsi:type="xsd:double"&gt;171.35&lt;/D&gt;&lt;D xsi:type="xsd:double"&gt;174.95&lt;/D&gt;&lt;D xsi:type="xsd:double"&gt;173.02&lt;/D&gt;&lt;D xsi:type="xsd:double"&gt;170.27&lt;/D&gt;&lt;D xsi:type="xsd:double"&gt;171.7&lt;/D&gt;&lt;D xsi:type="xsd:double"&gt;175.67&lt;/D&gt;&lt;D xsi:type="xsd:double"&gt;175.97&lt;/D&gt;&lt;D xsi:type="xsd:double"&gt;174&lt;/D&gt;&lt;D xsi:type="xsd:double"&gt;173&lt;/D&gt;&lt;D xsi:type="xsd:double"&gt;171.35&lt;/D&gt;&lt;D xsi:type="xsd:double"&gt;171.22&lt;/D&gt;&lt;D xsi:type="xsd:double"&gt;171.14&lt;/D&gt;&lt;D xsi:type="xsd:double"&gt;174.07&lt;/D&gt;&lt;D xsi:type="xsd:double"&gt;176.74&lt;/D&gt;&lt;D xsi:type="xsd:double"&gt;177.58&lt;/D&gt;&lt;D xsi:type="xsd:double"&gt;175.99&lt;/D&gt;&lt;D xsi:type="xsd:double"&gt;174.36&lt;/D&gt;&lt;D xsi:type="xsd:double"&gt;177.46&lt;/D&gt;&lt;D xsi:type="xsd:double"&gt;176.67&lt;/D&gt;&lt;D xsi:type="xsd:double"&gt;177.07&lt;/D&gt;&lt;D xsi:type="xsd:double"&gt;179.86&lt;/D&gt;&lt;D xsi:type="xsd:double"&gt;181.68&lt;/D&gt;&lt;D xsi:type="xsd:double"&gt;182.39&lt;/D&gt;&lt;D xsi:type="xsd:double"&gt;183.61&lt;/D&gt;&lt;D xsi:type="xsd:double"&gt;185.55&lt;/D&gt;&lt;D xsi:type="xsd:double"&gt;182.97&lt;/D&gt;&lt;D xsi:type="xsd:double"&gt;184.18&lt;/D&gt;&lt;D xsi:type="xsd:double"&gt;184.36&lt;/D&gt;&lt;D xsi:type="xsd:double"&gt;183.92&lt;/D&gt;&lt;D xsi:type="xsd:double"&gt;184.33&lt;/D&gt;&lt;D xsi:type="xsd:double"&gt;186.13&lt;/D&gt;&lt;D xsi:type="xsd:double"&gt;186.83&lt;/D&gt;&lt;D xsi:type="xsd:double"&gt;190.85&lt;/D&gt;&lt;D xsi:type="xsd:double"&gt;188.61&lt;/D&gt;&lt;D xsi:type="xsd:double"&gt;188.94&lt;/D&gt;&lt;D xsi:type="xsd:double"&gt;188.23&lt;/D&gt;&lt;D xsi:type="xsd:double"&gt;185.64&lt;/D&gt;&lt;D xsi:type="xsd:double"&gt;184&lt;/D&gt;&lt;D xsi:type="xsd:double"&gt;183.22&lt;/D&gt;&lt;D xsi:type="xsd:double"&gt;185.79&lt;/D&gt;&lt;D xsi:type="xsd:double"&gt;183.83&lt;/D&gt;&lt;D xsi:type="xsd:double"&gt;184.38&lt;/D&gt;&lt;D xsi:type="xsd:double"&gt;184.65&lt;/D&gt;&lt;D xsi:type="xsd:double"&gt;183.65&lt;/D&gt;&lt;D xsi:type="xsd:double"&gt;185.84&lt;/D&gt;&lt;D xsi:type="xsd:double"&gt;188.14&lt;/D&gt;&lt;D xsi:type="xsd:double"&gt;190.66&lt;/D&gt;&lt;D xsi:type="xsd:double"&gt;190.99&lt;/D&gt;&lt;D xsi:type="xsd:double"&gt;190.72&lt;/D&gt;&lt;D xsi:type="xsd:double"&gt;191.57&lt;/D&gt;&lt;D xsi:type="xsd:double"&gt;193.08&lt;/D&gt;&lt;D xsi:type="xsd:double"&gt;194.3&lt;/D&gt;&lt;D xsi:type="xsd:double"&gt;194.17&lt;/D&gt;&lt;D xsi:type="xsd:double"&gt;194.56&lt;/D&gt;&lt;D xsi:type="xsd:double"&gt;195.11&lt;/D&gt;&lt;D xsi:type="xsd:double"&gt;197.8&lt;/D&gt;&lt;D xsi:type="xsd:double"&gt;198.71&lt;/D&gt;&lt;D xsi:type="xsd:double"&gt;196.43&lt;/D&gt;&lt;D xsi:type="xsd:double"&gt;193.92&lt;/D&gt;&lt;D xsi:type="xsd:double"&gt;196.46&lt;/D&gt;&lt;D xsi:type="xsd:double"&gt;194.92&lt;/D&gt;&lt;D xsi:type="xsd:double"&gt;194.94&lt;/D&gt;&lt;D xsi:type="xsd:double"&gt;194.46&lt;/D&gt;&lt;D xsi:type="xsd:double"&gt;195.08&lt;/D&gt;&lt;D xsi:type="xsd:double"&gt;196.8&lt;/D&gt;&lt;D xsi:type="xsd:double"&gt;195.97&lt;/D&gt;&lt;D xsi:type="xsd:double"&gt;193.58&lt;/D&gt;&lt;D xsi:type="xsd:double"&gt;191.53&lt;/D&gt;&lt;D xsi:type="xsd:double"&gt;193.42&lt;/D&gt;&lt;D xsi:type="xsd:double"&gt;191.87&lt;/D&gt;&lt;D xsi:type="xsd:double"&gt;189.8&lt;/D&gt;&lt;D xsi:type="xsd:double"&gt;187.87&lt;/D&gt;&lt;D xsi:type="xsd:double"&gt;184.71&lt;/D&gt;&lt;D xsi:type="xsd:double"&gt;182.78&lt;/D&gt;&lt;D xsi:type="xsd:double"&gt;185.78&lt;/D&gt;&lt;D xsi:type="xsd:double"&gt;187.65&lt;/D&gt;&lt;D xsi:type="xsd:double"&gt;187.27&lt;/D&gt;&lt;D xsi:type="xsd:double"&gt;186.38&lt;/D&gt;&lt;D xsi:type="xsd:double"&gt;184.26&lt;/D&gt;&lt;D xsi:type="xsd:double"&gt;183.36&lt;/D&gt;&lt;D xsi:type="xsd:double"&gt;180.75&lt;/D&gt;&lt;D xsi:type="xsd:double"&gt;180.57&lt;/D&gt;&lt;D xsi:type="xsd:double"&gt;183.33&lt;/D&gt;&lt;D xsi:type="xsd:double"&gt;184.7&lt;/D&gt;&lt;D xsi:type="xsd:double"&gt;185.13&lt;/D&gt;&lt;D xsi:type="xsd:double"&gt;185.94&lt;/D&gt;&lt;D xsi:type="xsd:double"&gt;187.44&lt;/D&gt;&lt;D xsi:type="xsd:double"&gt;185.91&lt;/D&gt;&lt;D xsi:type="xsd:double"&gt;187.93&lt;/D&gt;&lt;D xsi:type="xsd:double"&gt;185.8&lt;/D&gt;&lt;D xsi:type="xsd:double"&gt;185.03&lt;/D&gt;&lt;D xsi:type="xsd:double"&gt;186.54&lt;/D&gt;&lt;D xsi:type="xsd:double"&gt;187.24&lt;/D&gt;&lt;D xsi:type="xsd:double"&gt;184.31&lt;/D&gt;&lt;D xsi:type="xsd:double"&gt;179.58&lt;/D&gt;&lt;D xsi:type="xsd:double"&gt;182.02&lt;/D&gt;&lt;D xsi:type="xsd:double"&gt;175.65&lt;/D&gt;&lt;D xsi:type="xsd:double"&gt;173.77&lt;/D&gt;&lt;D xsi:type="xsd:double"&gt;175.5&lt;/D&gt;&lt;D xsi:type="xsd:double"&gt;176.15&lt;/D&gt;&lt;D xsi:type="xsd:double"&gt;174.17&lt;/D&gt;&lt;D xsi:type="xsd:double"&gt;175.54&lt;/D&gt;&lt;D xsi:type="xsd:double"&gt;177.42&lt;/D&gt;&lt;D xsi:type="xsd:double"&gt;178.26&lt;/D&gt;&lt;D xsi:type="xsd:double"&gt;176.11&lt;/D&gt;&lt;D xsi:type="xsd:double"&gt;177.19&lt;/D&gt;&lt;D xsi:type="xsd:double"&gt;176.12&lt;/D&gt;&lt;D xsi:type="xsd:double"&gt;172.28&lt;/D&gt;&lt;D xsi:type="xsd:double"&gt;174.83&lt;/D&gt;&lt;D xsi:type="xsd:double"&gt;172.72&lt;/D&gt;&lt;D xsi:type="xsd:double"&gt;173.07&lt;/D&gt;&lt;D xsi:type="xsd:double"&gt;174.41&lt;/D&gt;&lt;D xsi:type="xsd:double"&gt;173.53&lt;/D&gt;&lt;D xsi:type="xsd:double"&gt;174.05&lt;/D&gt;&lt;D xsi:type="xsd:double"&gt;174.45&lt;/D&gt;&lt;D xsi:type="xsd:double"&gt;170.4&lt;/D&gt;&lt;D xsi:type="xsd:double"&gt;172.33&lt;/D&gt;&lt;D xsi:type="xsd:double"&gt;171.7&lt;/D&gt;&lt;D xsi:type="xsd:double"&gt;175.3&lt;/D&gt;&lt;D xsi:type="xsd:double"&gt;175.2&lt;/D&gt;&lt;D xsi:type="xsd:double"&gt;173.68&lt;/D&gt;&lt;/FQL&gt;&lt;FQL&gt;&lt;Q&gt;INDA^P_PRICE(0,-200D)&lt;/Q&gt;&lt;R&gt;201&lt;/R&gt;&lt;C&gt;1&lt;/C&gt;&lt;D xsi:type="xsd:double"&gt;49.97&lt;/D&gt;&lt;D xsi:type="xsd:double"&gt;50.28&lt;/D&gt;&lt;D xsi:type="xsd:double"&gt;50.72&lt;/D&gt;&lt;D xsi:type="xsd:double"&gt;50.5&lt;/D&gt;&lt;D xsi:type="xsd:double"&gt;50.89&lt;/D&gt;&lt;D xsi:type="xsd:double"&gt;50.78&lt;/D&gt;&lt;D xsi:type="xsd:double"&gt;50.11&lt;/D&gt;&lt;D xsi:type="xsd:double"&gt;50.375&lt;/D&gt;&lt;D xsi:type="xsd:double"&gt;50.23&lt;/D&gt;&lt;D xsi:type="xsd:double"&gt;49.89&lt;/D&gt;&lt;D xsi:type="xsd:double"&gt;49.52&lt;/D&gt;&lt;D xsi:type="xsd:double"&gt;49.98&lt;/D&gt;&lt;D xsi:type="xsd:double"&gt;49.19&lt;/D&gt;&lt;D xsi:type="xsd:double"&gt;49.11&lt;/D&gt;&lt;D xsi:type="xsd:double"&gt;49.2&lt;/D&gt;&lt;D xsi:type="xsd:double"&gt;48.68&lt;/D&gt;&lt;D xsi:type="xsd:double"&gt;49.77&lt;/D&gt;&lt;D xsi:type="xsd:double"&gt;49.59&lt;/D&gt;&lt;D xsi:type="xsd:double"&gt;49.08&lt;/D&gt;&lt;D xsi:type="xsd:double"&gt;48.83&lt;/D&gt;&lt;D xsi:type="xsd:double"&gt;49.4&lt;/D&gt;&lt;D xsi:type="xsd:double"&gt;49.96&lt;/D&gt;&lt;D xsi:type="xsd:double"&gt;49.19&lt;/D&gt;&lt;D xsi:type="xsd:double"&gt;49.15&lt;/D&gt;&lt;D xsi:type="xsd:double"&gt;48.85&lt;/D&gt;&lt;D xsi:type="xsd:double"&gt;49.09&lt;/D&gt;&lt;D xsi:type="xsd:double"&gt;49.09&lt;/D&gt;&lt;D xsi:type="xsd:double"&gt;49.01&lt;/D&gt;&lt;D xsi:type="xsd:double"&gt;48.59&lt;/D&gt;&lt;D xsi:type="xsd:double"&gt;48.67&lt;/D&gt;&lt;D xsi:type="xsd:double"&gt;48.81&lt;/D&gt;&lt;D xsi:type="xsd:double"&gt;49.02&lt;/D&gt;&lt;D xsi:type="xsd:double"&gt;48.84&lt;/D&gt;&lt;D xsi:type="xsd:double"&gt;48.53&lt;/D&gt;&lt;D xsi:type="xsd:double"&gt;48.36&lt;/D&gt;&lt;D xsi:type="xsd:double"&gt;48.16&lt;/D&gt;&lt;D xsi:type="xsd:double"&gt;47.4&lt;/D&gt;&lt;D xsi:type="xsd:double"&gt;48.72&lt;/D&gt;&lt;D xsi:type="xsd:double"&gt;48.455&lt;/D&gt;&lt;D xsi:type="xsd:double"&gt;48.3&lt;/D&gt;&lt;D xsi:type="xsd:double"&gt;48.35&lt;/D&gt;&lt;D xsi:type="xsd:double"&gt;47.96&lt;/D&gt;&lt;D xsi:type="xsd:double"&gt;47.38&lt;/D&gt;&lt;D xsi:type="xsd:double"&gt;47.56&lt;/D&gt;&lt;D xsi:type="xsd:double"&gt;47.31&lt;/D&gt;&lt;D xsi:type="xsd:double"&gt;47.46&lt;/D&gt;&lt;D xsi:type="xsd:double"&gt;47.34&lt;/D&gt;&lt;D xsi:type="xsd:double"&gt;47.27&lt;/D&gt;&lt;D xsi:type="xsd:double"&gt;46.84&lt;/D&gt;&lt;D xsi:type="xsd:double"&gt;46.4&lt;/D&gt;&lt;D xsi:type="xsd:double"&gt;46.02&lt;/D&gt;&lt;D xsi:type="xsd:double"&gt;45.63&lt;/D&gt;&lt;D xsi:type="xsd:double"&gt;45.49&lt;/D&gt;&lt;D xsi:type="xsd:double"&gt;45.09&lt;/D&gt;&lt;D xsi:type="xsd:double"&gt;45.19&lt;/D&gt;&lt;D xsi:type="xsd:double"&gt;45.21&lt;/D&gt;&lt;D xsi:type="xsd:double"&gt;45.06&lt;/D&gt;&lt;D xsi:type="xsd:double"&gt;45.05&lt;/D&gt;&lt;D xsi:type="xsd:double"&gt;45.045&lt;/D&gt;&lt;D xsi:type="xsd:double"&gt;44.98&lt;/D&gt;&lt;D xsi:type="xsd:double"&gt;44.94&lt;/D&gt;&lt;D xsi:type="xsd:double"&gt;45.08&lt;/D&gt;&lt;D xsi:type="xsd:double"&gt;44.42&lt;/D&gt;&lt;D xsi:type="xsd:double"&gt;44.49&lt;/D&gt;&lt;D xsi:type="xsd:double"&gt;44.04&lt;/D&gt;&lt;D xsi:type="xsd:double"&gt;44.33&lt;/D&gt;&lt;D xsi:type="xsd:double"&gt;44.21&lt;/D&gt;&lt;D xsi:type="xsd:double"&gt;44.19&lt;/D&gt;&lt;D xsi:type="xsd:double"&gt;44.15&lt;/D&gt;&lt;D xsi:type="xsd:double"&gt;43.83&lt;/D&gt;&lt;D xsi:type="xsd:double"&gt;43.4&lt;/D&gt;&lt;D xsi:type="xsd:double"&gt;43.24&lt;/D&gt;&lt;D xsi:type="xsd:double"&gt;43.33&lt;/D&gt;&lt;D xsi:type="xsd:double"&gt;42.96&lt;/D&gt;&lt;D xsi:type="xsd:double"&gt;42.73&lt;/D&gt;&lt;D xsi:type="xsd:double"&gt;43.25&lt;/D&gt;&lt;D xsi:type="xsd:double"&gt;43.75&lt;/D&gt;&lt;D xsi:type="xsd:double"&gt;43.62&lt;/D&gt;&lt;D xsi:type="xsd:double"&gt;43.98&lt;/D&gt;&lt;D xsi:type="xsd:double"&gt;44.33&lt;/D&gt;&lt;D xsi:type="xsd:double"&gt;44.22&lt;/D&gt;&lt;D xsi:type="xsd:double"&gt;44.77&lt;/D&gt;&lt;D xsi:type="xsd:double"&gt;44.76&lt;/D&gt;&lt;D xsi:type="xsd:double"&gt;44.46&lt;/D&gt;&lt;D xsi:type="xsd:double"&gt;44.32&lt;/D&gt;&lt;D xsi:type="xsd:double"&gt;44.68&lt;/D&gt;&lt;D xsi:type="xsd:double"&gt;44.59&lt;/D&gt;&lt;D xsi:type="xsd:double"&gt;44.09&lt;/D&gt;&lt;D xsi:type="xsd:double"&gt;44.58&lt;/D&gt;&lt;D xsi:type="xsd:double"&gt;44.16&lt;/D&gt;&lt;D xsi:type="xsd:double"&gt;43.87&lt;/D&gt;&lt;D xsi:type="xsd:double"&gt;43.95&lt;/D&gt;&lt;D xsi:type="xsd:double"&gt;44.21&lt;/D&gt;&lt;D xsi:type="xsd:double"&gt;44.22&lt;/D&gt;&lt;D xsi:type="xsd:double"&gt;44.25&lt;/D&gt;&lt;D xsi:type="xsd:double"&gt;44.59&lt;/D&gt;&lt;D xsi:type="xsd:double"&gt;44.32&lt;/D&gt;&lt;D xsi:type="xsd:double"&gt;44.63&lt;/D&gt;&lt;D xsi:type="xsd:double"&gt;44.48&lt;/D&gt;&lt;D xsi:type="xsd:double"&gt;44.45&lt;/D&gt;&lt;D xsi:type="xsd:double"&gt;44.88&lt;/D&gt;&lt;D xsi:type="xsd:double"&gt;45&lt;/D&gt;&lt;D xsi:type="xsd:double"&gt;45.17&lt;/D&gt;&lt;D xsi:type="xsd:double"&gt;45.12&lt;/D&gt;&lt;D xsi:type="xsd:double"&gt;45.245&lt;/D&gt;&lt;D xsi:type="xsd:double"&gt;45.11&lt;/D&gt;&lt;D xsi:type="xsd:double"&gt;45.06&lt;/D&gt;&lt;D xsi:type="xsd:double"&gt;45.46&lt;/D&gt;&lt;D xsi:type="xsd:double"&gt;45.02&lt;/D&gt;&lt;D xsi:type="xsd:double"&gt;44.55&lt;/D&gt;&lt;D xsi:type="xsd:double"&gt;44.17&lt;/D&gt;&lt;D xsi:type="xsd:double"&gt;44.35&lt;/D&gt;&lt;D xsi:type="xsd:double"&gt;44.24&lt;/D&gt;&lt;D xsi:type="xsd:double"&gt;43.97&lt;/D&gt;&lt;D xsi:type="xsd:double"&gt;44.13&lt;/D&gt;&lt;D xsi:type="xsd:double"&gt;44.19&lt;/D&gt;&lt;D xsi:type="xsd:double"&gt;43.88&lt;/D&gt;&lt;D xsi:type="xsd:double"&gt;43.76&lt;/D&gt;&lt;D xsi:type="xsd:double"&gt;43.77&lt;/D&gt;&lt;D xsi:type="xsd:double"&gt;44.19&lt;/D&gt;&lt;D xsi:type="xsd:double"&gt;43.51&lt;/D&gt;&lt;D xsi:type="xsd:double"&gt;43.6&lt;/D&gt;&lt;D xsi:type="xsd:double"&gt;43.33&lt;/D&gt;&lt;D xsi:type="xsd:double"&gt;43.2&lt;/D&gt;&lt;D xsi:type="xsd:double"&gt;43.36&lt;/D&gt;&lt;D xsi:type="xsd:double"&gt;43.23&lt;/D&gt;&lt;D xsi:type="xsd:double"&gt;43.47&lt;/D&gt;&lt;D xsi:type="xsd:double"&gt;43.62&lt;/D&gt;&lt;D xsi:type="xsd:double"&gt;43.87&lt;/D&gt;&lt;D xsi:type="xsd:double"&gt;43.94&lt;/D&gt;&lt;D xsi:type="xsd:double"&gt;43.93&lt;/D&gt;&lt;D xsi:type="xsd:double"&gt;44.19&lt;/D&gt;&lt;D xsi:type="xsd:double"&gt;44.03&lt;/D&gt;&lt;D xsi:type="xsd:double"&gt;43.6&lt;/D&gt;&lt;D xsi:type="xsd:double"&gt;43.71&lt;/D&gt;&lt;D xsi:type="xsd:double"&gt;44.48&lt;/D&gt;&lt;D xsi:type="xsd:double"&gt;44.76&lt;/D&gt;&lt;D xsi:type="xsd:double"&gt;44.5&lt;/D&gt;&lt;D xsi:type="xsd:double"&gt;44.23&lt;/D&gt;&lt;D xsi:type="xsd:double"&gt;44.68&lt;/D&gt;&lt;D xsi:type="xsd:double"&gt;44.51&lt;/D&gt;&lt;D xsi:type="xsd:double"&gt;44.53&lt;/D&gt;&lt;D xsi:type="xsd:double"&gt;44.36&lt;/D&gt;&lt;D xsi:type="xsd:double"&gt;44.55&lt;/D&gt;&lt;D xsi:type="xsd:double"&gt;44.65&lt;/D&gt;&lt;D xsi:type="xsd:double"&gt;44.53&lt;/D&gt;&lt;D xsi:type="xsd:double"&gt;44.56&lt;/D&gt;&lt;D xsi:type="xsd:double"&gt;44.26&lt;/D&gt;&lt;D xsi:type="xsd:double"&gt;44.17&lt;/D&gt;&lt;D xsi:type="xsd:double"&gt;44.26&lt;/D&gt;&lt;D xsi:type="xsd:double"&gt;43.97&lt;/D&gt;&lt;D xsi:type="xsd:double"&gt;43.66&lt;/D&gt;&lt;D xsi:type="xsd:double"&gt;43.6&lt;/D&gt;&lt;D xsi:type="xsd:double"&gt;43.58&lt;/D&gt;&lt;D xsi:type="xsd:double"&gt;43.77&lt;/D&gt;&lt;D xsi:type="xsd:double"&gt;43.79&lt;/D&gt;&lt;D xsi:type="xsd:double"&gt;43.7&lt;/D&gt;&lt;D xsi:type="xsd:double"&gt;43.34&lt;/D&gt;&lt;D xsi:type="xsd:double"&gt;43.35&lt;/D&gt;&lt;D xsi:type="xsd:double"&gt;43.02&lt;/D&gt;&lt;D xsi:type="xsd:double"&gt;42.77&lt;/D&gt;&lt;D xsi:type="xsd:double"&gt;42.58&lt;/D&gt;&lt;D xsi:type="xsd:double"&gt;42.96&lt;/D&gt;&lt;D xsi:type="xsd:double"&gt;43.075&lt;/D&gt;&lt;D xsi:type="xsd:double"&gt;43.01&lt;/D&gt;&lt;D xsi:type="xsd:double"&gt;43.13&lt;/D&gt;&lt;D xsi:type="xsd:double"&gt;43.01&lt;/D&gt;&lt;D xsi:type="xsd:double"&gt;42.78&lt;/D&gt;&lt;D xsi:type="xsd:double"&gt;42.64&lt;/D&gt;&lt;D xsi:type="xsd:double"&gt;42.28&lt;/D&gt;&lt;D xsi:type="xsd:double"&gt;42.11&lt;/D&gt;&lt;D xsi:type="xsd:double"&gt;42.23&lt;/D&gt;&lt;D xsi:type="xsd:double"&gt;42.33&lt;/D&gt;&lt;D xsi:type="xsd:double"&gt;42.26&lt;/D&gt;&lt;D xsi:type="xsd:double"&gt;42.16&lt;/D&gt;&lt;D xsi:type="xsd:double"&gt;42.28&lt;/D&gt;&lt;D xsi:type="xsd:double"&gt;42.125&lt;/D&gt;&lt;D xsi:type="xsd:double"&gt;41.7&lt;/D&gt;&lt;D xsi:type="xsd:double"&gt;41.81&lt;/D&gt;&lt;D xsi:type="xsd:double"&gt;42.02&lt;/D&gt;&lt;D xsi:type="xsd:double"&gt;41.41&lt;/D&gt;&lt;D xsi:type="xsd:double"&gt;41.19&lt;/D&gt;&lt;D xsi:type="xsd:double"&gt;41.13&lt;/D&gt;&lt;D xsi:type="xsd:double"&gt;41.26&lt;/D&gt;&lt;D xsi:type="xsd:double"&gt;40.88&lt;/D&gt;&lt;D xsi:type="xsd:double"&gt;40.93&lt;/D&gt;&lt;D xsi:type="xsd:double"&gt;41.23&lt;/D&gt;&lt;D xsi:type="xsd:double"&gt;41.29&lt;/D&gt;&lt;D xsi:type="xsd:double"&gt;41.66&lt;/D&gt;&lt;D xsi:type="xsd:double"&gt;41.32&lt;/D&gt;&lt;D xsi:type="xsd:double"&gt;41.46&lt;/D&gt;&lt;D xsi:type="xsd:double"&gt;41.71&lt;/D&gt;&lt;D xsi:type="xsd:double"&gt;41.47&lt;/D&gt;&lt;D xsi:type="xsd:double"&gt;41.53&lt;/D&gt;&lt;D xsi:type="xsd:double"&gt;41.4&lt;/D&gt;&lt;D xsi:type="xsd:double"&gt;41.26&lt;/D&gt;&lt;D xsi:type="xsd:double"&gt;40.92&lt;/D&gt;&lt;D xsi:type="xsd:double"&gt;41.06&lt;/D&gt;&lt;D xsi:type="xsd:double"&gt;41.12&lt;/D&gt;&lt;D xsi:type="xsd:double"&gt;41.12&lt;/D&gt;&lt;D xsi:type="xsd:double"&gt;40.75&lt;/D&gt;&lt;/FQL&gt;&lt;FQL&gt;&lt;Q&gt;URTH^P_PRICE(0,-200D)&lt;/Q&gt;&lt;R&gt;201&lt;/R&gt;&lt;C&gt;1&lt;/C&gt;&lt;D xsi:type="xsd:double"&gt;135.93&lt;/D&gt;&lt;D xsi:type="xsd:double"&gt;138&lt;/D&gt;&lt;D xsi:type="xsd:double"&gt;137.9&lt;/D&gt;&lt;D xsi:type="xsd:double"&gt;137.23&lt;/D&gt;&lt;D xsi:type="xsd:double"&gt;137.15&lt;/D&gt;&lt;D xsi:type="xsd:double"&gt;136.37&lt;/D&gt;&lt;D xsi:type="xsd:double"&gt;135.84&lt;/D&gt;&lt;D xsi:type="xsd:double"&gt;136.45&lt;/D&gt;&lt;D xsi:type="xsd:double"&gt;135.75&lt;/D&gt;&lt;D xsi:type="xsd:double"&gt;134.2&lt;/D&gt;&lt;D xsi:type="xsd:double"&gt;135.99&lt;/D&gt;&lt;D xsi:type="xsd:double"&gt;136.11&lt;/D&gt;&lt;D xsi:type="xsd:double"&gt;135.07&lt;/D&gt;&lt;D xsi:type="xsd:double"&gt;134.95&lt;/D&gt;&lt;D xsi:type="xsd:double"&gt;134.42&lt;/D&gt;&lt;D xsi:type="xsd:double"&gt;134.11&lt;/D&gt;&lt;D xsi:type="xsd:double"&gt;133.94&lt;/D&gt;&lt;D xsi:type="xsd:double"&gt;133.63&lt;/D&gt;&lt;D xsi:type="xsd:double"&gt;132.25&lt;/D&gt;&lt;D xsi:type="xsd:double"&gt;131.15&lt;/D&gt;&lt;D xsi:type="xsd:double"&gt;132.01&lt;/D&gt;&lt;D xsi:type="xsd:double"&gt;132.93&lt;/D&gt;&lt;D xsi:type="xsd:double"&gt;132.82&lt;/D&gt;&lt;D xsi:type="xsd:double"&gt;132.83&lt;/D&gt;&lt;D xsi:type="xsd:double"&gt;132.06&lt;/D&gt;&lt;D xsi:type="xsd:double"&gt;132.59&lt;/D&gt;&lt;D xsi:type="xsd:double"&gt;130.86&lt;/D&gt;&lt;D xsi:type="xsd:double"&gt;130.7&lt;/D&gt;&lt;D xsi:type="xsd:double"&gt;130.85&lt;/D&gt;&lt;D xsi:type="xsd:double"&gt;131.91&lt;/D&gt;&lt;D xsi:type="xsd:double"&gt;133.02&lt;/D&gt;&lt;D xsi:type="xsd:double"&gt;133.28&lt;/D&gt;&lt;D xsi:type="xsd:double"&gt;133.36&lt;/D&gt;&lt;D xsi:type="xsd:double"&gt;132.98&lt;/D&gt;&lt;D xsi:type="xsd:double"&gt;132.43&lt;/D&gt;&lt;D xsi:type="xsd:double"&gt;132.16&lt;/D&gt;&lt;D xsi:type="xsd:double"&gt;130.63&lt;/D&gt;&lt;D xsi:type="xsd:double"&gt;133.48&lt;/D&gt;&lt;D xsi:type="xsd:double"&gt;132.56&lt;/D&gt;&lt;D xsi:type="xsd:double"&gt;131.95&lt;/D&gt;&lt;D xsi:type="xsd:double"&gt;132.36&lt;/D&gt;&lt;D xsi:type="xsd:double"&gt;131.67&lt;/D&gt;&lt;D xsi:type="xsd:double"&gt;129.75&lt;/D&gt;&lt;D xsi:type="xsd:double"&gt;129.41&lt;/D&gt;&lt;D xsi:type="xsd:double"&gt;128.92&lt;/D&gt;&lt;D xsi:type="xsd:double"&gt;128.46&lt;/D&gt;&lt;D xsi:type="xsd:double"&gt;127.54&lt;/D&gt;&lt;D xsi:type="xsd:double"&gt;127.84&lt;/D&gt;&lt;D xsi:type="xsd:double"&gt;128.04&lt;/D&gt;&lt;D xsi:type="xsd:double"&gt;128.76&lt;/D&gt;&lt;D xsi:type="xsd:double"&gt;127.78&lt;/D&gt;&lt;D xsi:type="xsd:double"&gt;127.43&lt;/D&gt;&lt;D xsi:type="xsd:double"&gt;127.41&lt;/D&gt;&lt;D xsi:type="xsd:double"&gt;127.31&lt;/D&gt;&lt;D xsi:type="xsd:double"&gt;127.52&lt;/D&gt;&lt;D xsi:type="xsd:double"&gt;127.23&lt;/D&gt;&lt;D xsi:type="xsd:double"&gt;126.8&lt;/D&gt;&lt;D xsi:type="xsd:double"&gt;127.07&lt;/D&gt;&lt;D xsi:type="xsd:double"&gt;126.3&lt;/D&gt;&lt;D xsi:type="xsd:double"&gt;125.66&lt;/D&gt;&lt;D xsi:type="xsd:double"&gt;125.66&lt;/D&gt;&lt;D xsi:type="xsd:double"&gt;125.46&lt;/D&gt;&lt;D xsi:type="xsd:double"&gt;122.88&lt;/D&gt;&lt;D xsi:type="xsd:double"&gt;122.84&lt;/D&gt;&lt;D xsi:type="xsd:double"&gt;121.31&lt;/D&gt;&lt;D xsi:type="xsd:double"&gt;122.02&lt;/D&gt;&lt;D xsi:type="xsd:double"&gt;121.99&lt;/D&gt;&lt;D xsi:type="xsd:double"&gt;121.89&lt;/D&gt;&lt;D xsi:type="xsd:double"&gt;121.93&lt;/D&gt;&lt;D xsi:type="xsd:double"&gt;120.72&lt;/D&gt;&lt;D xsi:type="xsd:double"&gt;118.32&lt;/D&gt;&lt;D xsi:type="xsd:double"&gt;117.11&lt;/D&gt;&lt;D xsi:type="xsd:double"&gt;116.43&lt;/D&gt;&lt;D xsi:type="xsd:double"&gt;115.01&lt;/D&gt;&lt;D xsi:type="xsd:double"&gt;115.58&lt;/D&gt;&lt;D xsi:type="xsd:double"&gt;116.77&lt;/D&gt;&lt;D xsi:type="xsd:double"&gt;118.3&lt;/D&gt;&lt;D xsi:type="xsd:double"&gt;117.5&lt;/D&gt;&lt;D xsi:type="xsd:double"&gt;117.65&lt;/D&gt;&lt;D xsi:type="xsd:double"&gt;118.98&lt;/D&gt;&lt;D xsi:type="xsd:double"&gt;120.06&lt;/D&gt;&lt;D xsi:type="xsd:double"&gt;121.84&lt;/D&gt;&lt;D xsi:type="xsd:double"&gt;121.85&lt;/D&gt;&lt;D xsi:type="xsd:double"&gt;120.68&lt;/D&gt;&lt;D xsi:type="xsd:double"&gt;121.38&lt;/D&gt;&lt;D xsi:type="xsd:double"&gt;122.32&lt;/D&gt;&lt;D xsi:type="xsd:double"&gt;121.78&lt;/D&gt;&lt;D xsi:type="xsd:double"&gt;120.79&lt;/D&gt;&lt;D xsi:type="xsd:double"&gt;120.25&lt;/D&gt;&lt;D xsi:type="xsd:double"&gt;118.88&lt;/D&gt;&lt;D xsi:type="xsd:double"&gt;118.63&lt;/D&gt;&lt;D xsi:type="xsd:double"&gt;117.94&lt;/D&gt;&lt;D xsi:type="xsd:double"&gt;119.51&lt;/D&gt;&lt;D xsi:type="xsd:double"&gt;120.17&lt;/D&gt;&lt;D xsi:type="xsd:double"&gt;120.52&lt;/D&gt;&lt;D xsi:type="xsd:double"&gt;119.58&lt;/D&gt;&lt;D xsi:type="xsd:double"&gt;119.67&lt;/D&gt;&lt;D xsi:type="xsd:double"&gt;121.39&lt;/D&gt;&lt;D xsi:type="xsd:double"&gt;121.17&lt;/D&gt;&lt;D xsi:type="xsd:double"&gt;121.36&lt;/D&gt;&lt;D xsi:type="xsd:double"&gt;123.43&lt;/D&gt;&lt;D xsi:type="xsd:double"&gt;124.34&lt;/D&gt;&lt;D xsi:type="xsd:double"&gt;124.52&lt;/D&gt;&lt;D xsi:type="xsd:double"&gt;124.62&lt;/D&gt;&lt;D xsi:type="xsd:double"&gt;125.72&lt;/D&gt;&lt;D xsi:type="xsd:double"&gt;124.52&lt;/D&gt;&lt;D xsi:type="xsd:double"&gt;124.48&lt;/D&gt;&lt;D xsi:type="xsd:double"&gt;125.09&lt;/D&gt;&lt;D xsi:type="xsd:double"&gt;124.12&lt;/D&gt;&lt;D xsi:type="xsd:double"&gt;124.09&lt;/D&gt;&lt;D xsi:type="xsd:double"&gt;124.45&lt;/D&gt;&lt;D xsi:type="xsd:double"&gt;125.21&lt;/D&gt;&lt;D xsi:type="xsd:double"&gt;125.91&lt;/D&gt;&lt;D xsi:type="xsd:double"&gt;125.7&lt;/D&gt;&lt;D xsi:type="xsd:double"&gt;125.89&lt;/D&gt;&lt;D xsi:type="xsd:double"&gt;125.4&lt;/D&gt;&lt;D xsi:type="xsd:double"&gt;123.64&lt;/D&gt;&lt;D xsi:type="xsd:double"&gt;122.7&lt;/D&gt;&lt;D xsi:type="xsd:double"&gt;121.87&lt;/D&gt;&lt;D xsi:type="xsd:double"&gt;123.51&lt;/D&gt;&lt;D xsi:type="xsd:double"&gt;122.21&lt;/D&gt;&lt;D xsi:type="xsd:double"&gt;122.57&lt;/D&gt;&lt;D xsi:type="xsd:double"&gt;121.82&lt;/D&gt;&lt;D xsi:type="xsd:double"&gt;121.85&lt;/D&gt;&lt;D xsi:type="xsd:double"&gt;122.7&lt;/D&gt;&lt;D xsi:type="xsd:double"&gt;123.68&lt;/D&gt;&lt;D xsi:type="xsd:double"&gt;125.17&lt;/D&gt;&lt;D xsi:type="xsd:double"&gt;124.87&lt;/D&gt;&lt;D xsi:type="xsd:double"&gt;125.17&lt;/D&gt;&lt;D xsi:type="xsd:double"&gt;125.01&lt;/D&gt;&lt;D xsi:type="xsd:double"&gt;125.65&lt;/D&gt;&lt;D xsi:type="xsd:double"&gt;126.29&lt;/D&gt;&lt;D xsi:type="xsd:double"&gt;125.22&lt;/D&gt;&lt;D xsi:type="xsd:double"&gt;125.52&lt;/D&gt;&lt;D xsi:type="xsd:double"&gt;125.9&lt;/D&gt;&lt;D xsi:type="xsd:double"&gt;127.91&lt;/D&gt;&lt;D xsi:type="xsd:double"&gt;128.54&lt;/D&gt;&lt;D xsi:type="xsd:double"&gt;128.44&lt;/D&gt;&lt;D xsi:type="xsd:double"&gt;127.22&lt;/D&gt;&lt;D xsi:type="xsd:double"&gt;128.01&lt;/D&gt;&lt;D xsi:type="xsd:double"&gt;127.92&lt;/D&gt;&lt;D xsi:type="xsd:double"&gt;127.59&lt;/D&gt;&lt;D xsi:type="xsd:double"&gt;127.4&lt;/D&gt;&lt;D xsi:type="xsd:double"&gt;127.33&lt;/D&gt;&lt;D xsi:type="xsd:double"&gt;128.1&lt;/D&gt;&lt;D xsi:type="xsd:double"&gt;127.93&lt;/D&gt;&lt;D xsi:type="xsd:double"&gt;126.92&lt;/D&gt;&lt;D xsi:type="xsd:double"&gt;126.64&lt;/D&gt;&lt;D xsi:type="xsd:double"&gt;126.98&lt;/D&gt;&lt;D xsi:type="xsd:double"&gt;125.53&lt;/D&gt;&lt;D xsi:type="xsd:double"&gt;124.18&lt;/D&gt;&lt;D xsi:type="xsd:double"&gt;123.25&lt;/D&gt;&lt;D xsi:type="xsd:double"&gt;122.87&lt;/D&gt;&lt;D xsi:type="xsd:double"&gt;122.77&lt;/D&gt;&lt;D xsi:type="xsd:double"&gt;124.16&lt;/D&gt;&lt;D xsi:type="xsd:double"&gt;124.8&lt;/D&gt;&lt;D xsi:type="xsd:double"&gt;124.52&lt;/D&gt;&lt;D xsi:type="xsd:double"&gt;123.18&lt;/D&gt;&lt;D xsi:type="xsd:double"&gt;122.82&lt;/D&gt;&lt;D xsi:type="xsd:double"&gt;122.8&lt;/D&gt;&lt;D xsi:type="xsd:double"&gt;121.54&lt;/D&gt;&lt;D xsi:type="xsd:double"&gt;121.79&lt;/D&gt;&lt;D xsi:type="xsd:double"&gt;122.89&lt;/D&gt;&lt;D xsi:type="xsd:double"&gt;122.91&lt;/D&gt;&lt;D xsi:type="xsd:double"&gt;123.24&lt;/D&gt;&lt;D xsi:type="xsd:double"&gt;124.29&lt;/D&gt;&lt;D xsi:type="xsd:double"&gt;124.7&lt;/D&gt;&lt;D xsi:type="xsd:double</t>
        </r>
      </text>
    </comment>
    <comment ref="A3" authorId="0" shapeId="0" xr:uid="{CD98BF5D-7D2D-454F-87D9-B6DE862A7CCD}">
      <text>
        <r>
          <rPr>
            <b/>
            <sz val="9"/>
            <color indexed="81"/>
            <rFont val="Tahoma"/>
            <family val="2"/>
          </rPr>
          <t>"&gt;123.18&lt;/D&gt;&lt;D xsi:type="xsd:double"&gt;122.95&lt;/D&gt;&lt;D xsi:type="xsd:double"&gt;122.03&lt;/D&gt;&lt;D xsi:type="xsd:double"&gt;121.09&lt;/D&gt;&lt;D xsi:type="xsd:double"&gt;120.95&lt;/D&gt;&lt;D xsi:type="xsd:double"&gt;120.16&lt;/D&gt;&lt;D xsi:type="xsd:double"&gt;121.98&lt;/D&gt;&lt;D xsi:type="xsd:double"&gt;121.46&lt;/D&gt;&lt;D xsi:type="xsd:double"&gt;121.83&lt;/D&gt;&lt;D xsi:type="xsd:double"&gt;120.03&lt;/D&gt;&lt;D xsi:type="xsd:double"&gt;118.6&lt;/D&gt;&lt;D xsi:type="xsd:double"&gt;119.52&lt;/D&gt;&lt;D xsi:type="xsd:double"&gt;119.91&lt;/D&gt;&lt;D xsi:type="xsd:double"&gt;118.41&lt;/D&gt;&lt;D xsi:type="xsd:double"&gt;117.91&lt;/D&gt;&lt;D xsi:type="xsd:double"&gt;119.03&lt;/D&gt;&lt;D xsi:type="xsd:double"&gt;120.47&lt;/D&gt;&lt;D xsi:type="xsd:double"&gt;120.39&lt;/D&gt;&lt;D xsi:type="xsd:double"&gt;120.33&lt;/D&gt;&lt;D xsi:type="xsd:double"&gt;119.56&lt;/D&gt;&lt;D xsi:type="xsd:double"&gt;118.43&lt;/D&gt;&lt;D xsi:type="xsd:double"&gt;119.46&lt;/D&gt;&lt;D xsi:type="xsd:double"&gt;118.75&lt;/D&gt;&lt;D xsi:type="xsd:double"&gt;118.92&lt;/D&gt;&lt;D xsi:type="xsd:double"&gt;119.2&lt;/D&gt;&lt;D xsi:type="xsd:double"&gt;118.91&lt;/D&gt;&lt;D xsi:type="xsd:double"&gt;119.4&lt;/D&gt;&lt;D xsi:type="xsd:double"&gt;119.35&lt;/D&gt;&lt;D xsi:type="xsd:double"&gt;117.29&lt;/D&gt;&lt;D xsi:type="xsd:double"&gt;117.86&lt;/D&gt;&lt;D xsi:type="xsd:double"&gt;118.37&lt;/D&gt;&lt;D xsi:type="xsd:double"&gt;119.67&lt;/D&gt;&lt;D xsi:type="xsd:double"&gt;119.79&lt;/D&gt;&lt;D xsi:type="xsd:double"&gt;119.18&lt;/D&gt;&lt;/FQL&gt;&lt;FQL&gt;&lt;Q&gt;EWJ^P_PRICE(0,-200D)&lt;/Q&gt;&lt;R&gt;201&lt;/R&gt;&lt;C&gt;1&lt;/C&gt;&lt;D xsi:type="xsd:double"&gt;66.74&lt;/D&gt;&lt;D xsi:type="xsd:double"&gt;66.97&lt;/D&gt;&lt;D xsi:type="xsd:double"&gt;66.63&lt;/D&gt;&lt;D xsi:type="xsd:double"&gt;66.39&lt;/D&gt;&lt;D xsi:type="xsd:double"&gt;66.56&lt;/D&gt;&lt;D xsi:type="xsd:double"&gt;66.18&lt;/D&gt;&lt;D xsi:type="xsd:double"&gt;66.19&lt;/D&gt;&lt;D xsi:type="xsd:double"&gt;66.51&lt;/D&gt;&lt;D xsi:type="xsd:double"&gt;66.92&lt;/D&gt;&lt;D xsi:type="xsd:double"&gt;66.21&lt;/D&gt;&lt;D xsi:type="xsd:double"&gt;65.93&lt;/D&gt;&lt;D xsi:type="xsd:double"&gt;66.17&lt;/D&gt;&lt;D xsi:type="xsd:double"&gt;65.39&lt;/D&gt;&lt;D xsi:type="xsd:double"&gt;65.92&lt;/D&gt;&lt;D xsi:type="xsd:double"&gt;66.17&lt;/D&gt;&lt;D xsi:type="xsd:double"&gt;66.09&lt;/D&gt;&lt;D xsi:type="xsd:double"&gt;66.68&lt;/D&gt;&lt;D xsi:type="xsd:double"&gt;65.9&lt;/D&gt;&lt;D xsi:type="xsd:double"&gt;65.73&lt;/D&gt;&lt;D xsi:type="xsd:double"&gt;65.12&lt;/D&gt;&lt;D xsi:type="xsd:double"&gt;65.94&lt;/D&gt;&lt;D xsi:type="xsd:double"&gt;66.43&lt;/D&gt;&lt;D xsi:type="xsd:double"&gt;65.8&lt;/D&gt;&lt;D xsi:type="xsd:double"&gt;65.22&lt;/D&gt;&lt;D xsi:type="xsd:double"&gt;64.07&lt;/D&gt;&lt;D xsi:type="xsd:double"&gt;64.46&lt;/D&gt;&lt;D xsi:type="xsd:double"&gt;63.53&lt;/D&gt;&lt;D xsi:type="xsd:double"&gt;63.06&lt;/D&gt;&lt;D xsi:type="xsd:double"&gt;63.21&lt;/D&gt;&lt;D xsi:type="xsd:double"&gt;63.56&lt;/D&gt;&lt;D xsi:type="xsd:double"&gt;64.14&lt;/D&gt;&lt;D xsi:type="xsd:double"&gt;64.04&lt;/D&gt;&lt;D xsi:type="xsd:double"&gt;63.66&lt;/D&gt;&lt;D xsi:type="xsd:double"&gt;63.31&lt;/D&gt;&lt;D xsi:type="xsd:double"&gt;63.33&lt;/D&gt;&lt;D xsi:type="xsd:double"&gt;63.13&lt;/D&gt;&lt;D xsi:type="xsd:double"&gt;62.05&lt;/D&gt;&lt;D xsi:type="xsd:double"&gt;63.24&lt;/D&gt;&lt;D xsi:type="xsd:double"&gt;63.05&lt;/D&gt;&lt;D xsi:type="xsd:double"&gt;63.17&lt;/D&gt;&lt;D xsi:type="xsd:double"&gt;63.72&lt;/D&gt;&lt;D xsi:type="xsd:double"&gt;64.01&lt;/D&gt;&lt;D xsi:type="xsd:double"&gt;63.05&lt;/D&gt;&lt;D xsi:type="xsd:double"&gt;63.14&lt;/D&gt;&lt;D xsi:type="xsd:double"&gt;62.78&lt;/D&gt;&lt;D xsi:type="xsd:double"&gt;63.15&lt;/D&gt;&lt;D xsi:type="xsd:double"&gt;62.67&lt;/D&gt;&lt;D xsi:type="xsd:double"&gt;62.02&lt;/D&gt;&lt;D xsi:type="xsd:double"&gt;62.25&lt;/D&gt;&lt;D xsi:type="xsd:double"&gt;63.21&lt;/D&gt;&lt;D xsi:type="xsd:double"&gt;62.61&lt;/D&gt;&lt;D xsi:type="xsd:double"&gt;62.49&lt;/D&gt;&lt;D xsi:type="xsd:double"&gt;62.55&lt;/D&gt;&lt;D xsi:type="xsd:double"&gt;62.56&lt;/D&gt;&lt;D xsi:type="xsd:double"&gt;62.61&lt;/D&gt;&lt;D xsi:type="xsd:double"&gt;62.49&lt;/D&gt;&lt;D xsi:type="xsd:double"&gt;62.1&lt;/D&gt;&lt;D xsi:type="xsd:double"&gt;62.36&lt;/D&gt;&lt;D xsi:type="xsd:double"&gt;62.35&lt;/D&gt;&lt;D xsi:type="xsd:double"&gt;61.39&lt;/D&gt;&lt;D xsi:type="xsd:double"&gt;61.18&lt;/D&gt;&lt;D xsi:type="xsd:double"&gt;61.64&lt;/D&gt;&lt;D xsi:type="xsd:double"&gt;60.44&lt;/D&gt;&lt;D xsi:type="xsd:double"&gt;60.47&lt;/D&gt;&lt;D xsi:type="xsd:double"&gt;59.89&lt;/D&gt;&lt;D xsi:type="xsd:double"&gt;59.64&lt;/D&gt;&lt;D xsi:type="xsd:double"&gt;60.64&lt;/D&gt;&lt;D xsi:type="xsd:double"&gt;61.2&lt;/D&gt;&lt;D xsi:type="xsd:double"&gt;62&lt;/D&gt;&lt;D xsi:type="xsd:double"&gt;60.95&lt;/D&gt;&lt;D xsi:type="xsd:double"&gt;59.97&lt;/D&gt;&lt;D xsi:type="xsd:double"&gt;58.96&lt;/D&gt;&lt;D xsi:type="xsd:double"&gt;58.25&lt;/D&gt;&lt;D xsi:type="xsd:double"&gt;57.82&lt;/D&gt;&lt;D xsi:type="xsd:double"&gt;57.34&lt;/D&gt;&lt;D xsi:type="xsd:double"&gt;58.13&lt;/D&gt;&lt;D xsi:type="xsd:double"&gt;58.36&lt;/D&gt;&lt;D xsi:type="xsd:double"&gt;57.99&lt;/D&gt;&lt;D xsi:type="xsd:double"&gt;58.13&lt;/D&gt;&lt;D xsi:type="xsd:double"&gt;58.52&lt;/D&gt;&lt;D xsi:type="xsd:double"&gt;58.95&lt;/D&gt;&lt;D xsi:type="xsd:double"&gt;59.89&lt;/D&gt;&lt;D xsi:type="xsd:double"&gt;59.77&lt;/D&gt;&lt;D xsi:type="xsd:double"&gt;59.58&lt;/D&gt;&lt;D xsi:type="xsd:double"&gt;60.33&lt;/D&gt;&lt;D xsi:type="xsd:double"&gt;60.18&lt;/D&gt;&lt;D xsi:type="xsd:double"&gt;60.33&lt;/D&gt;&lt;D xsi:type="xsd:double"&gt;59.55&lt;/D&gt;&lt;D xsi:type="xsd:double"&gt;59.38&lt;/D&gt;&lt;D xsi:type="xsd:double"&gt;59.23&lt;/D&gt;&lt;D xsi:type="xsd:double"&gt;58.09&lt;/D&gt;&lt;D xsi:type="xsd:double"&gt;58.73&lt;/D&gt;&lt;D xsi:type="xsd:double"&gt;59.77&lt;/D&gt;&lt;D xsi:type="xsd:double"&gt;60.29&lt;/D&gt;&lt;D xsi:type="xsd:double"&gt;61.15&lt;/D&gt;&lt;D xsi:type="xsd:double"&gt;61.03&lt;/D&gt;&lt;D xsi:type="xsd:double"&gt;60.77&lt;/D&gt;&lt;D xsi:type="xsd:double"&gt;61.72&lt;/D&gt;&lt;D xsi:type="xsd:double"&gt;61.8&lt;/D&gt;&lt;D xsi:type="xsd:double"&gt;61.63&lt;/D&gt;&lt;D xsi:type="xsd:double"&gt;62.6&lt;/D&gt;&lt;D xsi:type="xsd:double"&gt;63.45&lt;/D&gt;&lt;D xsi:type="xsd:double"&gt;63.14&lt;/D&gt;&lt;D xsi:type="xsd:double"&gt;62.99&lt;/D&gt;&lt;D xsi:type="xsd:double"&gt;63.34&lt;/D&gt;&lt;D xsi:type="xsd:double"&gt;62.28&lt;/D&gt;&lt;D xsi:type="xsd:double"&gt;62.31&lt;/D&gt;&lt;D xsi:type="xsd:double"&gt;62.32&lt;/D&gt;&lt;D xsi:type="xsd:double"&gt;61.61&lt;/D&gt;&lt;D xsi:type="xsd:double"&gt;62.23&lt;/D&gt;&lt;D xsi:type="xsd:double"&gt;62.23&lt;/D&gt;&lt;D xsi:type="xsd:double"&gt;62.07&lt;/D&gt;&lt;D xsi:type="xsd:double"&gt;62.04&lt;/D&gt;&lt;D xsi:type="xsd:double"&gt;61.64&lt;/D&gt;&lt;D xsi:type="xsd:double"&gt;60.99&lt;/D&gt;&lt;D xsi:type="xsd:double"&gt;61.1&lt;/D&gt;&lt;D xsi:type="xsd:double"&gt;60.68&lt;/D&gt;&lt;D xsi:type="xsd:double"&gt;59.97&lt;/D&gt;&lt;D xsi:type="xsd:double"&gt;59.66&lt;/D&gt;&lt;D xsi:type="xsd:double"&gt;60.45&lt;/D&gt;&lt;D xsi:type="xsd:double"&gt;59.66&lt;/D&gt;&lt;D xsi:type="xsd:double"&gt;59.37&lt;/D&gt;&lt;D xsi:type="xsd:double"&gt;59.32&lt;/D&gt;&lt;D xsi:type="xsd:double"&gt;59.17&lt;/D&gt;&lt;D xsi:type="xsd:double"&gt;59.42&lt;/D&gt;&lt;D xsi:type="xsd:double"&gt;60.17&lt;/D&gt;&lt;D xsi:type="xsd:double"&gt;60.82&lt;/D&gt;&lt;D xsi:type="xsd:double"&gt;61.37&lt;/D&gt;&lt;D xsi:type="xsd:double"&gt;61.47&lt;/D&gt;&lt;D xsi:type="xsd:double"&gt;61.21&lt;/D&gt;&lt;D xsi:type="xsd:double"&gt;61.75&lt;/D&gt;&lt;D xsi:type="xsd:double"&gt;62.3&lt;/D&gt;&lt;D xsi:type="xsd:double"&gt;61.78&lt;/D&gt;&lt;D xsi:type="xsd:double"&gt;61.19&lt;/D&gt;&lt;D xsi:type="xsd:double"&gt;61.49&lt;/D&gt;&lt;D xsi:type="xsd:double"&gt;62.67&lt;/D&gt;&lt;D xsi:type="xsd:double"&gt;63.42&lt;/D&gt;&lt;D xsi:type="xsd:double"&gt;63.7&lt;/D&gt;&lt;D xsi:type="xsd:double"&gt;63.34&lt;/D&gt;&lt;D xsi:type="xsd:double"&gt;62.83&lt;/D&gt;&lt;D xsi:type="xsd:double"&gt;62.58&lt;/D&gt;&lt;D xsi:type="xsd:double"&gt;62.5&lt;/D&gt;&lt;D xsi:type="xsd:double"&gt;62.41&lt;/D&gt;&lt;D xsi:type="xsd:double"&gt;62.48&lt;/D&gt;&lt;D xsi:type="xsd:double"&gt;63.32&lt;/D&gt;&lt;D xsi:type="xsd:double"&gt;63.31&lt;/D&gt;&lt;D xsi:type="xsd:double"&gt;62.45&lt;/D&gt;&lt;D xsi:type="xsd:double"&gt;62.42&lt;/D&gt;&lt;D xsi:type="xsd:double"&gt;63.18&lt;/D&gt;&lt;D xsi:type="xsd:double"&gt;62.25&lt;/D&gt;&lt;D xsi:type="xsd:double"&gt;61.82&lt;/D&gt;&lt;D xsi:type="xsd:double"&gt;61.55&lt;/D&gt;&lt;D xsi:type="xsd:double"&gt;61.64&lt;/D&gt;&lt;D xsi:type="xsd:double"&gt;60.77&lt;/D&gt;&lt;D xsi:type="xsd:double"&gt;61.58&lt;/D&gt;&lt;D xsi:type="xsd:double"&gt;62.09&lt;/D&gt;&lt;D xsi:type="xsd:double"&gt;61.9&lt;/D&gt;&lt;D xsi:type="xsd:double"&gt;61.51&lt;/D&gt;&lt;D xsi:type="xsd:double"&gt;61.82&lt;/D&gt;&lt;D xsi:type="xsd:double"&gt;61.14&lt;/D&gt;&lt;D xsi:type="xsd:double"&gt;60.91&lt;/D&gt;&lt;D xsi:type="xsd:double"&gt;60.91&lt;/D&gt;&lt;D xsi:type="xsd:double"&gt;62.45&lt;/D&gt;&lt;D xsi:type="xsd:double"&gt;62.97&lt;/D&gt;&lt;D xsi:type="xsd:double"&gt;62.23&lt;/D&gt;&lt;D xsi:type="xsd:double"&gt;63.1&lt;/D&gt;&lt;D xsi:type="xsd:double"&gt;63.71&lt;/D&gt;&lt;D xsi:type="xsd:double"&gt;63.8&lt;/D&gt;&lt;D xsi:type="xsd:double"&gt;63.51&lt;/D&gt;&lt;D xsi:type="xsd:double"&gt;62.61&lt;/D&gt;&lt;D xsi:type="xsd:double"&gt;62.22&lt;/D&gt;&lt;D xsi:type="xsd:double"&gt;61.52&lt;/D&gt;&lt;D xsi:type="xsd:double"&gt;61&lt;/D&gt;&lt;D xsi:type="xsd:double"&gt;63.04&lt;/D&gt;&lt;D xsi:type="xsd:double"&gt;61.78&lt;/D&gt;&lt;D xsi:type="xsd:double"&gt;62&lt;/D&gt;&lt;D xsi:type="xsd:double"&gt;60.83&lt;/D&gt;&lt;D xsi:type="xsd:double"&gt;59.34&lt;/D&gt;&lt;D xsi:type="xsd:double"&gt;59.86&lt;/D&gt;&lt;D xsi:type="xsd:double"&gt;60.25&lt;/D&gt;&lt;D xsi:type="xsd:double"&gt;60.05&lt;/D&gt;&lt;D xsi:type="xsd:double"&gt;59.71&lt;/D&gt;&lt;D xsi:type="xsd:double"&gt;60.35&lt;/D&gt;&lt;D xsi:type="xsd:double"&gt;61.23&lt;/D&gt;&lt;D xsi:type="xsd:double"&gt;60.96&lt;/D&gt;&lt;D xsi:type="xsd:double"&gt;60.86&lt;/D&gt;&lt;D xsi:type="xsd:double"&gt;60.85&lt;/D&gt;&lt;D xsi:type="xsd:double"&gt;60.44&lt;/D&gt;&lt;D xsi:type="xsd:double"&gt;60.56&lt;/D&gt;&lt;D xsi:type="xsd:double"&gt;60.2&lt;/D&gt;&lt;D xsi:type="xsd:double"&gt;59.91&lt;/D&gt;&lt;D xsi:type="xsd:double"&gt;59.74&lt;/D&gt;&lt;D xsi:type="xsd:double"&gt;60.04&lt;/D&gt;&lt;D xsi:type="xsd:double"&gt;59.4&lt;/D&gt;&lt;D xsi:type="xsd:double"&gt;59.53&lt;/D&gt;&lt;D xsi:type="xsd:double"&gt;58.74&lt;/D&gt;&lt;D xsi:type="xsd:double"&gt;58.63&lt;/D&gt;&lt;D xsi:type="xsd:double"&gt;58.28&lt;/D&gt;&lt;D xsi:type="xsd:double"&gt;58.77&lt;/D&gt;&lt;D xsi:type="xsd:double"&gt;58.84&lt;/D&gt;&lt;D xsi:type="xsd:double"&gt;59.31&lt;/D&gt;&lt;/FQL&gt;&lt;FQL&gt;&lt;Q&gt;EMXC^P_PRICE(0,-200D)&lt;/Q&gt;&lt;R&gt;201&lt;/R&gt;&lt;C&gt;1&lt;/C&gt;&lt;D xsi:type="xsd:double"&gt;54.93&lt;/D&gt;&lt;D xsi:type="xsd:double"&gt;55.98&lt;/D&gt;&lt;D xsi:type="xsd:double"&gt;55.79&lt;/D&gt;&lt;D xsi:type="xsd:double"&gt;55.52&lt;/D&gt;&lt;D xsi:type="xsd:double"&gt;55.68&lt;/D&gt;&lt;D xsi:type="xsd:double"&gt;55.36&lt;/D&gt;&lt;D xsi:type="xsd:double"&gt;54.69&lt;/D&gt;&lt;D xsi:type="xsd:double"&gt;54.8&lt;/D&gt;&lt;D xsi:type="xsd:double"&gt;54.68&lt;/D&gt;&lt;D xsi:type="xsd:double"&gt;54.06&lt;/D&gt;&lt;D xsi:type="xsd:double"&gt;54.38&lt;/D&gt;&lt;D xsi:type="xsd:double"&gt;54.68&lt;/D&gt;&lt;D xsi:type="xsd:double"&gt;54.27&lt;/D&gt;&lt;D xsi:type="xsd:double"&gt;54.06&lt;/D&gt;&lt;D xsi:type="xsd:double"&gt;54.04&lt;/D&gt;&lt;D xsi:type="xsd:double"&gt;53.74&lt;/D&gt;&lt;D xsi:type="xsd:double"&gt;53.74&lt;/D&gt;&lt;D xsi:type="xsd:double"&gt;53.95&lt;/D&gt;&lt;D xsi:type="xsd:double"&gt;53.29&lt;/D&gt;&lt;D xsi:type="xsd:double"&gt;52.7&lt;/D&gt;&lt;D xsi:type="xsd:double"&gt;53.34&lt;/D&gt;&lt;D xsi:type="xsd:double"&gt;54.55&lt;/D&gt;&lt;D xsi:type="xsd:double"&gt;54.24&lt;/D&gt;&lt;D xsi:type="xsd:double"&gt;54.12&lt;/D&gt;&lt;D xsi:type="xsd:double"&gt;54.23&lt;/D&gt;&lt;D xsi:type="xsd:double"&gt;54.99&lt;/D&gt;&lt;D xsi:type="xsd:double"&gt;54.54&lt;/D&gt;&lt;D xsi:type="xsd:double"&gt;54.34&lt;/D&gt;&lt;D xsi:type="xsd:double"&gt;54.3&lt;/D&gt;&lt;D xsi:type="xsd:double"&gt;54.92&lt;/D&gt;&lt;D xsi:type="xsd:double"&gt;55.41&lt;/D&gt;&lt;D xsi:type="xsd:double"&gt;55.5&lt;/D&gt;&lt;D xsi:type="xsd:double"&gt;55.35&lt;/D&gt;&lt;D xsi:type="xsd:double"&gt;54.93&lt;/D&gt;&lt;D xsi:type="xsd:double"&gt;54.45&lt;/D&gt;&lt;D xsi:type="xsd:double"&gt;54.31&lt;/D&gt;&lt;D xsi:type="xsd:double"&gt;53.42&lt;/D&gt;&lt;D xsi:type="xsd:double"&gt;54.89&lt;/D&gt;&lt;D xsi:type="xsd:double"&gt;54.52&lt;/D&gt;&lt;D xsi:type="xsd:double"&gt;54.37&lt;/D&gt;&lt;D xsi:type="xsd:double"&gt;54.69&lt;/D&gt;&lt;D xsi:type="xsd:double"&gt;53.93&lt;/D&gt;&lt;D xsi:type="xsd:double"&gt;53.14&lt;/D&gt;&lt;D xsi:type="xsd:double"&gt;53.21&lt;/D&gt;&lt;D xsi:type="xsd:double"&gt;52.99&lt;/D&gt;&lt;D xsi:type="xsd:double"&gt;53.01&lt;/D&gt;&lt;D xsi:type="xsd:double"&gt;52.72&lt;/D&gt;&lt;D xsi:type="xsd:double"&gt;52.78&lt;/D&gt;&lt;D xsi:type="xsd:double"&gt;52.88&lt;/D&gt;&lt;D xsi:type="xsd:double"&gt;53.35&lt;/D&gt;&lt;D xsi:type="xsd:double"&gt;52.88&lt;/D&gt;&lt;D xsi:type="xsd:double"&gt;52.84&lt;/D&gt;&lt;D xsi:type="xsd:double"&gt;52.91&lt;/D&gt;&lt;D xsi:type="xsd:double"&gt;52.33&lt;/D&gt;&lt;D xsi:type="xsd:double"&gt;52.38&lt;/D&gt;&lt;D xsi:type="xsd:double"&gt;52.45&lt;/D&gt;&lt;D xsi:type="xsd:double"&gt;52.57&lt;/D&gt;&lt;D xsi:type="xsd:double"&gt;52.76&lt;/D&gt;&lt;D xsi:type="xsd:double"&gt;52.31&lt;/D&gt;&lt;D xsi:type="xsd:double"&gt;52.24&lt;/D&gt;&lt;D xsi:type="xsd:double"&gt;52.18&lt;/D&gt;&lt;D xsi:type="xsd:double"&gt;51.98&lt;/D&gt;&lt;D xsi:type="xsd:double"&gt;50.64&lt;/D&gt;&lt;D xsi:type="xsd:double"&gt;50.84&lt;/D&gt;&lt;D xsi:type="xsd:double"&gt;50.32&lt;/D&gt;&lt;D xsi:type="xsd:double"&gt;50.69&lt;/D&gt;&lt;D xsi:type="xsd:double"&gt;51.02&lt;/D&gt;&lt;D xsi:type="xsd:double"&gt;51.16&lt;/D&gt;&lt;D xsi:type="xsd:double"&gt;50.68&lt;/D&gt;&lt;D xsi:type="xsd:double"&gt;49.89&lt;/D&gt;&lt;D xsi:type="xsd:double"&gt;48.87&lt;/D&gt;&lt;D xsi:type="xsd:double"&gt;48.21&lt;/D&gt;&lt;D xsi:type="xsd:double"&gt;48.37&lt;/D&gt;&lt;D xsi:type="xsd:double"&gt;47.86&lt;/D&gt;&lt;D xsi:type="xsd:double"&gt;48.02&lt;/D&gt;&lt;D xsi:type="xsd:double"&gt;48.41&lt;/D&gt;&lt;D xsi:type="xsd:double"&gt;49&lt;/D&gt;&lt;D xsi:type="xsd:double"&gt;48.66&lt;/D&gt;&lt;D xsi:type="xsd:double"&gt;48.81&lt;/D&gt;&lt;D xsi:type="xsd:double"&gt;49.32&lt;/D&gt;&lt;D xsi:type="xsd:double"&gt;49.42&lt;/D&gt;&lt;D xsi:type="xsd:double"&gt;50.13&lt;/D&gt;&lt;D xsi:type="xsd:double"&gt;50.17&lt;/D&gt;&lt;D xsi:type="xsd:double"&gt;49.67&lt;/D&gt;&lt;D xsi:type="xsd:double"&gt;49.86&lt;/D&gt;&lt;D xsi:type="xsd:double"&gt;50.27&lt;/D&gt;&lt;D xsi:type="xsd:double"&gt;49.98&lt;/D&gt;&lt;D xsi:type="xsd:double"&gt;49.37&lt;/D&gt;&lt;D xsi:type="xsd:double"&gt;49.68&lt;/D&gt;&lt;D xsi:type="xsd:double"&gt;49.15&lt;/D&gt;&lt;D xsi:type="xsd:double"&gt;48.99&lt;/D&gt;&lt;D xsi:type="xsd:double"&gt;49.06&lt;/D&gt;&lt;D xsi:type="xsd:double"&gt;49.59&lt;/D&gt;&lt;D xsi:type="xsd:double"&gt;49.83&lt;/D&gt;&lt;D xsi:type="xsd:double"&gt;49.93&lt;/D&gt;&lt;D xsi:type="xsd:double"&gt;49.7&lt;/D&gt;&lt;D xsi:type="xsd:double"&gt;49.68&lt;/D&gt;&lt;D xsi:type="xsd:double"&gt;50.41&lt;/D&gt;&lt;D xsi:type="xsd:double"&gt;50.41&lt;/D&gt;&lt;D xsi:type="xsd:double"&gt;50.25&lt;/D&gt;&lt;D xsi:type="xsd:double"&gt;51.07&lt;/D&gt;&lt;D xsi:type="xsd:double"&gt;51.19&lt;/D&gt;&lt;D xsi:type="xsd:double"&gt;51.47&lt;/D&gt;&lt;D xsi:type="xsd:double"&gt;51.5&lt;/D&gt;&lt;D xsi:type="xsd:double"&gt;51.72&lt;/D&gt;&lt;D xsi:type="xsd:double"&gt;51.32&lt;/D&gt;&lt;D xsi:type="xsd:double"&gt;51.24&lt;/D&gt;&lt;D xsi:type="xsd:double"&gt;51.49&lt;/D&gt;&lt;D xsi:type="xsd:double"&gt;50.95&lt;/D&gt;&lt;D xsi:type="xsd:double"&gt;50.74&lt;/D&gt;&lt;D xsi:type="xsd:double"&gt;50.98&lt;/D&gt;&lt;D xsi:type="xsd:double"&gt;51.36&lt;/D&gt;&lt;D xsi:type="xsd:double"&gt;51.64&lt;/D&gt;&lt;D xsi:type="xsd:double"&gt;51.27&lt;/D&gt;&lt;D xsi:type="xsd:double"&gt;51.93&lt;/D&gt;&lt;D xsi:type="xsd:double"&gt;52.11&lt;/D&gt;&lt;D xsi:type="xsd:double"&gt;51.67&lt;/D&gt;&lt;D xsi:type="xsd:double"&gt;51.37&lt;/D&gt;&lt;D xsi:type="xsd:double"&gt;51.3&lt;/D&gt;&lt;D xsi:type="xsd:double"&gt;51.6&lt;/D&gt;&lt;D xsi:type="xsd:double"&gt;50.77&lt;/D&gt;&lt;D xsi:type="xsd:double"&gt;50.86&lt;/D&gt;&lt;D xsi:type="xsd:double"&gt;50.66&lt;/D&gt;&lt;D xsi:type="xsd:double"&gt;50.64&lt;/D&gt;&lt;D xsi:type="xsd:double"&gt;50.65&lt;/D&gt;&lt;D xsi:type="xsd:double"&gt;50.93&lt;/D&gt;&lt;D xsi:type="xsd:double"&gt;51.4&lt;/D&gt;&lt;D xsi:type="xsd:double"&gt;51.58&lt;/D&gt;&lt;D xsi:type="xsd:double"&gt;52.05&lt;/D&gt;&lt;D xsi:type="xsd:double"&gt;52.12&lt;/D&gt;&lt;D xsi:type="xsd:double"&gt;51.94&lt;/D&gt;&lt;D xsi:type="xsd:double"&gt;52.53&lt;/D&gt;&lt;D xsi:type="xsd:double"&gt;52.41&lt;/D&gt;&lt;D xsi:type="xsd:double"&gt;52.25&lt;/D&gt;&lt;D xsi:type="xsd:double"&gt;52.5&lt;/D&gt;&lt;D xsi:type="xsd:double"&gt;53.65&lt;/D&gt;&lt;D xsi:type="xsd:double"&gt;54.06&lt;/D&gt;&lt;D xsi:type="xsd:double"&gt;54.19&lt;/D&gt;&lt;D xsi:type="xsd:double"&gt;53.58&lt;/D&gt;&lt;D xsi:type="xsd:double"&gt;54.23&lt;/D&gt;&lt;D xsi:type="xsd:double"&gt;54.07&lt;/D&gt;&lt;D xsi:type="xsd:double"&gt;53.75&lt;/D&gt;&lt;D xsi:type="xsd:double"&gt;53.21&lt;/D&gt;&lt;D xsi:type="xsd:double"&gt;53.28&lt;/D&gt;&lt;D xsi:type="xsd:double"&gt;53.67&lt;/D&gt;&lt;D xsi:type="xsd:double"&gt;53.88&lt;/D&gt;&lt;D xsi:type="xsd:double"&gt;53.95&lt;/D&gt;&lt;D xsi:type="xsd:double"&gt;53.69&lt;/D&gt;&lt;D xsi:type="xsd:double"&gt;53.77&lt;/D&gt;&lt;D xsi:type="xsd:double"&gt;53.26&lt;/D&gt;&lt;D xsi:type="xsd:double"&gt;52.31&lt;/D&gt;&lt;D xsi:type="xsd:double"&gt;51.69&lt;/D&gt;&lt;D xsi:type="xsd:double"&gt;51.72&lt;/D&gt;&lt;D xsi:type="xsd:double"&gt;51.33&lt;/D&gt;&lt;D xsi:type="xsd:double"&gt;52.27&lt;/D&gt;&lt;D xsi:type="xsd:double"&gt;52.53&lt;/D&gt;&lt;D xsi:type="xsd:double"&gt;51.98&lt;/D&gt;&lt;D xsi:type="xsd:double"&gt;51.68&lt;/D&gt;&lt;D xsi:type="xsd:double"&gt;51.77&lt;/D&gt;&lt;D xsi:type="xsd:double"&gt;52.05&lt;/D&gt;&lt;D xsi:type="xsd:double"&gt;51.77&lt;/D&gt;&lt;D xsi:type="xsd:double"&gt;51.57&lt;/D&gt;&lt;D xsi:type="xsd:double"&gt;52.19&lt;/D&gt;&lt;D xsi:type="xsd:double"&gt;52.37&lt;/D&gt;&lt;D xsi:type="xsd:double"&gt;52.44&lt;/D&gt;&lt;D xsi:type="xsd:double"&gt;53.01&lt;/D&gt;&lt;D xsi:type="xsd:double"&gt;53.24&lt;/D&gt;&lt;D xsi:type="xsd:double"&gt;53&lt;/D&gt;&lt;D xsi:type="xsd:double"&gt;52.78&lt;/D&gt;&lt;D xsi:type="xsd:double"&gt;52.35&lt;/D&gt;&lt;D xsi:type="xsd:double"&gt;52.19&lt;/D&gt;&lt;D xsi:type="xsd:double"&gt;51.85&lt;/D&gt;&lt;D xsi:type="xsd:double"&gt;51.53&lt;/D&gt;&lt;D xsi:type="xsd:double"&gt;51.98&lt;/D&gt;&lt;D xsi:type="xsd:double"&gt;51.64&lt;/D&gt;&lt;D xsi:type="xsd:double"&gt;51.63&lt;/D&gt;&lt;D xsi:type="xsd:double"&gt;50.96&lt;/D&gt;&lt;D xsi:type="xsd:double"&gt;50.33&lt;/D&gt;&lt;D xsi:type="xsd:double"&gt;50.89&lt;/D&gt;&lt;D xsi:type="xsd:double"&gt;51.19&lt;/D&gt;&lt;D xsi:type="xsd:double"&gt;50.32&lt;/D&gt;&lt;D xsi:type="xsd:double"&gt;50.05&lt;/D&gt;&lt;D xsi:type="xsd:double"&gt;50.14&lt;/D&gt;&lt;D xsi:type="xsd:double"&gt;50.61&lt;/D&gt;&lt;D xsi:type="xsd:double"&gt;50.38&lt;/D&gt;&lt;D xsi:type="xsd:double"&gt;50.26&lt;/D&gt;&lt;D xsi:type="xsd:double"&gt;50.22&lt;/D&gt;&lt;D xsi:type="xsd:double"&gt;49.7&lt;/D&gt;&lt;D xsi:type="xsd:double"&gt;50.02&lt;/D&gt;&lt;D xsi:type="xsd:double"&gt;49.57&lt;/D&gt;&lt;D xsi:type="xsd:double"&gt;49.9&lt;/D&gt;&lt;D xsi:type="xsd:double"&gt;50.33&lt;/D&gt;&lt;D xsi:type="xsd:double"&gt;50.2&lt;/D&gt;&lt;D xsi:type="xsd:double"&gt;50.32&lt;/D&gt;&lt;D xsi:type="xsd:double"&gt;50.32&lt;/D&gt;&lt;D xsi:type="xsd:double"&gt;49.67&lt;/D&gt;&lt;D xsi:type="xsd:double"&gt;49.43&lt;/D&gt;&lt;D xsi:type="xsd:double"&gt;49.45&lt;/D&gt;&lt;D xsi:type="xsd:double"&gt;49.75&lt;/D&gt;&lt;D xsi:type="xsd:double"&gt;49.9&lt;/D&gt;&lt;D xsi:type="xsd:double"&gt;49.67&lt;/D&gt;&lt;/FQL&gt;&lt;FQL&gt;&lt;Q&gt;VGK^P_PRICE(0,-200D)&lt;/Q&gt;&lt;R&gt;201&lt;/R&gt;&lt;C&gt;1&lt;/C&gt;&lt;D xsi:type="xsd:double"&gt;62.66&lt;/D&gt;&lt;D xsi:type="xsd:double"&gt;63.9&lt;/D&gt;&lt;D xsi:type="xsd:double"&gt;63.85&lt;/D&gt;&lt;D xsi:type="xsd:double"&gt;63.63&lt;/D&gt;&lt;D xsi:type="xsd:double"&gt;63.63&lt;/D&gt;&lt;D xsi:type="xsd:double"&gt;63.84&lt;/D&gt;&lt;D xsi:type="xsd:double"&gt;63.33&lt;/D&gt;&lt;D xsi:type="xsd:double"&gt;63.7&lt;/D&gt;&lt;D xsi:type="xsd:double"&gt;64.32&lt;/D&gt;&lt;D xsi:type="xsd:double"&gt;63.69&lt;/D&gt;&lt;D xsi:type="xsd:double"&gt;64.17&lt;/D&gt;&lt;D xsi:type="xsd:double"&gt;64.14&lt;/D&gt;&lt;D xsi:type="xsd:double"&gt;63.93&lt;/D&gt;&lt;D xsi:type="xsd:double"&gt;63.36&lt;/D&gt;&lt;D xsi:type="xsd:double"&gt;63.07&lt;/D&gt;&lt;D xsi:type="xsd:double"&gt;62.45&lt;/D&gt;&lt;D xsi:type="xsd:double"&gt;62.6&lt;/D&gt;&lt;D xsi:type="xsd:double"&gt;62.49&lt;/D&gt;&lt;D xsi:type="xsd:double"&gt;62.47&lt;/D&gt;&lt;D xsi:type="xsd:double"&gt;61.92&lt;/D&gt;&lt;D xsi:type="xsd:double"&gt;62.41&lt;/D&gt;&lt;D xsi:type="xsd:double"&gt;63.62&lt;/D&gt;&lt;D xsi:type="xsd:double"&gt;63.44&lt;/D&gt;&lt;D xsi:type="xsd:double"&gt;63.72&lt;/D&gt;&lt;D xsi:type="xsd:double"&gt;63.45&lt;/D&gt;&lt;D xsi:type="xsd:double"&gt;64.09&lt;/D&gt;&lt;D xsi:type="xsd:double"&gt;63.37&lt;/D&gt;&lt;D xsi:type="xsd:double"&gt;63.49&lt;/D&gt;&lt;D xsi:type="xsd:double"&gt;63.13&lt;/D&gt;&lt;D xsi:type="xsd:double"&gt;63.67&lt;/D&gt;&lt;D xsi:type="xsd:double"&gt;64.48&lt;/D&gt;&lt;D xsi:type="xsd:double"&gt;64.42&lt;/D&gt;&lt;D xsi:type="xsd:double"&gt;64.86&lt;/D&gt;&lt;D xsi:type="xsd:double"&gt;64.5&lt;/D&gt;&lt;D xsi:type="xsd:double"&gt;64.1&lt;/D&gt;&lt;D xsi:type="xsd:double"&gt;64.06&lt;/D&gt;&lt;D xsi:type="xsd:double"&gt;63.12&lt;/D&gt;&lt;D xsi:type="xsd:double"&gt;63.87&lt;/D&gt;&lt;D xsi:type="xsd:double"&gt;63.21&lt;/D&gt;&lt;D xsi:type="xsd:double"&gt;63.48&lt;/D&gt;&lt;D xsi:type="xsd:double"&gt;64.19&lt;/D&gt;&lt;D xsi:type="xsd:double"&gt;63.46&lt;/D&gt;&lt;D xsi:type="xsd:double"&gt;62.58&lt;/D&gt;&lt;D xsi:type="xsd:double"&gt;62.47&lt;/D&gt;&lt;D xsi:type="xsd:double"&gt;62.38&lt;/D&gt;&lt;D xsi:type="xsd:double"&gt;62.04&lt;/D&gt;&lt;D xsi:type="xsd:double"&gt;61.82&lt;/D&gt;&lt;D xsi:type="xsd:double"&gt;61.81&lt;/D&gt;&lt;D xsi:type="xsd:double"&gt;61.87&lt;/D&gt;&lt;D xsi:type="xsd:double"&gt;62.21&lt;/D&gt;&lt;D xsi:type="xsd:double"&gt;61.62&lt;/D&gt;&lt;D xsi:type="xsd:double"&gt;61.76&lt;/D&gt;&lt;D xsi:type="xsd:double"&gt;61.48&lt;/D&gt;&lt;D xsi:type="xsd:double"&gt;61.48&lt;/D&gt;&lt;D xsi:type="xsd:double"&gt;61.67&lt;/D&gt;&lt;D xsi:type="xsd:double"&gt;61.02&lt;/D&gt;&lt;D xsi:type="xsd:double"&gt;60.92&lt;/D&gt;&lt;D xsi:type="xsd:double"&gt;61.18&lt;/D&gt;&lt;D xsi:type="xsd:double"&gt;60.9&lt;/D&gt;&lt;D xsi:type="xsd:double"&gt;60.07&lt;/D&gt;&lt;D xsi:type="xsd:double"&gt;60.2&lt;/D&gt;&lt;D xsi:type="xsd:double"&gt;60.21&lt;/D&gt;&lt;D xsi:type="xsd:double"&gt;58.48&lt;/D&gt;&lt;D xsi:type="xsd:double"&gt;58.33&lt;/D&gt;&lt;D xsi:type="xsd:double"&gt;58.06&lt;/D&gt;&lt;D xsi:type="xsd:double"&gt;58.07&lt;/D&gt;&lt;D xsi:type="xsd:double"&gt;57.79&lt;/D&gt;&lt;D xsi:type="xsd:double"&gt;58.05&lt;/D&gt;&lt;D xsi:type="xsd:double"&gt;58.24&lt;/D&gt;&lt;D xsi:type="xsd:double"&gt;57.76&lt;/D&gt;&lt;D xsi:type="xsd:double"&gt;56.52&lt;/D&gt;&lt;D xsi:type="xsd:double"&gt;56.14&lt;/D&gt;&lt;D xsi:type="xsd:double"&gt;56.04&lt;/D&gt;&lt;D xsi:type="xsd:double"&gt;55.18&lt;/D&gt;&lt;D xsi:type="xsd:double"&gt;55.57&lt;/D&gt;&lt;D xsi:type="xsd:double"&gt;55.81&lt;/D&gt;&lt;D xsi:type="xsd:double"&gt;56.31&lt;/D&gt;&lt;D xsi:type="xsd:double"&gt;56.1&lt;/D&gt;&lt;D xsi:type="xsd:double"&gt;55.98&lt;/D&gt;&lt;D xsi:type="xsd:double"&gt;56.52&lt;/D&gt;&lt;D xsi:type="xsd:double"&gt;56.99&lt;/D&gt;&lt;D xsi:type="xsd:double"&gt;58.06&lt;/D&gt;&lt;D xsi:type="xsd:double"&gt;58.12&lt;/D&gt;&lt;D xsi:type="xsd:double"&gt;57.59&lt;/D&gt;&lt;D xsi:type="xsd:double"&gt;58.12&lt;/D&gt;&lt;D xsi:type="xsd:double"&gt;58.79&lt;/D&gt;&lt;D xsi:type="xsd:double"&gt;58.4&lt;/D&gt;&lt;D xsi:type="xsd:double"&gt;57.5&lt;/D&gt;&lt;D xsi:type="xsd:double"&gt;57.68&lt;/D&gt;&lt;D xsi:type="xsd:double"&gt;56.94&lt;/D&gt;&lt;D xsi:type="xsd:double"&gt;56.61&lt;/D&gt;&lt;D xsi:type="xsd:double"&gt;56.33&lt;/D&gt;&lt;D xsi:type="xsd:double"&gt;56.94&lt;/D&gt;&lt;D xsi:type="xsd:double"&gt;57.93&lt;/D&gt;&lt;D xsi:type="xsd:double"&gt;57.85&lt;/D&gt;&lt;D xsi:type="xsd:double"&gt;57.29&lt;/D&gt;&lt;D xsi:type="xsd:double"&gt;57.54&lt;/D&gt;&lt;D xsi:type="xsd:double"&gt;58.27&lt;/D&gt;&lt;D xsi:type="xsd:double"&gt;58.67&lt;/D&gt;&lt;D xsi:type="xsd:double"&gt;58.8&lt;/D&gt;&lt;D xsi:type="xsd:double"&gt;59.66&lt;/D&gt;&lt;D xsi:type="xsd:double"&gt;59.55&lt;/D&gt;&lt;D xsi:type="xsd:double"&gt;59.51&lt;/D&gt;&lt;D xsi:type="xsd:double"&gt;60.19&lt;/D&gt;&lt;D xsi:type="xsd:double"&gt;60.28&lt;/D&gt;&lt;D xsi:type="xsd:double"&gt;59.57&lt;/D&gt;&lt;D xsi:type="xsd:double"&gt;59.82&lt;/D&gt;&lt;D xsi:type="xsd:double"&gt;60.21&lt;/D&gt;&lt;D xsi:type="xsd:double"&gt;59.59&lt;/D&gt;&lt;D xsi:type="xsd:double"&gt;59.5&lt;/D&gt;&lt;D xsi:type="xsd:double"&gt;59.76&lt;/D&gt;&lt;D xsi:type="xsd:double"&gt;59.98&lt;/D&gt;&lt;D xsi:type="xsd:double"&gt;60.71&lt;/D&gt;&lt;D xsi:type="xsd:double"&gt;60.92&lt;/D&gt;&lt;D xsi:type="xsd:double"&gt;61.47&lt;/D&gt;&lt;D xsi:type="xsd:double"&gt;61.5&lt;/D&gt;&lt;D xsi:type="xsd:double"&gt;60.64&lt;/D&gt;&lt;D xsi:type="xsd:double"&gt;60.01&lt;/D&gt;&lt;D xsi:type="xsd:double"&gt;59.58&lt;/D&gt;&lt;D xsi:type="xsd:double"&gt;60.42&lt;/D&gt;&lt;D xsi:type="xsd:double"&gt;59.92&lt;/D&gt;&lt;D xsi:type="xsd:double"&gt;60.14&lt;/D&gt;&lt;D xsi:type="xsd:double"&gt;59.8&lt;/D&gt;&lt;D xsi:type="xsd:double"&gt;59.9&lt;/D&gt;&lt;D xsi:type="xsd:double"&gt;60.42&lt;/D&gt;&lt;D xsi:type="xsd:double"&gt;60.79&lt;/D&gt;&lt;D xsi:type="xsd:double"&gt;61.58&lt;/D&gt;&lt;D xsi:type="xsd:double"&gt;61.7&lt;/D&gt;&lt;D xsi:type="xsd:double"&gt;62.23&lt;/D&gt;&lt;D xsi:type="xsd:double"&gt;61.99&lt;/D&gt;&lt;D xsi:type="xsd:double"&gt;61.85&lt;/D&gt;&lt;D xsi:type="xsd:double"&gt;62.18&lt;/D&gt;&lt;D xsi:type="xsd:double"&gt;61.59&lt;/D&gt;&lt;D xsi:type="xsd:double"&gt;61.48&lt;/D&gt;&lt;D xsi:type="xsd:double"&gt;61.65&lt;/D&gt;&lt;D xsi:type="xsd:double"&gt;62.79&lt;/D&gt;&lt;D xsi:type="xsd:double"&gt;63.49&lt;/D&gt;&lt;D xsi:type="xsd:double"&gt;63.51&lt;/D&gt;&lt;D xsi:type="xsd:double"&gt;62.97&lt;/D&gt;&lt;D xsi:type="xsd:double"&gt;63.34&lt;/D&gt;&lt;D xsi:type="xsd:double"&gt;63.22&lt;/D&gt;&lt;D xsi:type="xsd:double"&gt;63.1&lt;/D&gt;&lt;D xsi:type="xsd:double"&gt;63.42&lt;/D&gt;&lt;D xsi:type="xsd:double"&gt;63.2&lt;/D&gt;&lt;D xsi:type="xsd:double"&gt;63.44&lt;/D&gt;&lt;D xsi:type="xsd:double"&gt;63.45&lt;/D&gt;&lt;D xsi:type="xsd:double"&gt;63.08&lt;/D&gt;&lt;D xsi:type="xsd:double"&gt;63.17&lt;/D&gt;&lt;D xsi:type="xsd:double"&gt;63.47&lt;/D&gt;&lt;D xsi:type="xsd:double"&gt;62.49&lt;/D&gt;&lt;D xsi:type="xsd:double"&gt;61.04&lt;/D&gt;&lt;D xsi:type="xsd:double"&gt;60.39&lt;/D&gt;&lt;D xsi:type="xsd:double"&gt;60.03&lt;/D&gt;&lt;D xsi:type="xsd:double"&gt;59.64&lt;/D&gt;&lt;D xsi:type="xsd:double"&gt;60.72&lt;/D&gt;&lt;D xsi:type="xsd:double"&gt;61.52&lt;/D&gt;&lt;D xsi:type="xsd:double"&gt;61.7&lt;/D&gt;&lt;D xsi:type="xsd:double"&gt;60.75&lt;/D&gt;&lt;D xsi:type="xsd:double"&gt;60.84&lt;/D&gt;&lt;D xsi:type="xsd:double"&gt;60.89&lt;/D&gt;&lt;D xsi:type="xsd:double"&gt;60.28&lt;/D&gt;&lt;D xsi:type="xsd:double"&gt;60.2&lt;/D&gt;&lt;D xsi:type="xsd:double"&gt;60.94&lt;/D&gt;&lt;D xsi:type="xsd:double"&gt;61.18&lt;/D&gt;&lt;D xsi:type="xsd:double"&gt;61.3&lt;/D&gt;&lt;D xsi:type="xsd:double"&gt;63.28&lt;/D&gt;&lt;D xsi:type="xsd:double"&gt;63.33&lt;/D&gt;&lt;D xsi:type="xsd:double"&gt;62.48&lt;/D&gt;&lt;D xsi:type="xsd:double"&gt;62.26&lt;/D&gt;&lt;D xsi:type="xsd:double"&gt;61.78&lt;/D&gt;&lt;D xsi:type="xsd:double"&gt;61.51&lt;/D&gt;&lt;D xsi:type="xsd:double"&gt;61.88&lt;/D&gt;&lt;D xsi:type="xsd:double"&gt;61.17&lt;/D&gt;&lt;D xsi:type="xsd:double"&gt;61.44&lt;/D&gt;&lt;D xsi:type="xsd:double"&gt;61.21&lt;/D&gt;&lt;D xsi:type="xsd:double"&gt;61.65&lt;/D&gt;&lt;D xsi:type="xsd:double"&gt;60.93&lt;/D&gt;&lt;D xsi:type="xsd:double"&gt;60.22&lt;/D&gt;&lt;D xsi:type="xsd:double"&gt;60.87&lt;/D&gt;&lt;D xsi:type="xsd:double"&gt;61.51&lt;/D&gt;&lt;D xsi:type="xsd:double"&gt;60.84&lt;/D&gt;&lt;D xsi:type="xsd:double"&gt;61&lt;/D&gt;&lt;D xsi:type="xsd:double"&gt;61.97&lt;/D&gt;&lt;D xsi:type="xsd:double"&gt;62.89&lt;/D&gt;&lt;D xsi:type="xsd:double"&gt;62.97&lt;/D&gt;&lt;D xsi:type="xsd:double"&gt;62.51&lt;/D&gt;&lt;D xsi:type="xsd:double"&gt;62.63&lt;/D&gt;&lt;D xsi:type="xsd:double"&gt;62.36&lt;/D&gt;&lt;D xsi:type="xsd:double"&gt;63.02&lt;/D&gt;&lt;D xsi:type="xsd:double"&gt;62.55&lt;/D&gt;&lt;D xsi:type="xsd:double"&gt;62.72&lt;/D&gt;&lt;D xsi:type="xsd:double"&gt;62.99&lt;/D&gt;&lt;D xsi:type="xsd:double"&gt;63.07&lt;/D&gt;&lt;D xsi:type="xsd:double"&gt;63.57&lt;/D&gt;&lt;D xsi:type="xsd:double"&gt;63.56&lt;/D&gt;&lt;D xsi:type="xsd:double"&gt;62.62&lt;/D&gt;&lt;D xsi:type="xsd:double"&gt;62.94&lt;/D&gt;&lt;D xsi:type="xsd:double"&gt;62.74&lt;/D&gt;&lt;D xsi:type="xsd:double"&gt;63.48&lt;/D&gt;&lt;D xsi:type="xsd:double"&gt;63.47&lt;/D&gt;&lt;D xsi:type="xsd:double"&gt;63.38&lt;/D&gt;&lt;/FQL&gt;&lt;FQL&gt;&lt;Q&gt;TLT^P_PRICE(0,-200D)&lt;/Q&gt;&lt;R&gt;201&lt;/R&gt;&lt;C&gt;1&lt;/C&gt;&lt;D xsi:type="xsd:double"&gt;92.35&lt;/D&gt;&lt;D xsi:type="xsd:double"&gt;93.96&lt;/D&gt;&lt;D xsi:type="xsd:double"&gt;93.85&lt;/D&gt;&lt;D xsi:type="xsd:double"&gt;94.04&lt;/D&gt;&lt;D xsi:type="xsd:double"&gt;94.59&lt;/D&gt;&lt;D xsi:type="xsd:double"&gt;95.05&lt;/D&gt;&lt;D xsi:type="xsd:double"&gt;94.13&lt;/D&gt;&lt;D xsi:type="xsd:double"&gt;96.07&lt;/D&gt;&lt;D xsi:type="xsd:double"&gt;98.24&lt;/D&gt;&lt;D xsi:type="xsd:double"&gt;96.66&lt;/D&gt;&lt;D xsi:type="xsd:double"&gt;95.72&lt;/D&gt;&lt;D xsi:type="xsd:double"&gt;94.86&lt;/D&gt;&lt;D xsi:type="xsd:double"&gt;93.78&lt;/D&gt;&lt;D xsi:type="xsd:double"&gt;93.96&lt;/D&gt;&lt;D xsi:type="xsd:double"&gt;93.35&lt;/D&gt;&lt;D xsi:type="xsd:double"&gt;93.9&lt;/D&gt;&lt;D xsi:type="xsd:double"&gt;94.65&lt;/D&gt;&lt;D xsi:type="xsd:double"&gt;94.09&lt;/D&gt;&lt;D xsi:type="xsd:double"&gt;93.79&lt;/D&gt;&lt;D xsi:type="xsd:double"&gt;94.67&lt;/D&gt;&lt;D xsi:type="xsd:double"&gt;94.82&lt;/D&gt;&lt;D xsi:type="xsd:double"&gt;96.52&lt;/D&gt;&lt;D xsi:type="xsd:double"&gt;96.71&lt;/D&gt;&lt;D xsi:type="xsd:double"&gt;96.17&lt;/D&gt;&lt;D xsi:type="xsd:double"&gt;96.62&lt;/D&gt;&lt;D xsi:type="xsd:double"&gt;97.24&lt;/D&gt;&lt;D xsi:type="xsd:double"&gt;96.29&lt;/D&gt;&lt;D xsi:type="xsd:double"&gt;97.22&lt;/D&gt;&lt;D xsi:type="xsd:double"&gt;98.72&lt;/D&gt;&lt;D xsi:type="xsd:double"&gt;98.31&lt;/D&gt;&lt;D xsi:type="xsd:double"&gt;98.88&lt;/D&gt;&lt;D xsi:type="xsd:double"&gt;99.78&lt;/D&gt;&lt;D xsi:type="xsd:double"&gt;100.51&lt;/D&gt;&lt;D xsi:type="xsd:double"&gt;98.76&lt;/D&gt;&lt;D xsi:type="xsd:double"&gt;98.475&lt;/D&gt;&lt;D xsi:type="xsd:double"&gt;98.93&lt;/D&gt;&lt;D xsi:type="xsd:double"&gt;99.56&lt;/D&gt;&lt;D xsi:type="xsd:double"&gt;98.89&lt;/D&gt;&lt;D xsi:type="xsd:double"&gt;98.36&lt;/D&gt;&lt;D xsi:type="xsd:double"&gt;99.15&lt;/D&gt;&lt;D xsi:type="xsd:double"&gt;99.04&lt;/D&gt;&lt;D xsi:type="xsd:double"&gt;96.84&lt;/D&gt;&lt;D xsi:type="xsd:double"&gt;94.62&lt;/D&gt;&lt;D xsi:type="xsd:double"&gt;94.34&lt;/D&gt;&lt;D xsi:type="xsd:double"&gt;94.54&lt;/D&gt;&lt;D xsi:type="xsd:double"&gt;95.32&lt;/D&gt;&lt;D xsi:type="xsd:double"&gt;95.87&lt;/D&gt;&lt;D xsi:type="xsd:double"&gt;94.61&lt;/D&gt;&lt;D xsi:type="xsd:double"&gt;92.615&lt;/D&gt;&lt;D xsi:type="xsd:double"&gt;92.99&lt;/D&gt;&lt;D xsi:type="xsd:double"&gt;91.56&lt;/D&gt;&lt;D xsi:type="xsd:double"&gt;92.63&lt;/D&gt;&lt;D xsi:type="xsd:double"&gt;91.48&lt;/D&gt;&lt;D xsi:type="xsd:double"&gt;91.3&lt;/D&gt;&lt;D xsi:type="xsd:double"&gt;89.8&lt;/D&gt;&lt;D xsi:type="xsd:double"&gt;90.87&lt;/D&gt;&lt;D xsi:type="xsd:double"&gt;90.55&lt;/D&gt;&lt;D xsi:type="xsd:double"&gt;90.59&lt;/D&gt;&lt;D xsi:type="xsd:double"&gt;90.04&lt;/D&gt;&lt;D xsi:type="xsd:double"&gt;89.62&lt;/D&gt;&lt;D xsi:type="xsd:double"&gt;88.52&lt;/D&gt;&lt;D xsi:type="xsd:double"&gt;89.78&lt;/D&gt;&lt;D xsi:type="xsd:double"&gt;87.79&lt;/D&gt;&lt;D xsi:type="xsd:double"&gt;87.99&lt;/D&gt;&lt;D xsi:type="xsd:double"&gt;87.5&lt;/D&gt;&lt;D xsi:type="xsd:double"&gt;89.56&lt;/D&gt;&lt;D xsi:type="xsd:double"&gt;88.06&lt;/D&gt;&lt;D xsi:type="xsd:double"&gt;86.78&lt;/D&gt;&lt;D xsi:type="xsd:double"&gt;87.63&lt;/D&gt;&lt;D xsi:type="xsd:double"&gt;87.04&lt;/D&gt;&lt;D xsi:type="xsd:double"&gt;85.1&lt;/D&gt;&lt;D xsi:type="xsd:double"&gt;83.58&lt;/D&gt;&lt;D xsi:type="xsd:double"&gt;83.99&lt;/D&gt;&lt;D xsi:type="xsd:double"&gt;84.37&lt;/D&gt;&lt;D xsi:type="xsd:double"&gt;84.73&lt;/D&gt;&lt;D xsi:type="xsd:double"&gt;83.45&lt;/D&gt;&lt;D xsi:type="xsd:double"&gt;85.35&lt;/D&gt;&lt;D xsi:type="xsd:double"&gt;84.24&lt;/D&gt;&lt;D xsi:type="xsd:double"&gt;83.24&lt;/D&gt;&lt;D xsi:type="xsd:double"&gt;82.77&lt;/D&gt;&lt;D xsi:type="xsd:double"&gt;84.5&lt;/D&gt;&lt;D xsi:type="xsd:double"&gt;85.25&lt;/D&gt;&lt;D xsi:type="xsd:double"&gt;86.2&lt;/D&gt;&lt;D xsi:type="xsd:double"&gt;87.61&lt;/D&gt;&lt;D xsi:type="xsd:double"&gt;86.07&lt;/D&gt;&lt;D xsi:type="xsd:double"&gt;88.47&lt;/D&gt;&lt;D xsi:type="xsd:double"&gt;86.66&lt;/D&gt;&lt;D xsi:type="xsd:double"&gt;86.78&lt;/D&gt;&lt;D xsi:type="xsd:double"&gt;84.79&lt;/D&gt;&lt;D xsi:type="xsd:double"&gt;85.83&lt;/D&gt;&lt;D xsi:type="xsd:double"&gt;86.26&lt;/D&gt;&lt;D xsi:type="xsd:double"&gt;85.06&lt;/D&gt;&lt;D xsi:type="xsd:double"&gt;86.93&lt;/D&gt;&lt;D xsi:type="xsd:double"&gt;88.69&lt;/D&gt;&lt;D xsi:type="xsd:double"&gt;88.68&lt;/D&gt;&lt;D xsi:type="xsd:double"&gt;88.41&lt;/D&gt;&lt;D xsi:type="xsd:double"&gt;88.87&lt;/D&gt;&lt;D xsi:type="xsd:double"&gt;89.18&lt;/D&gt;&lt;D xsi:type="xsd:double"&gt;91.43&lt;/D&gt;&lt;D xsi:type="xsd:double"&gt;90.7&lt;/D&gt;&lt;D xsi:type="xsd:double"&gt;93.09&lt;/D&gt;&lt;D xsi:type="xsd:double"&gt;92.8&lt;/D&gt;&lt;D xsi:type="xsd:double"&gt;93.49&lt;/D&gt;&lt;D xsi:type="xsd:double"&gt;92.96&lt;/D&gt;&lt;D xsi:type="xsd:double"&gt;93.53&lt;/D&gt;&lt;D xsi:type="xsd:double"&gt;94.21&lt;/D&gt;&lt;D xsi:type="xsd:double"&gt;94.23&lt;/D&gt;&lt;D xsi:type="xsd:double"&gt;93.69&lt;/D&gt;&lt;D xsi:type="xsd:double"&gt;94.37&lt;/D&gt;&lt;D xsi:type="xsd:double"&gt;94.01&lt;/D&gt;&lt;D xsi:type="xsd:double"&gt;93.75&lt;/D&gt;&lt;D xsi:type="xsd:double"&gt;93.52&lt;/D&gt;&lt;D xsi:type="xsd:double"&gt;94.85&lt;/D&gt;&lt;D xsi:type="xsd:double"&gt;96.64&lt;/D&gt;&lt;D xsi:type="xsd:double"&gt;96.21&lt;/D&gt;&lt;D xsi:type="xsd:double"&gt;96.31&lt;/D&gt;&lt;D xsi:type="xsd:double"&gt;95.32&lt;/D&gt;&lt;D xsi:type="xsd:double"&gt;95.22&lt;/D&gt;&lt;D xsi:type="xsd:double"&gt;94.91&lt;/D&gt;&lt;D xsi:type="xsd:double"&gt;95.54&lt;/D&gt;&lt;D xsi:type="xsd:double"&gt;93.23&lt;/D&gt;&lt;D xsi:type="xsd:double"&gt;92.52&lt;/D&gt;&lt;D xsi:type="xsd:double"&gt;93.77&lt;/D&gt;&lt;D xsi:type="xsd:double"&gt;93.44&lt;/D&gt;&lt;D xsi:type="xsd:double"&gt;93.84&lt;/D&gt;&lt;D xsi:type="xsd:double"&gt;94.58&lt;/D&gt;&lt;D xsi:type="xsd:double"&gt;95.16&lt;/D&gt;&lt;D xsi:type="xsd:double"&gt;95.37&lt;/D&gt;&lt;D xsi:type="xsd:double"&gt;95.59&lt;/D&gt;&lt;D xsi:type="xsd:double"&gt;97.19&lt;/D&gt;&lt;D xsi:type="xsd:double"&gt;96.69&lt;/D&gt;&lt;D xsi:type="xsd:double"&gt;95.58&lt;/D&gt;&lt;D xsi:type="xsd:double"&gt;96.53&lt;/D&gt;&lt;D xsi:type="xsd:double"&gt;94.85&lt;/D&gt;&lt;D xsi:type="xsd:double"&gt;97.09&lt;/D&gt;&lt;D xsi:type="xsd:double"&gt;98.14&lt;/D&gt;&lt;D xsi:type="xsd:double"&gt;100.05&lt;/D&gt;&lt;D xsi:type="xsd:double"&gt;99.81&lt;/D&gt;&lt;D xsi:type="xsd:double"&gt;99.3&lt;/D&gt;&lt;D xsi:type="xsd:double"&gt;101.27&lt;/D&gt;&lt;D xsi:type="xsd:double"&gt;101.17&lt;/D&gt;&lt;D xsi:type="xsd:double"&gt;101.36&lt;/D&gt;&lt;D xsi:type="xsd:double"&gt;101.73&lt;/D&gt;&lt;D xsi:type="xsd:double"&gt;101.7&lt;/D&gt;&lt;D xsi:type="xsd:double"&gt;102.95&lt;/D&gt;&lt;D xsi:type="xsd:double"&gt;101.8&lt;/D&gt;&lt;D xsi:type="xsd:double"&gt;101.34&lt;/D&gt;&lt;D xsi:type="xsd:double"&gt;101.29&lt;/D&gt;&lt;D xsi:type="xsd:double"&gt;101.89&lt;/D&gt;&lt;D xsi:type="xsd:double"&gt;100.83&lt;/D&gt;&lt;D xsi:type="xsd:double"&gt;99.72&lt;/D&gt;&lt;D xsi:type="xsd:double"&gt;99.21&lt;/D&gt;&lt;D xsi:type="xsd:double"&gt;99.08&lt;/D&gt;&lt;D xsi:type="xsd:double"&gt;99.68&lt;/D&gt;&lt;D xsi:type="xsd:double"&gt;101.11&lt;/D&gt;&lt;D xsi:type="xsd:double"&gt;102.08&lt;/D&gt;&lt;D xsi:type="xsd:double"&gt;102.94&lt;/D&gt;&lt;D xsi:type="xsd:double"&gt;101.74&lt;/D&gt;&lt;D xsi:type="xsd:double"&gt;103.61&lt;/D&gt;&lt;D xsi:type="xsd:double"&gt;103.17&lt;/D&gt;&lt;D xsi:type="xsd:double"&gt;103.44&lt;/D&gt;&lt;D xsi:type="xsd:double"&gt;103.33&lt;/D&gt;&lt;D xsi:type="xsd:double"&gt;102.31&lt;/D&gt;&lt;D xsi:type="xsd:double"&gt;103.56&lt;/D&gt;&lt;D xsi:type="xsd:double"&gt;103.31&lt;/D&gt;&lt;D xsi:type="xsd:double"&gt;102.6&lt;/D&gt;&lt;D xsi:type="xsd:double"&gt;103&lt;/D&gt;&lt;D xsi:type="xsd:double"&gt;102.02&lt;/D&gt;&lt;D xsi:type="xsd:double"&gt;101.21&lt;/D&gt;&lt;D xsi:type="xsd:double"&gt;102.22&lt;/D&gt;&lt;D xsi:type="xsd:double"&gt;101.92&lt;/D&gt;&lt;D xsi:type="xsd:double"&gt;102.06&lt;/D&gt;&lt;D xsi:type="xsd:double"&gt;100.88&lt;/D&gt;&lt;D xsi:type="xsd:double"&gt;102.4&lt;/D&gt;&lt;D xsi:type="xsd:double"&gt;101.8&lt;/D&gt;&lt;D xsi:type="xsd:double"&gt;101.99&lt;/D&gt;&lt;D xsi:type="xsd:double"&gt;103.12&lt;/D&gt;&lt;D xsi:type="xsd:double"&gt;102.99&lt;/D&gt;&lt;D xsi:type="xsd:double"&gt;102.1&lt;/D&gt;&lt;D xsi:type="xsd:double"&gt;101.09&lt;/D&gt;&lt;D xsi:type="xsd:double"&gt;100.28&lt;/D&gt;&lt;D xsi:type="xsd:double"&gt;100.53&lt;/D&gt;&lt;D xsi:type="xsd:double"&gt;101.03&lt;/D&gt;&lt;D xsi:type="xsd:double"&gt;100.74&lt;/D&gt;&lt;D xsi:type="xsd:double"&gt;101.1&lt;/D&gt;&lt;D xsi:type="xsd:double"&gt;101.82&lt;/D&gt;&lt;D xsi:type="xsd:double"&gt;102.58&lt;/D&gt;&lt;D xsi:type="xsd:double"&gt;102.88&lt;/D&gt;&lt;D xsi:type="xsd:double"&gt;103.19&lt;/D&gt;&lt;D xsi:type="xsd:double"&gt;104.27&lt;/D&gt;&lt;D xsi:type="xsd:double"&gt;105.15&lt;/D&gt;&lt;D xsi:type="xsd:double"&gt;104.05&lt;/D&gt;&lt;D xsi:type="xsd:double"&gt;103.05&lt;/D&gt;&lt;D xsi:type="xsd:double"&gt;103.42&lt;/D&gt;&lt;D xsi:type="xsd:double"&gt;104.89&lt;/D&gt;&lt;D xsi:type="xsd:double"&gt;105.24&lt;/D&gt;&lt;D xsi:type="xsd:double"&gt;106.29&lt;/D&gt;&lt;D xsi:type="xsd:double"&gt;105.7&lt;/D&gt;&lt;D xsi:type="xsd:double"&gt;103.13&lt;/D&gt;&lt;D xsi:type="xsd:double"&gt;106.46&lt;/D&gt;&lt;D xsi:type="xsd:double"&gt;104.77&lt;/D&gt;&lt;/FQL&gt;&lt;FQL&gt;&lt;Q&gt;USO^P_PRICE(0,-200D)&lt;/Q&gt;&lt;R&gt;201&lt;/R&gt;&lt;C&gt;1&lt;/C&gt;&lt;D xsi:type="xsd:double"&gt;72.65&lt;/D&gt;&lt;D xsi:type="xsd:double"&gt;72.11&lt;/D&gt;&lt;D xsi:type="xsd:double"&gt;71.67&lt;/D&gt;&lt;D xsi:type="xsd:double"&gt;71.52&lt;/D&gt;&lt;D xsi:type="xsd:double"&gt;69.42&lt;/D&gt;&lt;D xsi:type="xsd:double"&gt;68.81&lt;/D&gt;&lt;D xsi:type="xsd:double"&gt;68.18&lt;/D&gt;&lt;D xsi:type="xsd:double"&gt;67.51&lt;/D&gt;&lt;D xsi:type="xsd:double"&gt;69.07&lt;/D&gt;&lt;D xsi:type="xsd:double"&gt;70.92&lt;/D&gt;&lt;D xsi:type="xsd:double"&gt;72.81&lt;/D&gt;&lt;D xsi:type="xsd:double"&gt;72.05&lt;/D&gt;&lt;D xsi:type="xsd:double"&gt;73.1&lt;/D&gt;&lt;D xsi:type="xsd:double"&gt;72.23&lt;/D&gt;&lt;D xsi:type="xsd:double"&gt;70.54&lt;/D&gt;&lt;D xsi:type="xsd:double"&gt;69.66&lt;/D&gt;&lt;D xsi:type="xsd:double"&gt;69.69&lt;/D&gt;&lt;D xsi:type="xsd:double"&gt;68.82&lt;/D&gt;&lt;D xsi:type="xsd:double"&gt;69.06&lt;/D&gt;&lt;D xsi:type="xsd:double"&gt;67.94&lt;/D&gt;&lt;D xsi:type="xsd:double"&gt;67.25&lt;/D&gt;&lt;D xsi:type="xsd:double"&gt;68.02&lt;/D&gt;&lt;D xsi:type="xsd:double"&gt;67.65&lt;/D&gt;&lt;D xsi:type="xsd:double"&gt;66.56&lt;/D&gt;&lt;D xsi:type="xsd:double"&gt;67.39&lt;/D&gt;&lt;D xsi:type="xsd:double"&gt;66.4&lt;/D&gt;&lt;D xsi:type="xsd:double"&gt;69.03&lt;/D&gt;&lt;D xsi:type="xsd:double"&gt;67.57&lt;/D&gt;&lt;D xsi:type="xsd:double"&gt;68.19&lt;/D&gt;&lt;D xsi:type="xsd:double"&gt;65.77&lt;/D&gt;&lt;D xsi:type="xsd:double"&gt;66.65&lt;/D&gt;&lt;D xsi:type="xsd:double"&gt;67.18&lt;/D&gt;&lt;D xsi:type="xsd:double"&gt;68.92&lt;/D&gt;&lt;D xsi:type="xsd:double"&gt;70.21&lt;/D&gt;&lt;D xsi:type="xsd:double"&gt;68.69&lt;/D&gt;&lt;D xsi:type="xsd:double"&gt;69.03&lt;/D&gt;&lt;D xsi:type="xsd:double"&gt;68.79&lt;/D&gt;&lt;D xsi:type="xsd:double"&gt;69.36&lt;/D&gt;&lt;D xsi:type="xsd:double"&gt;68.09&lt;/D&gt;&lt;D xsi:type="xsd:double"&gt;67.15&lt;/D&gt;&lt;D xsi:type="xsd:double"&gt;67.16&lt;/D&gt;&lt;D xsi:type="xsd:double"&gt;65.33&lt;/D&gt;&lt;D xsi:type="xsd:double"&gt;64.25&lt;/D&gt;&lt;D xsi:type="xsd:double"&gt;66.8&lt;/D&gt;&lt;D xsi:type="xsd:double"&gt;66.53&lt;/D&gt;&lt;D xsi:type="xsd:double"&gt;65.11&lt;/D&gt;&lt;D xsi:type="xsd:double"&gt;64.76&lt;/D&gt;&lt;D xsi:type="xsd:double"&gt;67.58&lt;/D&gt;&lt;D xsi:type="xsd:double"&gt;68.47&lt;/D&gt;&lt;D xsi:type="xsd:double"&gt;69.24&lt;/D&gt;&lt;D xsi:type="xsd:double"&gt;70.14&lt;/D&gt;&lt;D xsi:type="xsd:double"&gt;72.52&lt;/D&gt;&lt;D xsi:type="xsd:double"&gt;71.26&lt;/D&gt;&lt;D xsi:type="xsd:double"&gt;69.96&lt;/D&gt;&lt;D xsi:type="xsd:double"&gt;70.82&lt;/D&gt;&lt;D xsi:type="xsd:double"&gt;71.61&lt;/D&gt;&lt;D xsi:type="xsd:double"&gt;72.53&lt;/D&gt;&lt;D xsi:type="xsd:double"&gt;72.3&lt;/D&gt;&lt;D xsi:type="xsd:double"&gt;70.75&lt;/D&gt;&lt;D xsi:type="xsd:double"&gt;68.05&lt;/D&gt;&lt;D xsi:type="xsd:double"&gt;71.34&lt;/D&gt;&lt;D xsi:type="xsd:double"&gt;72.69&lt;/D&gt;&lt;D xsi:type="xsd:double"&gt;72.92&lt;/D&gt;&lt;D xsi:type="xsd:double"&gt;71.79&lt;/D&gt;&lt;D xsi:type="xsd:double"&gt;70.25&lt;/D&gt;&lt;D xsi:type="xsd:double"&gt;70.19&lt;/D&gt;&lt;D xsi:type="xsd:double"&gt;71.8&lt;/D&gt;&lt;D xsi:type="xsd:double"&gt;74.91&lt;/D&gt;&lt;D xsi:type="xsd:double"&gt;74.85&lt;/D&gt;&lt;D xsi:type="xsd:double"&gt;76.18&lt;/D&gt;&lt;D xsi:type="xsd:double"&gt;74.75&lt;/D&gt;&lt;D xsi:type="xsd:double"&gt;75.02&lt;/D&gt;&lt;D xsi:type="xsd:double"&gt;76.05&lt;/D&gt;&lt;D xsi:type="xsd:double"&gt;78.36&lt;/D&gt;&lt;D xsi:type="xsd:double"&gt;76.89&lt;/D&gt;&lt;D xsi:type="xsd:double"&gt;78.46&lt;/D&gt;&lt;D xsi:type="xsd:double"&gt;76.93&lt;/D&gt;&lt;D xsi:type="xsd:double"&gt;78.89&lt;/D&gt;&lt;D xsi:type="xsd:double"&gt;80.7&lt;/D&gt;&lt;D xsi:type="xsd:double"&gt;81.68&lt;/D&gt;&lt;D xsi:type="xsd:double"&gt;79.84&lt;/D&gt;&lt;D xsi:type="xsd:double"&gt;78.8&lt;/D&gt;&lt;D xsi:type="xsd:double"&gt;78.39&lt;/D&gt;&lt;D xsi:type="xsd:double"&gt;78.99&lt;/D&gt;&lt;D xsi:type="xsd:double"&gt;75.42&lt;/D&gt;&lt;D xsi:type="xsd:double"&gt;75.67&lt;/D&gt;&lt;D xsi:type="xsd:double"&gt;76.71&lt;/D&gt;&lt;D xsi:type="xsd:double"&gt;77.13&lt;/D&gt;&lt;D xsi:type="xsd:double"&gt;74.16&lt;/D&gt;&lt;D xsi:type="xsd:double"&gt;73.99&lt;/D&gt;&lt;D xsi:type="xsd:double"&gt;75.59&lt;/D&gt;&lt;D xsi:type="xsd:double"&gt;79.93&lt;/D&gt;&lt;D xsi:type="xsd:double"&gt;79.39&lt;/D&gt;&lt;D xsi:type="xsd:double"&gt;80.86&lt;/D&gt;&lt;D xsi:type="xsd:double"&gt;81.57&lt;/D&gt;&lt;D xsi:type="xsd:double"&gt;82.9&lt;/D&gt;&lt;D xsi:type="xsd:double"&gt;80.88&lt;/D&gt;&lt;D xsi:type="xsd:double"&gt;80.39&lt;/D&gt;&lt;D xsi:type="xsd:double"&gt;80.63&lt;/D&gt;&lt;D xsi:type="xsd:double"&gt;80.41&lt;/D&gt;&lt;D xsi:type="xsd:double"&gt;80.14&lt;/D&gt;&lt;D xsi:type="xsd:double"&gt;81.5&lt;/D&gt;&lt;D xsi:type="xsd:double"&gt;81.45&lt;/D&gt;&lt;D xsi:type="xsd:double"&gt;81.29&lt;/D&gt;&lt;D xsi:type="xsd:double"&gt;81.12&lt;/D&gt;&lt;D xsi:type="xsd:double"&gt;79.68&lt;/D&gt;&lt;D xsi:type="xsd:double"&gt;79.7&lt;/D&gt;&lt;D xsi:type="xsd:double"&gt;78.37&lt;/D&gt;&lt;D xsi:type="xsd:double"&gt;78.3&lt;/D&gt;&lt;D xsi:type="xsd:double"&gt;77.95&lt;/D&gt;&lt;D xsi:type="xsd:double"&gt;78.52&lt;/D&gt;&lt;D xsi:type="xsd:double"&gt;77.76&lt;/D&gt;&lt;D xsi:type="xsd:double"&gt;76.92&lt;/D&gt;&lt;D xsi:type="xsd:double"&gt;75.06&lt;/D&gt;&lt;D xsi:type="xsd:double"&gt;73.66&lt;/D&gt;&lt;D xsi:type="xsd:double"&gt;73.32&lt;/D&gt;&lt;D xsi:type="xsd:double"&gt;72.41&lt;/D&gt;&lt;D xsi:type="xsd:double"&gt;72.45&lt;/D&gt;&lt;D xsi:type</t>
        </r>
      </text>
    </comment>
    <comment ref="A4" authorId="0" shapeId="0" xr:uid="{19E30343-0DC5-4A34-B27F-EBC7F63149E0}">
      <text>
        <r>
          <rPr>
            <b/>
            <sz val="9"/>
            <color indexed="81"/>
            <rFont val="Tahoma"/>
            <family val="2"/>
          </rPr>
          <t>="xsd:double"&gt;71.41&lt;/D&gt;&lt;D xsi:type="xsd:double"&gt;71.36&lt;/D&gt;&lt;D xsi:type="xsd:double"&gt;72.28&lt;/D&gt;&lt;D xsi:type="xsd:double"&gt;72.58&lt;/D&gt;&lt;D xsi:type="xsd:double"&gt;72.79&lt;/D&gt;&lt;D xsi:type="xsd:double"&gt;71.98&lt;/D&gt;&lt;D xsi:type="xsd:double"&gt;71.37&lt;/D&gt;&lt;D xsi:type="xsd:double"&gt;72.62&lt;/D&gt;&lt;D xsi:type="xsd:double"&gt;73.81&lt;/D&gt;&lt;D xsi:type="xsd:double"&gt;74.25&lt;/D&gt;&lt;D xsi:type="xsd:double"&gt;74.2&lt;/D&gt;&lt;D xsi:type="xsd:double"&gt;75.1&lt;/D&gt;&lt;D xsi:type="xsd:double"&gt;74.06&lt;/D&gt;&lt;D xsi:type="xsd:double"&gt;73.82&lt;/D&gt;&lt;D xsi:type="xsd:double"&gt;73.79&lt;/D&gt;&lt;D xsi:type="xsd:double"&gt;73.14&lt;/D&gt;&lt;D xsi:type="xsd:double"&gt;71.48&lt;/D&gt;&lt;D xsi:type="xsd:double"&gt;72.96&lt;/D&gt;&lt;D xsi:type="xsd:double"&gt;73.17&lt;/D&gt;&lt;D xsi:type="xsd:double"&gt;72.09&lt;/D&gt;&lt;D xsi:type="xsd:double"&gt;71.43&lt;/D&gt;&lt;D xsi:type="xsd:double"&gt;70.66&lt;/D&gt;&lt;D xsi:type="xsd:double"&gt;71.16&lt;/D&gt;&lt;D xsi:type="xsd:double"&gt;70.69&lt;/D&gt;&lt;D xsi:type="xsd:double"&gt;68.99&lt;/D&gt;&lt;D xsi:type="xsd:double"&gt;68.05&lt;/D&gt;&lt;D xsi:type="xsd:double"&gt;67.69&lt;/D&gt;&lt;D xsi:type="xsd:double"&gt;67.96&lt;/D&gt;&lt;D xsi:type="xsd:double"&gt;66.58&lt;/D&gt;&lt;D xsi:type="xsd:double"&gt;67.47&lt;/D&gt;&lt;D xsi:type="xsd:double"&gt;69.09&lt;/D&gt;&lt;D xsi:type="xsd:double"&gt;67.87&lt;/D&gt;&lt;D xsi:type="xsd:double"&gt;67.03&lt;/D&gt;&lt;D xsi:type="xsd:double"&gt;65.54&lt;/D&gt;&lt;D xsi:type="xsd:double"&gt;65.85&lt;/D&gt;&lt;D xsi:type="xsd:double"&gt;64.44&lt;/D&gt;&lt;D xsi:type="xsd:double"&gt;64.63&lt;/D&gt;&lt;D xsi:type="xsd:double"&gt;63.39&lt;/D&gt;&lt;D xsi:type="xsd:double"&gt;63.55&lt;/D&gt;&lt;D xsi:type="xsd:double"&gt;62.96&lt;/D&gt;&lt;D xsi:type="xsd:double"&gt;62.52&lt;/D&gt;&lt;D xsi:type="xsd:double"&gt;61.3&lt;/D&gt;&lt;D xsi:type="xsd:double"&gt;62.73&lt;/D&gt;&lt;D xsi:type="xsd:double"&gt;62.42&lt;/D&gt;&lt;D xsi:type="xsd:double"&gt;62.52&lt;/D&gt;&lt;D xsi:type="xsd:double"&gt;65.04&lt;/D&gt;&lt;D xsi:type="xsd:double"&gt;63.92&lt;/D&gt;&lt;D xsi:type="xsd:double"&gt;64.35&lt;/D&gt;&lt;D xsi:type="xsd:double"&gt;63.41&lt;/D&gt;&lt;D xsi:type="xsd:double"&gt;61.83&lt;/D&gt;&lt;D xsi:type="xsd:double"&gt;62.14&lt;/D&gt;&lt;D xsi:type="xsd:double"&gt;60.24&lt;/D&gt;&lt;D xsi:type="xsd:double"&gt;62.93&lt;/D&gt;&lt;D xsi:type="xsd:double"&gt;63.46&lt;/D&gt;&lt;D xsi:type="xsd:double"&gt;64.71&lt;/D&gt;&lt;D xsi:type="xsd:double"&gt;63.79&lt;/D&gt;&lt;D xsi:type="xsd:double"&gt;64.03&lt;/D&gt;&lt;D xsi:type="xsd:double"&gt;64.15&lt;/D&gt;&lt;D xsi:type="xsd:double"&gt;62.55&lt;/D&gt;&lt;D xsi:type="xsd:double"&gt;60.63&lt;/D&gt;&lt;D xsi:type="xsd:double"&gt;62.3&lt;/D&gt;&lt;D xsi:type="xsd:double"&gt;64.8&lt;/D&gt;&lt;D xsi:type="xsd:double"&gt;64.09&lt;/D&gt;&lt;D xsi:type="xsd:double"&gt;65.66&lt;/D&gt;&lt;D xsi:type="xsd:double"&gt;64.87&lt;/D&gt;&lt;D xsi:type="xsd:double"&gt;63.91&lt;/D&gt;&lt;D xsi:type="xsd:double"&gt;63.9&lt;/D&gt;&lt;D xsi:type="xsd:double"&gt;64.04&lt;/D&gt;&lt;D xsi:type="xsd:double"&gt;64.6&lt;/D&gt;&lt;D xsi:type="xsd:double"&gt;62.54&lt;/D&gt;&lt;D xsi:type="xsd:double"&gt;62.99&lt;/D&gt;&lt;D xsi:type="xsd:double"&gt;62.07&lt;/D&gt;&lt;D xsi:type="xsd:double"&gt;63.25&lt;/D&gt;&lt;D xsi:type="xsd:double"&gt;64.39&lt;/D&gt;&lt;D xsi:type="xsd:double"&gt;64.87&lt;/D&gt;&lt;D xsi:type="xsd:double"&gt;64.26&lt;/D&gt;&lt;D xsi:type="xsd:double"&gt;63.03&lt;/D&gt;&lt;D xsi:type="xsd:double"&gt;60.7&lt;/D&gt;&lt;D xsi:type="xsd:double"&gt;60.31&lt;/D&gt;&lt;D xsi:type="xsd:double"&gt;63.05&lt;/D&gt;&lt;D xsi:type="xsd:double"&gt;66.55&lt;/D&gt;&lt;D xsi:type="xsd:double"&gt;67.5&lt;/D&gt;&lt;D xsi:type="xsd:double"&gt;65.81&lt;/D&gt;&lt;/FQL&gt;&lt;FQL&gt;&lt;Q&gt;DBA^P_PRICE(0,-200D)&lt;/Q&gt;&lt;R&gt;201&lt;/R&gt;&lt;C&gt;1&lt;/C&gt;&lt;D xsi:type="xsd:double"&gt;21.99&lt;/D&gt;&lt;D xsi:type="xsd:double"&gt;22.05&lt;/D&gt;&lt;D xsi:type="xsd:double"&gt;22.14&lt;/D&gt;&lt;D xsi:type="xsd:double"&gt;22.06&lt;/D&gt;&lt;D xsi:type="xsd:double"&gt;21.85&lt;/D&gt;&lt;D xsi:type="xsd:double"&gt;21.77&lt;/D&gt;&lt;D xsi:type="xsd:double"&gt;21.71&lt;/D&gt;&lt;D xsi:type="xsd:double"&gt;21.7&lt;/D&gt;&lt;D xsi:type="xsd:double"&gt;21.69&lt;/D&gt;&lt;D xsi:type="xsd:double"&gt;21.63&lt;/D&gt;&lt;D xsi:type="xsd:double"&gt;21.67&lt;/D&gt;&lt;D xsi:type="xsd:double"&gt;21.35&lt;/D&gt;&lt;D xsi:type="xsd:double"&gt;21.45&lt;/D&gt;&lt;D xsi:type="xsd:double"&gt;21.4&lt;/D&gt;&lt;D xsi:type="xsd:double"&gt;21.5&lt;/D&gt;&lt;D xsi:type="xsd:double"&gt;21.34&lt;/D&gt;&lt;D xsi:type="xsd:double"&gt;21.1&lt;/D&gt;&lt;D xsi:type="xsd:double"&gt;21.01&lt;/D&gt;&lt;D xsi:type="xsd:double"&gt;20.85&lt;/D&gt;&lt;D xsi:type="xsd:double"&gt;20.61&lt;/D&gt;&lt;D xsi:type="xsd:double"&gt;20.76&lt;/D&gt;&lt;D xsi:type="xsd:double"&gt;20.61&lt;/D&gt;&lt;D xsi:type="xsd:double"&gt;20.72&lt;/D&gt;&lt;D xsi:type="xsd:double"&gt;20.61&lt;/D&gt;&lt;D xsi:type="xsd:double"&gt;20.65&lt;/D&gt;&lt;D xsi:type="xsd:double"&gt;20.51&lt;/D&gt;&lt;D xsi:type="xsd:double"&gt;20.58&lt;/D&gt;&lt;D xsi:type="xsd:double"&gt;20.72&lt;/D&gt;&lt;D xsi:type="xsd:double"&gt;20.59&lt;/D&gt;&lt;D xsi:type="xsd:double"&gt;20.69&lt;/D&gt;&lt;D xsi:type="xsd:double"&gt;20.74&lt;/D&gt;&lt;D xsi:type="xsd:double"&gt;21.05&lt;/D&gt;&lt;D xsi:type="xsd:double"&gt;21&lt;/D&gt;&lt;D xsi:type="xsd:double"&gt;20.98&lt;/D&gt;&lt;D xsi:type="xsd:double"&gt;20.89&lt;/D&gt;&lt;D xsi:type="xsd:double"&gt;20.79&lt;/D&gt;&lt;D xsi:type="xsd:double"&gt;20.82&lt;/D&gt;&lt;D xsi:type="xsd:double"&gt;21.07&lt;/D&gt;&lt;D xsi:type="xsd:double"&gt;21.02&lt;/D&gt;&lt;D xsi:type="xsd:double"&gt;21.96&lt;/D&gt;&lt;D xsi:type="xsd:double"&gt;21.9&lt;/D&gt;&lt;D xsi:type="xsd:double"&gt;21.72&lt;/D&gt;&lt;D xsi:type="xsd:double"&gt;21.85&lt;/D&gt;&lt;D xsi:type="xsd:double"&gt;21.71&lt;/D&gt;&lt;D xsi:type="xsd:double"&gt;21.82&lt;/D&gt;&lt;D xsi:type="xsd:double"&gt;21.68&lt;/D&gt;&lt;D xsi:type="xsd:double"&gt;21.55&lt;/D&gt;&lt;D xsi:type="xsd:double"&gt;22.01&lt;/D&gt;&lt;D xsi:type="xsd:double"&gt;21.98&lt;/D&gt;&lt;D xsi:type="xsd:double"&gt;22.02&lt;/D&gt;&lt;D xsi:type="xsd:double"&gt;22.28&lt;/D&gt;&lt;D xsi:type="xsd:double"&gt;22.08&lt;/D&gt;&lt;D xsi:type="xsd:double"&gt;21.94&lt;/D&gt;&lt;D xsi:type="xsd:double"&gt;21.59&lt;/D&gt;&lt;D xsi:type="xsd:double"&gt;21.74&lt;/D&gt;&lt;D xsi:type="xsd:double"&gt;22.07&lt;/D&gt;&lt;D xsi:type="xsd:double"&gt;22.18&lt;/D&gt;&lt;D xsi:type="xsd:double"&gt;22.14&lt;/D&gt;&lt;D xsi:type="xsd:double"&gt;22.08&lt;/D&gt;&lt;D xsi:type="xsd:double"&gt;22.12&lt;/D&gt;&lt;D xsi:type="xsd:double"&gt;22.29&lt;/D&gt;&lt;D xsi:type="xsd:double"&gt;22.25&lt;/D&gt;&lt;D xsi:type="xsd:double"&gt;22.36&lt;/D&gt;&lt;D xsi:type="xsd:double"&gt;22.04&lt;/D&gt;&lt;D xsi:type="xsd:double"&gt;22.13&lt;/D&gt;&lt;D xsi:type="xsd:double"&gt;22.26&lt;/D&gt;&lt;D xsi:type="xsd:double"&gt;22.16&lt;/D&gt;&lt;D xsi:type="xsd:double"&gt;22.46&lt;/D&gt;&lt;D xsi:type="xsd:double"&gt;22.4&lt;/D&gt;&lt;D xsi:type="xsd:double"&gt;22.24&lt;/D&gt;&lt;D xsi:type="xsd:double"&gt;21.98&lt;/D&gt;&lt;D xsi:type="xsd:double"&gt;22.01&lt;/D&gt;&lt;D xsi:type="xsd:double"&gt;21.9&lt;/D&gt;&lt;D xsi:type="xsd:double"&gt;22.05&lt;/D&gt;&lt;D xsi:type="xsd:double"&gt;21.85&lt;/D&gt;&lt;D xsi:type="xsd:double"&gt;21.81&lt;/D&gt;&lt;D xsi:type="xsd:double"&gt;21.91&lt;/D&gt;&lt;D xsi:type="xsd:double"&gt;21.93&lt;/D&gt;&lt;D xsi:type="xsd:double"&gt;21.92&lt;/D&gt;&lt;D xsi:type="xsd:double"&gt;21.97&lt;/D&gt;&lt;D xsi:type="xsd:double"&gt;21.92&lt;/D&gt;&lt;D xsi:type="xsd:double"&gt;21.86&lt;/D&gt;&lt;D xsi:type="xsd:double"&gt;21.73&lt;/D&gt;&lt;D xsi:type="xsd:double"&gt;21.71&lt;/D&gt;&lt;D xsi:type="xsd:double"&gt;21.61&lt;/D&gt;&lt;D xsi:type="xsd:double"&gt;21.41&lt;/D&gt;&lt;D xsi:type="xsd:double"&gt;21.55&lt;/D&gt;&lt;D xsi:type="xsd:double"&gt;21.57&lt;/D&gt;&lt;D xsi:type="xsd:double"&gt;21.58&lt;/D&gt;&lt;D xsi:type="xsd:double"&gt;21.44&lt;/D&gt;&lt;D xsi:type="xsd:double"&gt;21.32&lt;/D&gt;&lt;D xsi:type="xsd:double"&gt;21.37&lt;/D&gt;&lt;D xsi:type="xsd:double"&gt;21.58&lt;/D&gt;&lt;D xsi:type="xsd:double"&gt;21.41&lt;/D&gt;&lt;D xsi:type="xsd:double"&gt;21.8&lt;/D&gt;&lt;D xsi:type="xsd:double"&gt;21.61&lt;/D&gt;&lt;D xsi:type="xsd:double"&gt;21.67&lt;/D&gt;&lt;D xsi:type="xsd:double"&gt;21.75&lt;/D&gt;&lt;D xsi:type="xsd:double"&gt;21.86&lt;/D&gt;&lt;D xsi:type="xsd:double"&gt;21.9&lt;/D&gt;&lt;D xsi:type="xsd:double"&gt;22.21&lt;/D&gt;&lt;D xsi:type="xsd:double"&gt;22.27&lt;/D&gt;&lt;D xsi:type="xsd:double"&gt;22.18&lt;/D&gt;&lt;D xsi:type="xsd:double"&gt;22.34&lt;/D&gt;&lt;D xsi:type="xsd:double"&gt;22.21&lt;/D&gt;&lt;D xsi:type="xsd:double"&gt;22.11&lt;/D&gt;&lt;D xsi:type="xsd:double"&gt;22.04&lt;/D&gt;&lt;D xsi:type="xsd:double"&gt;22.01&lt;/D&gt;&lt;D xsi:type="xsd:double"&gt;21.85&lt;/D&gt;&lt;D xsi:type="xsd:double"&gt;21.9&lt;/D&gt;&lt;D xsi:type="xsd:double"&gt;21.94&lt;/D&gt;&lt;D xsi:type="xsd:double"&gt;21.92&lt;/D&gt;&lt;D xsi:type="xsd:double"&gt;21.78&lt;/D&gt;&lt;D xsi:type="xsd:double"&gt;21.74&lt;/D&gt;&lt;D xsi:type="xsd:double"&gt;21.85&lt;/D&gt;&lt;D xsi:type="xsd:double"&gt;21.8&lt;/D&gt;&lt;D xsi:type="xsd:double"&gt;21.83&lt;/D&gt;&lt;D xsi:type="xsd:double"&gt;21.62&lt;/D&gt;&lt;D xsi:type="xsd:double"&gt;21.56&lt;/D&gt;&lt;D xsi:type="xsd:double"&gt;21.38&lt;/D&gt;&lt;D xsi:type="xsd:double"&gt;21.16&lt;/D&gt;&lt;D xsi:type="xsd:double"&gt;21.29&lt;/D&gt;&lt;D xsi:type="xsd:double"&gt;21.35&lt;/D&gt;&lt;D xsi:type="xsd:double"&gt;21.18&lt;/D&gt;&lt;D xsi:type="xsd:double"&gt;21.19&lt;/D&gt;&lt;D xsi:type="xsd:double"&gt;21.08&lt;/D&gt;&lt;D xsi:type="xsd:double"&gt;21.25&lt;/D&gt;&lt;D xsi:type="xsd:double"&gt;21.41&lt;/D&gt;&lt;D xsi:type="xsd:double"&gt;21.41&lt;/D&gt;&lt;D xsi:type="xsd:double"&gt;21.39&lt;/D&gt;&lt;D xsi:type="xsd:double"&gt;21.43&lt;/D&gt;&lt;D xsi:type="xsd:double"&gt;21.59&lt;/D&gt;&lt;D xsi:type="xsd:double"&gt;21.64&lt;/D&gt;&lt;D xsi:type="xsd:double"&gt;21.62&lt;/D&gt;&lt;D xsi:type="xsd:double"&gt;21.79&lt;/D&gt;&lt;D xsi:type="xsd:double"&gt;21.96&lt;/D&gt;&lt;D xsi:type="xsd:double"&gt;21.93&lt;/D&gt;&lt;D xsi:type="xsd:double"&gt;21.99&lt;/D&gt;&lt;D xsi:type="xsd:double"&gt;22.11&lt;/D&gt;&lt;D xsi:type="xsd:double"&gt;22.31&lt;/D&gt;&lt;D xsi:type="xsd:double"&gt;22.36&lt;/D&gt;&lt;D xsi:type="xsd:double"&gt;22.35&lt;/D&gt;&lt;D xsi:type="xsd:double"&gt;22.01&lt;/D&gt;&lt;D xsi:type="xsd:double"&gt;22.05&lt;/D&gt;&lt;D xsi:type="xsd:double"&gt;22&lt;/D&gt;&lt;D xsi:type="xsd:double"&gt;21.74&lt;/D&gt;&lt;D xsi:type="xsd:double"&gt;21.44&lt;/D&gt;&lt;D xsi:type="xsd:double"&gt;21.59&lt;/D&gt;&lt;D xsi:type="xsd:double"&gt;21.35&lt;/D&gt;&lt;D xsi:type="xsd:double"&gt;21.21&lt;/D&gt;&lt;D xsi:type="xsd:double"&gt;21.39&lt;/D&gt;&lt;D xsi:type="xsd:double"&gt;21.18&lt;/D&gt;&lt;D xsi:type="xsd:double"&gt;21.16&lt;/D&gt;&lt;D xsi:type="xsd:double"&gt;21.22&lt;/D&gt;&lt;D xsi:type="xsd:double"&gt;21.24&lt;/D&gt;&lt;D xsi:type="xsd:double"&gt;21.31&lt;/D&gt;&lt;D xsi:type="xsd:double"&gt;21.07&lt;/D&gt;&lt;D xsi:type="xsd:double"&gt;20.93&lt;/D&gt;&lt;D xsi:type="xsd:double"&gt;21.05&lt;/D&gt;&lt;D xsi:type="xsd:double"&gt;21.29&lt;/D&gt;&lt;D xsi:type="xsd:double"&gt;21.51&lt;/D&gt;&lt;D xsi:type="xsd:double"&gt;21.53&lt;/D&gt;&lt;D xsi:type="xsd:double"&gt;21.95&lt;/D&gt;&lt;D xsi:type="xsd:double"&gt;22.13&lt;/D&gt;&lt;D xsi:type="xsd:double"&gt;21.9&lt;/D&gt;&lt;D xsi:type="xsd:double"&gt;21.99&lt;/D&gt;&lt;D xsi:type="xsd:double"&gt;21.7&lt;/D&gt;&lt;D xsi:type="xsd:double"&gt;21.33&lt;/D&gt;&lt;D xsi:type="xsd:double"&gt;21.3&lt;/D&gt;&lt;D xsi:type="xsd:double"&gt;21.24&lt;/D&gt;&lt;D xsi:type="xsd:double"&gt;21.19&lt;/D&gt;&lt;D xsi:type="xsd:double"&gt;21.24&lt;/D&gt;&lt;D xsi:type="xsd:double"&gt;20.89&lt;/D&gt;&lt;D xsi:type="xsd:double"&gt;21.02&lt;/D&gt;&lt;D xsi:type="xsd:double"&gt;20.85&lt;/D&gt;&lt;D xsi:type="xsd:double"&gt;20.88&lt;/D&gt;&lt;D xsi:type="xsd:double"&gt;20.76&lt;/D&gt;&lt;D xsi:type="xsd:double"&gt;20.46&lt;/D&gt;&lt;D xsi:type="xsd:double"&gt;20.44&lt;/D&gt;&lt;D xsi:type="xsd:double"&gt;20.57&lt;/D&gt;&lt;D xsi:type="xsd:double"&gt;20.4&lt;/D&gt;&lt;D xsi:type="xsd:double"&gt;20.63&lt;/D&gt;&lt;D xsi:type="xsd:double"&gt;20.74&lt;/D&gt;&lt;D xsi:type="xsd:double"&gt;20.76&lt;/D&gt;&lt;D xsi:type="xsd:double"&gt;20.78&lt;/D&gt;&lt;D xsi:type="xsd:double"&gt;20.7&lt;/D&gt;&lt;D xsi:type="xsd:double"&gt;20.78&lt;/D&gt;&lt;D xsi:type="xsd:double"&gt;20.94&lt;/D&gt;&lt;D xsi:type="xsd:double"&gt;21.09&lt;/D&gt;&lt;D xsi:type="xsd:double"&gt;20.83&lt;/D&gt;&lt;D xsi:type="xsd:double"&gt;20.78&lt;/D&gt;&lt;D xsi:type="xsd:double"&gt;21.03&lt;/D&gt;&lt;D xsi:type="xsd:double"&gt;20.96&lt;/D&gt;&lt;D xsi:type="xsd:double"&gt;20.91&lt;/D&gt;&lt;D xsi:type="xsd:double"&gt;21.03&lt;/D&gt;&lt;D xsi:type="xsd:double"&gt;20.7&lt;/D&gt;&lt;D xsi:type="xsd:double"&gt;20.6&lt;/D&gt;&lt;D xsi:type="xsd:double"&gt;20.54&lt;/D&gt;&lt;D xsi:type="xsd:double"&gt;20.73&lt;/D&gt;&lt;D xsi:type="xsd:double"&gt;20.95&lt;/D&gt;&lt;D xsi:type="xsd:double"&gt;20.98&lt;/D&gt;&lt;/FQL&gt;&lt;FQL&gt;&lt;Q&gt;QQQ^P_PRICE(0,-200D)&lt;/Q&gt;&lt;R&gt;201&lt;/R&gt;&lt;C&gt;1&lt;/C&gt;&lt;D xsi:type="xsd:double"&gt;428.55&lt;/D&gt;&lt;D xsi:type="xsd:double"&gt;435.34&lt;/D&gt;&lt;D xsi:type="xsd:double"&gt;437.05&lt;/D&gt;&lt;D xsi:type="xsd:double"&gt;432.79&lt;/D&gt;&lt;D xsi:type="xsd:double"&gt;431.99&lt;/D&gt;&lt;D xsi:type="xsd:double"&gt;427.59&lt;/D&gt;&lt;D xsi:type="xsd:double"&gt;428.45&lt;/D&gt;&lt;D xsi:type="xsd:double"&gt;429.01&lt;/D&gt;&lt;D xsi:type="xsd:double"&gt;421.88&lt;/D&gt;&lt;D xsi:type="xsd:double"&gt;416.97&lt;/D&gt;&lt;D xsi:type="xsd:double"&gt;425.3&lt;/D&gt;&lt;D xsi:type="xsd:double"&gt;428.15&lt;/D&gt;&lt;D xsi:type="xsd:double"&gt;423.81&lt;/D&gt;&lt;D xsi:type="xsd:double"&gt;426.35&lt;/D&gt;&lt;D xsi:type="xsd:double"&gt;425.83&lt;/D&gt;&lt;D xsi:type="xsd:double"&gt;423.48&lt;/D&gt;&lt;D xsi:type="xsd:double"&gt;421.73&lt;/D&gt;&lt;D xsi:type="xsd:double"&gt;421.18&lt;/D&gt;&lt;D xsi:type="xsd:double"&gt;412.99&lt;/D&gt;&lt;D xsi:type="xsd:double"&gt;407.21&lt;/D&gt;&lt;D xsi:type="xsd:double"&gt;409.52&lt;/D&gt;&lt;D xsi:type="xsd:double"&gt;409.56&lt;/D&gt;&lt;D xsi:type="xsd:double"&gt;409.35&lt;/D&gt;&lt;D xsi:type="xsd:double"&gt;408.5&lt;/D&gt;&lt;D xsi:type="xsd:double"&gt;405.75&lt;/D&gt;&lt;D xsi:type="xsd:double"&gt;404.95&lt;/D&gt;&lt;D xsi:type="xsd:double"&gt;396.75&lt;/D&gt;&lt;D xsi:type="xsd:double"&gt;396.28&lt;/D&gt;&lt;D xsi:type="xsd:double"&gt;398.33&lt;/D&gt;&lt;D xsi:type="xsd:double"&gt;402.59&lt;/D&gt;&lt;D xsi:type="xsd:double"&gt;409.52&lt;/D&gt;&lt;D xsi:type="xsd:double"&gt;411.3&lt;/D&gt;&lt;D xsi:type="xsd:double"&gt;411.5&lt;/D&gt;&lt;D xsi:type="xsd:double"&gt;410.88&lt;/D&gt;&lt;D xsi:type="xsd:double"&gt;408.38&lt;/D&gt;&lt;D xsi:type="xsd:double"&gt;407.77&lt;/D&gt;&lt;D xsi:type="xsd:double"&gt;403.08&lt;/D&gt;&lt;D xsi:type="xsd:double"&gt;409.16&lt;/D&gt;&lt;D xsi:type="xsd:double"&gt;407.08&lt;/D&gt;&lt;D xsi:type="xsd:double"&gt;405.34&lt;/D&gt;&lt;D xsi:type="xsd:double"&gt;403.39&lt;/D&gt;&lt;D xsi:type="xsd:double"&gt;403.74&lt;/D&gt;&lt;D xsi:type="xsd:double"&gt;398.67&lt;/D&gt;&lt;D xsi:type="xsd:double"&gt;395.52&lt;/D&gt;&lt;D xsi:type="xsd:double"&gt;392.17&lt;/D&gt;&lt;D xsi:type="xsd:double"&gt;390.43&lt;/D&gt;&lt;D xsi:type="xsd:double"&gt;385.05&lt;/D&gt;&lt;D xsi:type="xsd:double"&gt;387.29&lt;/D&gt;&lt;D xsi:type="xsd:double"&gt;386.32&lt;/D&gt;&lt;D xsi:type="xsd:double"&gt;389.94&lt;/D&gt;&lt;D xsi:type="xsd:double"&gt;388.83&lt;/D&gt;&lt;D xsi:type="xsd:double"&gt;389.81&lt;/D&gt;&lt;D xsi:type="xsd:double"&gt;390.19&lt;/D&gt;&lt;D xsi:type="xsd:double"&gt;389.17&lt;/D&gt;&lt;D xsi:type="xsd:double"&gt;389.51&lt;/D&gt;&lt;D xsi:type="xsd:double"&gt;390.06&lt;/D&gt;&lt;D xsi:type="xsd:double"&gt;388.47&lt;/D&gt;&lt;D xsi:type="xsd:double"&gt;390.74&lt;/D&gt;&lt;D xsi:type="xsd:double"&gt;386.04&lt;/D&gt;&lt;D xsi:type="xsd:double"&gt;385.95&lt;/D&gt;&lt;D xsi:type="xsd:double"&gt;385.62&lt;/D&gt;&lt;D xsi:type="xsd:double"&gt;385.33&lt;/D&gt;&lt;D xsi:type="xsd:double"&gt;377.21&lt;/D&gt;&lt;D xsi:type="xsd:double"&gt;378.39&lt;/D&gt;&lt;D xsi:type="xsd:double"&gt;370.07&lt;/D&gt;&lt;D xsi:type="xsd:double"&gt;372.94&lt;/D&gt;&lt;D xsi:type="xsd:double"&gt;372.7&lt;/D&gt;&lt;D xsi:type="xsd:double"&gt;369.21&lt;/D&gt;&lt;D xsi:type="xsd:double"&gt;367.71&lt;/D&gt;&lt;D xsi:type="xsd:double"&gt;363.44&lt;/D&gt;&lt;D xsi:type="xsd:double"&gt;356.96&lt;/D&gt;&lt;D xsi:type="xsd:double"&gt;350.87&lt;/D&gt;&lt;D xsi:type="xsd:double"&gt;349.2&lt;/D&gt;&lt;D xsi:type="xsd:double"&gt;345.31&lt;/D&gt;&lt;D xsi:type="xsd:double"&gt;343.66&lt;/D&gt;&lt;D xsi:type="xsd:double"&gt;350.34&lt;/D&gt;&lt;D xsi:type="xsd:double"&gt;359.13&lt;/D&gt;&lt;D xsi:type="xsd:double"&gt;355.67&lt;/D&gt;&lt;D xsi:type="xsd:double"&gt;354.6&lt;/D&gt;&lt;D xsi:type="xsd:double"&gt;359.97&lt;/D&gt;&lt;D xsi:type="xsd:double"&gt;363.37&lt;/D&gt;&lt;D xsi:type="xsd:double"&gt;368.2&lt;/D&gt;&lt;D xsi:type="xsd:double"&gt;369.41&lt;/D&gt;&lt;D xsi:type="xsd:double"&gt;365.28&lt;/D&gt;&lt;D xsi:type="xsd:double"&gt;369.93&lt;/D&gt;&lt;D xsi:type="xsd:double"&gt;371.22&lt;/D&gt;&lt;D xsi:type="xsd:double"&gt;368.59&lt;/D&gt;&lt;D xsi:type="xsd:double"&gt;366.56&lt;/D&gt;&lt;D xsi:type="xsd:double"&gt;364.7&lt;/D&gt;&lt;D xsi:type="xsd:double"&gt;358.69&lt;/D&gt;&lt;D xsi:type="xsd:double"&gt;359.75&lt;/D&gt;&lt;D xsi:type="xsd:double"&gt;354.92&lt;/D&gt;&lt;D xsi:type="xsd:double"&gt;361.26&lt;/D&gt;&lt;D xsi:type="xsd:double"&gt;358.27&lt;/D&gt;&lt;D xsi:type="xsd:double"&gt;358.01&lt;/D&gt;&lt;D xsi:type="xsd:double"&gt;355.04&lt;/D&gt;&lt;D xsi:type="xsd:double"&gt;354.21&lt;/D&gt;&lt;D xsi:type="xsd:double"&gt;359.61&lt;/D&gt;&lt;D xsi:type="xsd:double"&gt;357.91&lt;/D&gt;&lt;D xsi:type="xsd:double"&gt;357.86&lt;/D&gt;&lt;D xsi:type="xsd:double"&gt;364.54&lt;/D&gt;&lt;D xsi:type="xsd:double"&gt;369.87&lt;/D&gt;&lt;D xsi:type="xsd:double"&gt;370.66&lt;/D&gt;&lt;D xsi:type="xsd:double"&gt;370.81&lt;/D&gt;&lt;D xsi:type="xsd:double"&gt;377.27&lt;/D&gt;&lt;D xsi:type="xsd:double"&gt;374.21&lt;/D&gt;&lt;D xsi:type="xsd:double"&gt;372.79&lt;/D&gt;&lt;D xsi:type="xsd:double"&gt;376.97&lt;/D&gt;&lt;D xsi:type="xsd:double"&gt;372.58&lt;/D&gt;&lt;D xsi:type="xsd:double"&gt;372.06&lt;/D&gt;&lt;D xsi:type="xsd:double"&gt;374.74&lt;/D&gt;&lt;D xsi:type="xsd:double"&gt;378.07&lt;/D&gt;&lt;D xsi:type="xsd:double"&gt;377.59&lt;/D&gt;&lt;D xsi:type="xsd:double"&gt;377.99&lt;/D&gt;&lt;D xsi:type="xsd:double"&gt;376.86&lt;/D&gt;&lt;D xsi:type="xsd:double"&gt;374.77&lt;/D&gt;&lt;D xsi:type="xsd:double"&gt;366.76&lt;/D&gt;&lt;D xsi:type="xsd:double"&gt;364.02&lt;/D&gt;&lt;D xsi:type="xsd:double"&gt;361.22&lt;/D&gt;&lt;D xsi:type="xsd:double"&gt;369.11&lt;/D&gt;&lt;D xsi:type="xsd:double"&gt;363.38&lt;/D&gt;&lt;D xsi:type="xsd:double"&gt;363.9&lt;/D&gt;&lt;D xsi:type="xsd:double"&gt;358.13&lt;/D&gt;&lt;D xsi:type="xsd:double"&gt;358.58&lt;/D&gt;&lt;D xsi:type="xsd:double"&gt;362.54&lt;/D&gt;&lt;D xsi:type="xsd:double"&gt;366.42&lt;/D&gt;&lt;D xsi:type="xsd:double"&gt;370.35&lt;/D&gt;&lt;D xsi:type="xsd:double"&gt;366.24&lt;/D&gt;&lt;D xsi:type="xsd:double"&gt;368.59&lt;/D&gt;&lt;D xsi:type="xsd:double"&gt;367.91&lt;/D&gt;&lt;D xsi:type="xsd:double"&gt;372&lt;/D&gt;&lt;D xsi:type="xsd:double"&gt;375.19&lt;/D&gt;&lt;D xsi:type="xsd:double"&gt;372.04&lt;/D&gt;&lt;D xsi:type="xsd:double"&gt;373.79&lt;/D&gt;&lt;D xsi:type="xsd:double"&gt;374.39&lt;/D&gt;&lt;D xsi:type="xsd:double"&gt;382.79&lt;/D&gt;&lt;D xsi:type="xsd:double"&gt;383.68&lt;/D&gt;&lt;D xsi:type="xsd:double"&gt;383.48&lt;/D&gt;&lt;D xsi:type="xsd:double"&gt;376.62&lt;/D&gt;&lt;D xsi:type="xsd:double"&gt;377.52&lt;/D&gt;&lt;D xsi:type="xsd:double"&gt;378.78&lt;/D&gt;&lt;D xsi:type="xsd:double"&gt;376.23&lt;/D&gt;&lt;D xsi:type="xsd:double"&gt;375.63&lt;/D&gt;&lt;D xsi:type="xsd:double"&gt;376.76&lt;/D&gt;&lt;D xsi:type="xsd:double"&gt;385.65&lt;/D&gt;&lt;D xsi:type="xsd:double"&gt;385.74&lt;/D&gt;&lt;D xsi:type="xsd:double"&gt;382.61&lt;/D&gt;&lt;D xsi:type="xsd:double"&gt;379.07&lt;/D&gt;&lt;D xsi:type="xsd:double"&gt;379.15&lt;/D&gt;&lt;D xsi:type="xsd:double"&gt;372.82&lt;/D&gt;&lt;D xsi:type="xsd:double"&gt;368.17&lt;/D&gt;&lt;D xsi:type="xsd:double"&gt;366.36&lt;/D&gt;&lt;D xsi:type="xsd:double"&gt;366.24&lt;/D&gt;&lt;D xsi:type="xsd:double"&gt;367.46&lt;/D&gt;&lt;D xsi:type="xsd:double"&gt;370.28&lt;/D&gt;&lt;D xsi:type="xsd:double"&gt;370.29&lt;/D&gt;&lt;D xsi:type="xsd:double"&gt;369.42&lt;/D&gt;&lt;D xsi:type="xsd:double"&gt;363.81&lt;/D&gt;&lt;D xsi:type="xsd:double"&gt;364.54&lt;/D&gt;&lt;D xsi:type="xsd:double"&gt;363.83&lt;/D&gt;&lt;D xsi:type="xsd:double"&gt;357.68&lt;/D&gt;&lt;D xsi:type="xsd:double"&gt;362.54&lt;/D&gt;&lt;D xsi:type="xsd:double"&gt;366.17&lt;/D&gt;&lt;D xsi:type="xsd:double"&gt;361.9&lt;/D&gt;&lt;D xsi:type="xsd:double"&gt;366.9&lt;/D&gt;&lt;D xsi:type="xsd:double"&gt;367.93&lt;/D&gt;&lt;D xsi:type="xsd:double"&gt;370.26&lt;/D&gt;&lt;D xsi:type="xsd:double"&gt;365.9&lt;/D&gt;&lt;D xsi:type="xsd:double"&gt;363.26&lt;/D&gt;&lt;D xsi:type="xsd:double"&gt;360.49&lt;/D&gt;&lt;D xsi:type="xsd:double"&gt;354.5&lt;/D&gt;&lt;D xsi:type="xsd:double"&gt;353.15&lt;/D&gt;&lt;D xsi:type="xsd:double"&gt;348.82&lt;/D&gt;&lt;D xsi:type="xsd:double"&gt;354.84&lt;/D&gt;&lt;D xsi:type="xsd:double"&gt;354.9&lt;/D&gt;&lt;D xsi:type="xsd:double"&gt;354.65&lt;/D&gt;&lt;D xsi:type="xsd:double"&gt;352.01&lt;/D&gt;&lt;D xsi:type="xsd:double"&gt;347.99&lt;/D&gt;&lt;D xsi:type="xsd:double"&gt;349.98&lt;/D&gt;&lt;D xsi:type="xsd:double"&gt;348.4&lt;/D&gt;&lt;D xsi:type="xsd:double"&gt;339.72&lt;/D&gt;&lt;D xsi:type="xsd:double"&gt;331.65&lt;/D&gt;&lt;D xsi:type="xsd:double"&gt;333.36&lt;/D&gt;&lt;D xsi:type="xsd:double"&gt;337.64&lt;/D&gt;&lt;D xsi:type="xsd:double"&gt;336.51&lt;/D&gt;&lt;D xsi:type="xsd:double"&gt;337.27&lt;/D&gt;&lt;D xsi:type="xsd:double"&gt;331.12&lt;/D&gt;&lt;D xsi:type="xsd:double"&gt;327.16&lt;/D&gt;&lt;D xsi:type="xsd:double"&gt;326.79&lt;/D&gt;&lt;D xsi:type="xsd:double"&gt;325.03&lt;/D&gt;&lt;D xsi:type="xsd:double"&gt;326.2&lt;/D&gt;&lt;D xsi:type="xsd:double"&gt;325.14&lt;/D&gt;&lt;D xsi:type="xsd:double"&gt;321.64&lt;/D&gt;&lt;D xsi:type="xsd:double"&gt;323.69&lt;/D&gt;&lt;D xsi:type="xsd:double"&gt;322.89&lt;/D&gt;&lt;D xsi:type="xsd:double"&gt;316.17&lt;/D&gt;&lt;D xsi:type="xsd:double"&gt;317.29&lt;/D&gt;&lt;D xsi:type="xsd:double"&gt;319.38&lt;/D&gt;&lt;D xsi:type="xsd:double"&gt;322.19&lt;/D&gt;&lt;D xsi:type="xsd:double"&gt;322.56&lt;/D&gt;&lt;D xsi:type="xsd:double"&gt;320.35&lt;/D&gt;&lt;/FQL&gt;&lt;FQL&gt;&lt;Q&gt;UUP^P_PRICE(0,-200D)&lt;/Q&gt;&lt;R&gt;201&lt;/R&gt;&lt;C&gt;1&lt;/C&gt;&lt;D xsi:type="xsd:double"&gt;28.24&lt;/D&gt;&lt;D xsi:type="xsd:double"&gt;28.02&lt;/D&gt;&lt;D xsi:type="xsd:double"&gt;27.99&lt;/D&gt;&lt;D xsi:type="xsd:double"&gt;28.01&lt;/D&gt;&lt;D xsi:type="xsd:double"&gt;27.98&lt;/D&gt;&lt;D xsi:type="xsd:double"&gt;28.01&lt;/D&gt;&lt;D xsi:type="xsd:double"&gt;28.09&lt;/D&gt;&lt;D xsi:type="xsd:double"&gt;27.94&lt;/D&gt;&lt;D xsi:type="xsd:double"&gt;27.69&lt;/D&gt;&lt;D xsi:type="xsd:double"&gt;27.83&lt;/D&gt;&lt;D xsi:type="xsd:double"&gt;27.76&lt;/D&gt;&lt;D xsi:type="xsd:double"&gt;27.78&lt;/D&gt;&lt;D xsi:type="xsd:double"&gt;27.78&lt;/D&gt;&lt;D xsi:type="xsd:double"&gt;27.78&lt;/D&gt;&lt;D xsi:type="xsd:double"&gt;27.7&lt;/D&gt;&lt;D xsi:type="xsd:double"&gt;27.78&lt;/D&gt;&lt;D xsi:type="xsd:double"&gt;27.71&lt;/D&gt;&lt;D xsi:type="xsd:double"&gt;27.7&lt;/D&gt;&lt;D xsi:type="xsd:double"&gt;27.74&lt;/D&gt;&lt;D xsi:type="xsd:double"&gt;27.71&lt;/D&gt;&lt;D xsi:type="xsd:double"&gt;27.69&lt;/D&gt;&lt;D xsi:type="xsd:double"&gt;27.45&lt;/D&gt;&lt;D xsi:type="xsd:double"&gt;27.42&lt;/D&gt;&lt;D xsi:type="xsd:double"&gt;27.4&lt;/D&gt;&lt;D xsi:type="xsd:double"&gt;27.45&lt;/D&gt;&lt;D xsi:type="xsd:double"&gt;27.36&lt;/D&gt;&lt;D xsi:type="xsd:double"&gt;27.41&lt;/D&gt;&lt;D xsi:type="xsd:double"&gt;27.41&lt;/D&gt;&lt;D xsi:type="xsd:double"&gt;27.41&lt;/D&gt;&lt;D xsi:type="xsd:double"&gt;27.32&lt;/D&gt;&lt;D xsi:type="xsd:double"&gt;27.09&lt;/D&gt;&lt;D xsi:type="xsd:double"&gt;27.04&lt;/D&gt;&lt;D xsi:type="xsd:double"&gt;26.95&lt;/D&gt;&lt;D xsi:type="xsd:double"&gt;27.09&lt;/D&gt;&lt;D xsi:type="xsd:double"&gt;27.15&lt;/D&gt;&lt;D xsi:type="xsd:double"&gt;27.16&lt;/D&gt;&lt;D xsi:type="xsd:double"&gt;27.34&lt;/D&gt;&lt;D xsi:type="xsd:double"&gt;27.22&lt;/D&gt;&lt;D xsi:type="xsd:double"&gt;27.34&lt;/D&gt;&lt;D xsi:type="xsd:double"&gt;29.09&lt;/D&gt;&lt;D xsi:type="xsd:double"&gt;28.9&lt;/D&gt;&lt;D xsi:type="xsd:double"&gt;29.17&lt;/D&gt;&lt;D xsi:type="xsd:double"&gt;29.42&lt;/D&gt;&lt;D xsi:type="xsd:double"&gt;29.5&lt;/D&gt;&lt;D xsi:type="xsd:double"&gt;29.46&lt;/D&gt;&lt;D xsi:type="xsd:double"&gt;29.35&lt;/D&gt;&lt;D xsi:type="xsd:double"&gt;29.51&lt;/D&gt;&lt;D xsi:type="xsd:double"&gt;29.44&lt;/D&gt;&lt;D xsi:type="xsd:double"&gt;29.33&lt;/D&gt;&lt;D xsi:type="xsd:double"&gt;29.2&lt;/D&gt;&lt;D xsi:type="xsd:double"&gt;29.29&lt;/D&gt;&lt;D xsi:type="xsd:double"&gt;29.08&lt;/D&gt;&lt;D xsi:type="xsd:double"&gt;29.05&lt;/D&gt;&lt;D xsi:type="xsd:double"&gt;29.15&lt;/D&gt;&lt;D xsi:type="xsd:double"&gt;29.21&lt;/D&gt;&lt;D xsi:type="xsd:double"&gt;29.34&lt;/D&gt;&lt;D xsi:type="xsd:double"&gt;29.24&lt;/D&gt;&lt;D xsi:type="xsd:double"&gt;29.21&lt;/D&gt;&lt;D xsi:type="xsd:double"&gt;29.3&lt;/D&gt;&lt;D xsi:type="xsd:double"&gt;29.46&lt;/D&gt;&lt;D xsi:type="xsd:double"&gt;29.44&lt;/D&gt;&lt;D xsi:type="xsd:double"&gt;29.33&lt;/D&gt;&lt;D xsi:type="xsd:double"&gt;29.8&lt;/D&gt;&lt;D xsi:type="xsd:double"&gt;29.84&lt;/D&gt;&lt;D xsi:type="xsd:double"&gt;29.86&lt;/D&gt;&lt;D xsi:type="xsd:double"&gt;29.73&lt;/D&gt;&lt;D xsi:type="xsd:double"&gt;29.74&lt;/D&gt;&lt;D xsi:type="xsd:double"&gt;29.64&lt;/D&gt;&lt;D xsi:type="xsd:double"&gt;29.61&lt;/D&gt;&lt;D xsi:type="xsd:double"&gt;29.89&lt;/D&gt;&lt;D xsi:type="xsd:double"&gt;30.04&lt;/D&gt;&lt;D xsi:type="xsd:double"&gt;30.03&lt;/D&gt;&lt;D xsi:type="xsd:double"&gt;29.85&lt;/D&gt;&lt;D xsi:type="xsd:double"&gt;29.97&lt;/D&gt;&lt;D xsi:type="xsd:double"&gt;30.01&lt;/D&gt;&lt;D xsi:type="xsd:double"&gt;29.94&lt;/D&gt;&lt;D xsi:type="xsd:double"&gt;29.86&lt;/D&gt;&lt;D xsi:type="xsd:double"&gt;29.69&lt;/D&gt;&lt;D xsi:type="xsd:double"&gt;29.84&lt;/D&gt;&lt;D xsi:type="xsd:double"&gt;29.83&lt;/D&gt;&lt;D xsi:type="xsd:double"&gt;29.92&lt;/D&gt;&lt;D xsi:type="xsd:double"&gt;29.81&lt;/D&gt;&lt;D xsi:type="xsd:double"&gt;29.8&lt;/D&gt;&lt;D xsi:type="xsd:double"&gt;29.93&lt;/D&gt;&lt;D xsi:type="xsd:double"&gt;29.91&lt;/D&gt;&lt;D xsi:type="xsd:double"&gt;29.66&lt;/D&gt;&lt;D xsi:type="xsd:double"&gt;29.66&lt;/D&gt;&lt;D xsi:type="xsd:double"&gt;29.73&lt;/D&gt;&lt;D xsi:type="xsd:double"&gt;29.74&lt;/D&gt;&lt;D xsi:type="xsd:double"&gt;29.8&lt;/D&gt;&lt;D xsi:type="xsd:double"&gt;29.9&lt;/D&gt;&lt;D xsi:type="xsd:double"&gt;29.99&lt;/D&gt;&lt;D xsi:type="xsd:double"&gt;29.96&lt;/D&gt;&lt;D xsi:type="xsd:double"&gt;29.73&lt;/D&gt;&lt;D xsi:type="xsd:double"&gt;29.71&lt;/D&gt;&lt;D xsi:type="xsd:double"&gt;29.87&lt;/D&gt;&lt;D xsi:type="xsd:double"&gt;29.73&lt;/D&gt;&lt;D xsi:type="xsd:double"&gt;29.64&lt;/D&gt;&lt;D xsi:type="xsd:double"&gt;29.53&lt;/D&gt;&lt;D xsi:type="xsd:double"&gt;29.46&lt;/D&gt;&lt;D xsi:type="xsd:double"&gt;29.44&lt;/D&gt;&lt;D xsi:type="xsd:double"&gt;29.39&lt;/D&gt;&lt;D xsi:type="xsd:double"&gt;29.37&lt;/D&gt;&lt;D xsi:type="xsd:double"&gt;29.42&lt;/D&gt;&lt;D xsi:type="xsd:double"&gt;29.44&lt;/D&gt;&lt;D xsi:type="xsd:double"&gt;29.26&lt;/D&gt;&lt;D xsi:type="xsd:double"&gt;29.24&lt;/D&gt;&lt;D xsi:type="xsd:double"&gt;29.19&lt;/D&gt;&lt;D xsi:type="xsd:double"&gt;29.33&lt;/D&gt;&lt;D xsi:type="xsd:double"&gt;29.3&lt;/D&gt;&lt;D xsi:type="xsd:double"&gt;29.23&lt;/D&gt;&lt;D xsi:type="xsd:double"&gt;29.22&lt;/D&gt;&lt;D xsi:type="xsd:double"&gt;29.07&lt;/D&gt;&lt;D xsi:type="xsd:double"&gt;28.89&lt;/D&gt;&lt;D xsi:type="xsd:double"&gt;28.75&lt;/D&gt;&lt;D xsi:type="xsd:double"&gt;28.8&lt;/D&gt;&lt;D xsi:type="xsd:double"&gt;28.96&lt;/D&gt;&lt;D xsi:type="xsd:double"&gt;29.01&lt;/D&gt;&lt;D xsi:type="xsd:double"&gt;28.97&lt;/D&gt;&lt;D xsi:type="xsd:double"&gt;28.74&lt;/D&gt;&lt;D xsi:type="xsd:double"&gt;28.84&lt;/D&gt;&lt;D xsi:type="xsd:double"&gt;28.74&lt;/D&gt;&lt;D xsi:type="xsd:double"&gt;28.77&lt;/D&gt;&lt;D xsi:type="xsd:double"&gt;28.75&lt;/D&gt;&lt;D xsi:type="xsd:double"&gt;28.76&lt;/D&gt;&lt;D xsi:type="xsd:double"&gt;28.68&lt;/D&gt;&lt;D xsi:type="xsd:double"&gt;28.67&lt;/D&gt;&lt;D xsi:type="xsd:double"&gt;28.57&lt;/D&gt;&lt;D xsi:type="xsd:double"&gt;28.51&lt;/D&gt;&lt;D xsi:type="xsd:double"&gt;28.46&lt;/D&gt;&lt;D xsi:type="xsd:double"&gt;28.44&lt;/D&gt;&lt;D xsi:type="xsd:double"&gt;28.31&lt;/D&gt;&lt;D xsi:type="xsd:double"&gt;28.29&lt;/D&gt;&lt;D xsi:type="xsd:double"&gt;28.43&lt;/D&gt;&lt;D xsi:type="xsd:double"&gt;28.45&lt;/D&gt;&lt;D xsi:type="xsd:double"&gt;28.35&lt;/D&gt;&lt;D xsi:type="xsd:double"&gt;28.22&lt;/D&gt;&lt;D xsi:type="xsd:double"&gt;28.17&lt;/D&gt;&lt;D xsi:type="xsd:double"&gt;28.21&lt;/D&gt;&lt;D xsi:type="xsd:double"&gt;27.95&lt;/D&gt;&lt;D xsi:type="xsd:double"&gt;28.03&lt;/D&gt;&lt;D xsi:type="xsd:double"&gt;28.06&lt;/D&gt;&lt;D xsi:type="xsd:double"&gt;27.96&lt;/D&gt;&lt;D xsi:type="xsd:double"&gt;27.88&lt;/D&gt;&lt;D xsi:type="xsd:double"&gt;27.72&lt;/D&gt;&lt;D xsi:type="xsd:double"&gt;27.61&lt;/D&gt;&lt;D xsi:type="xsd:double"&gt;27.59&lt;/D&gt;&lt;D xsi:type="xsd:double"&gt;27.62&lt;/D&gt;&lt;D xsi:type="xsd:double"&gt;27.57&lt;/D&gt;&lt;D xsi:type="xsd:double"&gt;27.76&lt;/D&gt;&lt;D xsi:type="xsd:double"&gt;28.09&lt;/D&gt;&lt;D xsi:type="xsd:double"&gt;28.16&lt;/D&gt;&lt;D xsi:type="xsd:double"&gt;28.23&lt;/D&gt;&lt;D xsi:type="xsd:double"&gt;28.47&lt;/D&gt;&lt;D xsi:type="xsd:double"&gt;28.54&lt;/D&gt;&lt;D xsi:type="xsd:double"&gt;28.41&lt;/D&gt;&lt;D xsi:type="xsd:double"&gt;28.38&lt;/D&gt;&lt;D xsi:type="xsd:double"&gt;28.5&lt;/D&gt;&lt;D xsi:type="xsd:double"&gt;28.38&lt;/D&gt;&lt;D xsi:type="xsd:double"&gt;28.25&lt;/D&gt;&lt;D xsi:type="xsd:double"&gt;28.32&lt;/D&gt;&lt;D xsi:type="xsd:double"&gt;28.35&lt;/D&gt;&lt;D xsi:type="xsd:double"&gt;28.2&lt;/D&gt;&lt;D xsi:type="xsd:double"&gt;28.1&lt;/D&gt;&lt;D xsi:type="xsd:double"&gt;28.23&lt;/D&gt;&lt;D xsi:type="xsd:double"&gt;28.15&lt;/D&gt;&lt;D xsi:type="xsd:double"&gt;28.1&lt;/D&gt;&lt;D xsi:type="xsd:double"&gt;28.26&lt;/D&gt;&lt;D xsi:type="xsd:double"&gt;28.4&lt;/D&gt;&lt;D xsi:type="xsd:double"&gt;28.49&lt;/D&gt;&lt;D xsi:type="xsd:double"&gt;28.48&lt;/D&gt;&lt;D xsi:type="xsd:double"&gt;28.39&lt;/D&gt;&lt;D xsi:type="xsd:double"&gt;28.62&lt;/D&gt;&lt;D xsi:type="xsd:double"&gt;28.61&lt;/D&gt;&lt;D xsi:type="xsd:double"&gt;28.52&lt;/D&gt;&lt;D xsi:type="xsd:double"&gt;28.57&lt;/D&gt;&lt;D xsi:type="xsd:double"&gt;28.27&lt;/D&gt;&lt;D xsi:type="xsd:double"&gt;28.61&lt;/D&gt;&lt;D xsi:type="xsd:double"&gt;28.56&lt;/D&gt;&lt;D xsi:type="xsd:double"&gt;28.59&lt;/D&gt;&lt;D xsi:type="xsd:double"&gt;28.6&lt;/D&gt;&lt;D xsi:type="xsd:double"&gt;28.47&lt;/D&gt;&lt;D xsi:type="xsd:double"&gt;28.37&lt;/D&gt;&lt;D xsi:type="xsd:double"&gt;28.29&lt;/D&gt;&lt;D xsi:type="xsd:double"&gt;28.27&lt;/D&gt;&lt;D xsi:type="xsd:double"&gt;28.35&lt;/D&gt;&lt;D xsi:type="xsd:double"&gt;28.14&lt;/D&gt;&lt;D xsi:type="xsd:double"&gt;28.09&lt;/D&gt;&lt;D xsi:type="xsd:double"&gt;28.02&lt;/D&gt;&lt;D xsi:type="xsd:double"&gt;28.1&lt;/D&gt;&lt;D xsi:type="xsd:double"&gt;27.92&lt;/D&gt;&lt;D xsi:type="xsd:double"&gt;27.74&lt;/D&gt;&lt;D xsi:type="xsd:double"&gt;27.79&lt;/D&gt;&lt;D xsi:type="xsd:double"&gt;27.7&lt;/D&gt;&lt;D xsi:type="xsd:double"&gt;27.66&lt;/D&gt;&lt;D xsi:type="xsd:double"&gt;27.7&lt;/D&gt;&lt;D xsi:type="xsd:double"&gt;27.67&lt;/D&gt;&lt;D xsi:type="xsd:double"&gt;27.82&lt;/D&gt;&lt;D xsi:type="xsd:double"&gt;27.89&lt;/D&gt;&lt;D xsi:type="xsd:double"&gt;27.75&lt;/D&gt;&lt;D xsi:type="xsd:double"&gt;27.71&lt;/D&gt;&lt;/FQL&gt;&lt;FQL&gt;&lt;Q&gt;GLD^P_PRICE(0,-200D)&lt;/Q&gt;&lt;R&gt;201&lt;/R&gt;&lt;C&gt;1&lt;/C&gt;&lt;D xsi:type="xsd:double"&gt;184.53&lt;/D&gt;&lt;D xsi:type="xsd:double"&gt;187.11&lt;/D&gt;&lt;D xsi:type="xsd:double"&gt;187.6&lt;/D&gt;&lt;D xsi:type="xsd:double"&gt;188.33&lt;/D&gt;&lt;D xsi:type="xsd:double"&gt;188.5&lt;/D&gt;&lt;D xsi:type="xsd:double"&gt;188.55&lt;/D&gt;&lt;D xsi:type="xsd:double"&gt;187.57&lt;/D&gt;&lt;D xsi:type="xsd:double"&gt;188.61&lt;/D&gt;&lt;D xsi:type="xsd:double"&gt;190.41&lt;/D&gt;&lt;D xsi:type="xsd:double"&gt;188.45&lt;/D&gt;&lt;D xsi:type="xsd:double"&gt;188.59&lt;/D&gt;&lt;D xsi:type="xsd:double"&gt;188.33&lt;/D&gt;&lt;D xsi:type="xsd:double"&gt;187.01&lt;/D&gt;&lt;D xsi:type="xsd:double"&gt;187.14&lt;/D&gt;&lt;D xsi:type="xsd:double"&gt;186.4&lt;/D&gt;&lt;D xsi:type="xsd:double"&gt;187.95&lt;/D&gt;&lt;D xsi:type="xsd:double"&gt;187.22&lt;/D&gt;&lt;D xsi:type="xsd:double"&gt;187.93&lt;/D&gt;&lt;D xsi:type="xsd:double"&gt;187.37&lt;/D&gt;&lt;D xsi:type="xsd:double"&gt;185.84&lt;/D&gt;&lt;D xsi:type="xsd:double"&gt;187.91&lt;/D&gt;&lt;D xsi:type="xsd:double"&gt;189.71&lt;/D&gt;&lt;D xsi:type="xsd:double"&gt;187.87&lt;/D&gt;&lt;D xsi:type="xsd:double"&gt;187.5&lt;/D&gt;&lt;D xsi:type="xsd:double"&gt;187.93&lt;/D&gt;&lt;D xsi:type="xsd:double"&gt;187.87&lt;/D&gt;&lt;D xsi:type="xsd:double"&gt;189.35&lt;/D&gt;&lt;D xsi:type="xsd:double"&gt;189.32&lt;/D&gt;&lt;D xsi:type="xsd:double"&gt;189.13&lt;/D&gt;&lt;D xsi:type="xsd:double"&gt;190.72&lt;/D&gt;&lt;D xsi:type="xsd:double"&gt;191.17&lt;/D&gt;&lt;D xsi:type="xsd:double"&gt;191.47&lt;/D&gt;&lt;D xsi:type="xsd:double"&gt;192.59&lt;/D&gt;&lt;D xsi:type="xsd:double"&gt;191.72&lt;/D&gt;&lt;D xsi:type="xsd:double"&gt;190.27&lt;/D&gt;&lt;D xsi:type="xsd:double"&gt;189.43&lt;/D&gt;&lt;D xsi:type="xsd:double"&gt;188.1&lt;/D&gt;&lt;D xsi:type="xsd:double"&gt;189.13&lt;/D&gt;&lt;D xsi:type="xsd:double"&gt;187.85&lt;/D&gt;&lt;D xsi:type="xsd:double"&gt;187&lt;/D&gt;&lt;D xsi:type="xsd:double"&gt;188.73&lt;/D&gt;&lt;D xsi:type="xsd:double"&gt;187.63&lt;/D&gt;&lt;D xsi:type="xsd:double"&gt;183.49&lt;/D&gt;&lt;D xsi:type="xsd:double"&gt;183.59&lt;/D&gt;&lt;D xsi:type="xsd:double"&gt;185.64&lt;/D&gt;&lt;D xsi:type="xsd:double"&gt;188.15&lt;/D&gt;&lt;D xsi:type="xsd:double"&gt;187.84&lt;/D&gt;&lt;D xsi:type="xsd:double"&gt;187.15&lt;/D&gt;&lt;D xsi:type="xsd:double"&gt;187.86&lt;/D&gt;&lt;D xsi:type="xsd:double"&gt;192.01&lt;/D&gt;&lt;D xsi:type="xsd:double"&gt;188.75&lt;/D&gt;&lt;D xsi:type="xsd:double"&gt;189.54&lt;/D&gt;&lt;D xsi:type="xsd:double"&gt;189.26&lt;/D&gt;&lt;D xsi:type="xsd:double"&gt;186.77&lt;/D&gt;&lt;D xsi:type="xsd:double"&gt;185.52&lt;/D&gt;&lt;D xsi:type="xsd:double"&gt;184.56&lt;/D&gt;&lt;D xsi:type="xsd:double"&gt;185.35&lt;/D&gt;&lt;D xsi:type="xsd:double"&gt;183.37&lt;/D&gt;&lt;D xsi:type="xsd:double"&gt;183.67&lt;/D&gt;&lt;D xsi:type="xsd:double"&gt;183.69&lt;/D&gt;&lt;D xsi:type="xsd:double"&gt;181.64&lt;/D&gt;&lt;D xsi:type="xsd:double"&gt;182.12&lt;/D&gt;&lt;D xsi:type="xsd:double"&gt;180.51&lt;/D&gt;&lt;D xsi:type="xsd:double"&gt;179.51&lt;/D&gt;&lt;D xsi:type="xsd:double"&gt;181.49&lt;/D&gt;&lt;D xsi:type="xsd:double"&gt;180.77&lt;/D&gt;&lt;D xsi:type="xsd:double"&gt;182.59&lt;/D&gt;&lt;D xsi:type="xsd:double"&gt;183.35&lt;/D&gt;&lt;D xsi:type="xsd:double"&gt;184.79&lt;/D&gt;&lt;D xsi:type="xsd:double"&gt;184.12&lt;/D&gt;&lt;D xsi:type="xsd:double"&gt;183.51&lt;/D&gt;&lt;D xsi:type="xsd:double"&gt;184.09&lt;/D&gt;&lt;D xsi:type="xsd:double"&gt;185.1&lt;/D&gt;&lt;D xsi:type="xsd:double"&gt;186.15&lt;/D&gt;&lt;D xsi:type="xsd:double"&gt;184.01&lt;/D&gt;&lt;D xsi:type="xsd:double"&gt;183.72&lt;/D&gt;&lt;D xsi:type="xsd:double"&gt;182.95&lt;/D&gt;&lt;D xsi:type="xsd:double"&gt;182.97&lt;/D&gt;&lt;D xsi:type="xsd:double"&gt;183.59&lt;/D&gt;&lt;D xsi:type="xsd:double"&gt;183.09&lt;/D&gt;&lt;D xsi:type="xsd:double"&gt;180.87&lt;/D&gt;&lt;D xsi:type="xsd:double"&gt;178.29&lt;/D&gt;&lt;D xsi:type="xsd:double"&gt;177.96&lt;/D&gt;&lt;D xsi:type="xsd:double"&gt;178.83&lt;/D&gt;&lt;D xsi:type="xsd:double"&gt;173.26&lt;/D&gt;&lt;D xsi:type="xsd:double"&gt;173.79&lt;/D&gt;&lt;D xsi:type="xsd:double"&gt;172.53&lt;/D&gt;&lt;D xsi:type="xsd:double"&gt;172.82&lt;/D&gt;&lt;D xsi:type="xsd:double"&gt;169.7&lt;/D&gt;&lt;D xsi:type="xsd:double"&gt;168.83&lt;/D&gt;&lt;D xsi:type="xsd:double"&gt;169.14&lt;/D&gt;&lt;D xsi:type="xsd:double"&gt;169.16&lt;/D&gt;&lt;D xsi:type="xsd:double"&gt;169.65&lt;/D&gt;&lt;D xsi:type="xsd:double"&gt;171.45&lt;/D&gt;&lt;D xsi:type="xsd:double"&gt;173.23&lt;/D&gt;&lt;D xsi:type="xsd:double"&gt;174.1&lt;/D&gt;&lt;D xsi:type="xsd:double"&gt;176.28&lt;/D&gt;&lt;D xsi:type="xsd:double"&gt;177.7&lt;/D&gt;&lt;D xsi:type="xsd:double"&gt;178.62&lt;/D&gt;&lt;D xsi:type="xsd:double"&gt;178.05&lt;/D&gt;&lt;D xsi:type="xsd:double"&gt;179.35&lt;/D&gt;&lt;D xsi:type="xsd:double"&gt;179.22&lt;/D&gt;&lt;D xsi:type="xsd:double"&gt;179.39&lt;/D&gt;&lt;D xsi:type="xsd:double"&gt;178.34&lt;/D&gt;&lt;D xsi:type="xsd:double"&gt;177.17&lt;/D&gt;&lt;D xsi:type="xsd:double"&gt;177.08&lt;/D&gt;&lt;D xsi:type="xsd:double"&gt;177.49&lt;/D&gt;&lt;D xsi:type="xsd:double"&gt;178.41&lt;/D&gt;&lt;D xsi:type="xsd:double"&gt;178.08&lt;/D&gt;&lt;D xsi:type="xsd:double"&gt;178.02&lt;/D&gt;&lt;D xsi:type="xsd:double"&gt;177.83&lt;/D&gt;&lt;D xsi:type="xsd:double"&gt;178.64&lt;/D&gt;&lt;D xsi:type="xsd:double"&gt;180.11&lt;/D&gt;&lt;D xsi:type="xsd:double"&gt;180.02&lt;/D&gt;&lt;D xsi:type="xsd:double"&gt;180.32&lt;/D&gt;&lt;D xsi:type="xsd:double"&gt;179.87&lt;/D&gt;&lt;D xsi:type="xsd:double"&gt;178.13&lt;/D&gt;&lt;D xsi:type="xsd:double"&gt;177.62&lt;/D&gt;&lt;D xsi:type="xsd:double"&gt;177.85&lt;/D&gt;&lt;D xsi:type="xsd:double"&gt;177.89&lt;/D&gt;&lt;D xsi:type="xsd:double"&gt;176.1&lt;/D&gt;&lt;D xsi:type="xsd:double"&gt;175.81&lt;/D&gt;&lt;D xsi:type="xsd:double"&gt;175.33&lt;/D&gt;&lt;D xsi:type="xsd:double"&gt;175.3&lt;/D&gt;&lt;D xsi:type="xsd:double"&gt;175.57&lt;/D&gt;&lt;D xsi:type="xsd:double"&gt;176.59&lt;/D&gt;&lt;D xsi:type="xsd:double"&gt;177.06&lt;/D&gt;&lt;D xsi:type="xsd:double"&gt;177.6&lt;/D&gt;&lt;D xsi:type="xsd:double"&gt;177.6&lt;/D&gt;&lt;D xsi:type="xsd:double"&gt;177.79&lt;/D&gt;&lt;D xsi:type="xsd:double"&gt;178.64&lt;/D&gt;&lt;D xsi:type="xsd:double"&gt;179.78&lt;/D&gt;&lt;D xsi:type="xsd:double"&gt;180.19&lt;/D&gt;&lt;D xsi:type="xsd:double"&gt;179.54&lt;/D&gt;&lt;D xsi:type="xsd:double"&gt;179.6&lt;/D&gt;&lt;D xsi:type="xsd:double"&gt;180.46&lt;/D&gt;&lt;D xsi:type="xsd:double"&gt;182.35&lt;/D&gt;&lt;D xsi:type="xsd:double"&gt;181.86&lt;/D&gt;&lt;D xsi:type="xsd:double"&gt;180.42&lt;/D&gt;&lt;D xsi:type="xsd:double"&gt;183.3&lt;/D&gt;&lt;D xsi:type="xsd:double"&gt;182.41&lt;/D&gt;&lt;D xsi:type="xsd:double"&gt;181.4&lt;/D&gt;&lt;D xsi:type="xsd:double"&gt;182.18&lt;/D&gt;&lt;D xsi:type="xsd:double"&gt;182.74&lt;/D&gt;&lt;D xsi:type="xsd:double"&gt;183.67&lt;/D&gt;&lt;D xsi:type="xsd:double"&gt;183.64&lt;/D&gt;&lt;D xsi:type="xsd:double"&gt;181.56&lt;/D&gt;&lt;D xsi:type="xsd:double"&gt;181.43&lt;/D&gt;&lt;D xsi:type="xsd:double"&gt;182.01&lt;/D&gt;&lt;D xsi:type="xsd:double"&gt;181.88&lt;/D&gt;&lt;D xsi:type="xsd:double"&gt;179.45&lt;/D&gt;&lt;D xsi:type="xsd:double"&gt;178.78&lt;/D&gt;&lt;D xsi:type="xsd:double"&gt;178.64&lt;/D&gt;&lt;D xsi:type="xsd:double"&gt;177.31&lt;/D&gt;&lt;D xsi:type="xsd:double"&gt;177.84&lt;/D&gt;&lt;D xsi:type="xsd:double"&gt;178.47&lt;/D&gt;&lt;D xsi:type="xsd:double"&gt;178.27&lt;/D&gt;&lt;D xsi:type="xsd:double"&gt;177.09&lt;/D&gt;&lt;D xsi:type="xsd:double"&gt;177.28&lt;/D&gt;&lt;D xsi:type="xsd:double"&gt;177.69&lt;/D&gt;&lt;D xsi:type="xsd:double"&gt;178.51&lt;/D&gt;&lt;D xsi:type="xsd:double"&gt;178.2&lt;/D&gt;&lt;D xsi:type="xsd:double"&gt;177.71&lt;/D&gt;&lt;D xsi:type="xsd:double"&gt;179.49&lt;/D&gt;&lt;D xsi:type="xsd:double"&gt;179.75&lt;/D&gt;&lt;D xsi:type="xsd:double"&gt;181.63&lt;/D&gt;&lt;D xsi:type="xsd:double"&gt;181.91&lt;/D&gt;&lt;D xsi:type="xsd:double"&gt;180.64&lt;/D&gt;&lt;D xsi:type="xsd:double"&gt;180.54&lt;/D&gt;&lt;D xsi:type="xsd:double"&gt;181.88&lt;/D&gt;&lt;D xsi:type="xsd:double"&gt;182.04&lt;/D&gt;&lt;D xsi:type="xsd:double"&gt;182.53&lt;/D&gt;&lt;D xsi:type="xsd:double"&gt;180.15&lt;/D&gt;&lt;D xsi:type="xsd:double"&gt;182.34&lt;/D&gt;&lt;D xsi:type="xsd:double"&gt;182.14&lt;/D&gt;&lt;D xsi:type="xsd:double"&gt;181.05&lt;/D&gt;&lt;D xsi:type="xsd:double"&gt;183.76&lt;/D&gt;&lt;D xsi:type="xsd:double"&gt;182.32&lt;/D&gt;&lt;D xsi:type="xsd:double"&gt;182.04&lt;/D&gt;&lt;D xsi:type="xsd:double"&gt;180.92&lt;/D&gt;&lt;D xsi:type="xsd:double"&gt;180.2&lt;/D&gt;&lt;D xsi:type="xsd:double"&gt;181.95&lt;/D&gt;&lt;D xsi:type="xsd:double"&gt;183.43&lt;/D&gt;&lt;D xsi:type="xsd:double"&gt;183.21&lt;/D&gt;&lt;D xsi:type="xsd:double"&gt;183.64&lt;/D&gt;&lt;D xsi:type="xsd:double"&gt;181.84&lt;/D&gt;&lt;D xsi:type="xsd:double"&gt;184.23&lt;/D&gt;&lt;D xsi:type="xsd:double"&gt;184.87&lt;/D&gt;&lt;D xsi:type="xsd:double"&gt;187.21&lt;/D&gt;&lt;D xsi:type="xsd:double"&gt;186.81&lt;/D&gt;&lt;D xsi:type="xsd:double"&gt;187.13&lt;/D&gt;&lt;D xsi:type="xsd:double"&gt;188.75&lt;/D&gt;&lt;D xsi:type="xsd:double"&gt;189.02&lt;/D&gt;&lt;D xsi:type="xsd:double"&gt;187.69&lt;/D&gt;&lt;D xsi:type="xsd:double"&gt;187.46&lt;/D&gt;&lt;D xsi:type="xsd:double"&gt;190.44&lt;/D&gt;&lt;D xsi:type="xsd:double"&gt;189.11&lt;/D&gt;&lt;D xsi:type="xsd:double"&gt;187.52&lt;/D&gt;&lt;D xsi:type="xsd:double"&gt;183.97&lt;/D&gt;&lt;D xsi:type="xsd:double"&gt;184.8&lt;/D&gt;&lt;D xsi:type="xsd:double"&gt;184.75&lt;/D&gt;&lt;/FQL&gt;&lt;FQL&gt;&lt;Q&gt;SPY^P_PRICE(0,-200D)&lt;/Q&gt;&lt;R&gt;201&lt;/R&gt;&lt;C&gt;1&lt;/C&gt;&lt;D xsi:type="xsd:double"&gt;494.08&lt;/D&gt;&lt;D xsi:type="xsd:double"&gt;500.98&lt;/D&gt;&lt;D xsi:type="xsd:double"&gt;501.2&lt;/D&gt;&lt;D xsi:type="xsd:double"&gt;498.32&lt;/D&gt;&lt;D xsi:type="xsd:double"&gt;498.1&lt;/D&gt;&lt;D xsi:type="xsd:double"&gt;493.98&lt;/D&gt;&lt;D xsi:type="xsd:double"&gt;492.55&lt;/D&gt;&lt;D xsi:type="xsd:double"&gt;494.35&lt;/D&gt;&lt;D xsi:type="xsd:double"&gt;489.2&lt;/D&gt;&lt;D xsi:type="xsd:double"&gt;482.88&lt;/D&gt;&lt;D xsi:type="xsd:double"&gt;490.89&lt;/D&gt;&lt;D xsi:type="xsd:double"&gt;491.27&lt;/D&gt;&lt;D xsi:type="xsd:double"&gt;487.41&lt;/D&gt;&lt;D xsi:type="xsd:double"&gt;488.03&lt;/D&gt;&lt;D xsi:type="xsd:double"&gt;485.39&lt;/D&gt;&lt;D xsi:type="xsd:double"&gt;484.86&lt;/D&gt;&lt;D xsi:type="xsd:double"&gt;483.45&lt;/D&gt;&lt;D xsi:type="xsd:double"&gt;482.43&lt;/D&gt;&lt;D xsi:type="xsd:double"&gt;476.49&lt;/D&gt;&lt;D xsi:type="xsd:double"&gt;472.29&lt;/D&gt;&lt;D xsi:type="xsd:double"&gt;474.93&lt;/D&gt;&lt;D xsi:type="xsd:double"&gt;476.68&lt;/D&gt;&lt;D xsi:type="xsd:double"&gt;476.35&lt;/D&gt;&lt;D xsi:type="xsd:double"&gt;476.56&lt;/D&gt;&lt;D xsi:type="xsd:double"&gt;473.88&lt;/D&gt;&lt;D xsi:type="xsd:double"&gt;474.6&lt;/D&gt;&lt;D xsi:type="xsd:double"&gt;467.92&lt;/D&gt;&lt;D xsi:type="xsd:double"&gt;467.28&lt;/D&gt;&lt;D xsi:type="xsd:double"&gt;468.79&lt;/D&gt;&lt;D xsi:type="xsd:double"&gt;472.65&lt;/D&gt;&lt;D xsi:type="xsd:double"&gt;475.31&lt;/D&gt;&lt;D xsi:type="xsd:double"&gt;476.69&lt;/D&gt;&lt;D xsi:type="xsd:double"&gt;476.51&lt;/D&gt;&lt;D xsi:type="xsd:double"&gt;475.65&lt;/D&gt;&lt;D xsi:type="xsd:double"&gt;473.65&lt;/D&gt;&lt;D xsi:type="xsd:double"&gt;472.7&lt;/D&gt;&lt;D xsi:type="xsd:double"&gt;468.26&lt;/D&gt;&lt;D xsi:type="xsd:double"&gt;474.84&lt;/D&gt;&lt;D xsi:type="xsd:double"&gt;471.97&lt;/D&gt;&lt;D xsi:type="xsd:double"&gt;469.33&lt;/D&gt;&lt;D xsi:type="xsd:double"&gt;472.01&lt;/D&gt;&lt;D xsi:type="xsd:double"&gt;470.5&lt;/D&gt;&lt;D xsi:type="xsd:double"&gt;464.1&lt;/D&gt;&lt;D xsi:type="xsd:double"&gt;461.99&lt;/D&gt;&lt;D xsi:type="xsd:double"&gt;460.2&lt;/D&gt;&lt;D xsi:type="xsd:double"&gt;458.23&lt;/D&gt;&lt;D xsi:type="xsd:double"&gt;454.76&lt;/D&gt;&lt;D xsi:type="xsd:double"&gt;456.6&lt;/D&gt;&lt;D xsi:type="xsd:double"&gt;456.69&lt;/D&gt;&lt;D xsi:type="xsd:double"&gt;459.1&lt;/D&gt;&lt;D xsi:type="xsd:double"&gt;456.4&lt;/D&gt;&lt;D xsi:type="xsd:double"&gt;454.61&lt;/D&gt;&lt;D xsi:type="xsd:double"&gt;454.93&lt;/D&gt;&lt;D xsi:type="xsd:double"&gt;454.48&lt;/D&gt;&lt;D xsi:type="xsd:double"&gt;455.3&lt;/D&gt;&lt;D xsi:type="xsd:double"&gt;455.02&lt;/D&gt;&lt;D xsi:type="xsd:double"&gt;453.27&lt;/D&gt;&lt;D xsi:type="xsd:double"&gt;454.26&lt;/D&gt;&lt;D xsi:type="xsd</t>
        </r>
      </text>
    </comment>
    <comment ref="A5" authorId="0" shapeId="0" xr:uid="{6CBD4DA0-52CF-444D-B89C-B6DF8FBF488A}">
      <text>
        <r>
          <rPr>
            <b/>
            <sz val="9"/>
            <color indexed="81"/>
            <rFont val="Tahoma"/>
            <family val="2"/>
          </rPr>
          <t>:double"&gt;450.79&lt;/D&gt;&lt;D xsi:type="xsd:double"&gt;450.23&lt;/D&gt;&lt;D xsi:type="xsd:double"&gt;449.68&lt;/D&gt;&lt;D xsi:type="xsd:double"&gt;448.73&lt;/D&gt;&lt;D xsi:type="xsd:double"&gt;440.19&lt;/D&gt;&lt;D xsi:type="xsd:double"&gt;440.61&lt;/D&gt;&lt;D xsi:type="xsd:double"&gt;433.84&lt;/D&gt;&lt;D xsi:type="xsd:double"&gt;437.25&lt;/D&gt;&lt;D xsi:type="xsd:double"&gt;436.93&lt;/D&gt;&lt;D xsi:type="xsd:double"&gt;435.69&lt;/D&gt;&lt;D xsi:type="xsd:double"&gt;434.69&lt;/D&gt;&lt;D xsi:type="xsd:double"&gt;430.76&lt;/D&gt;&lt;D xsi:type="xsd:double"&gt;422.66&lt;/D&gt;&lt;D xsi:type="xsd:double"&gt;418.2&lt;/D&gt;&lt;D xsi:type="xsd:double"&gt;415.59&lt;/D&gt;&lt;D xsi:type="xsd:double"&gt;410.68&lt;/D&gt;&lt;D xsi:type="xsd:double"&gt;412.55&lt;/D&gt;&lt;D xsi:type="xsd:double"&gt;417.55&lt;/D&gt;&lt;D xsi:type="xsd:double"&gt;423.63&lt;/D&gt;&lt;D xsi:type="xsd:double"&gt;420.46&lt;/D&gt;&lt;D xsi:type="xsd:double"&gt;421.19&lt;/D&gt;&lt;D xsi:type="xsd:double"&gt;426.43&lt;/D&gt;&lt;D xsi:type="xsd:double"&gt;430.21&lt;/D&gt;&lt;D xsi:type="xsd:double"&gt;436.02&lt;/D&gt;&lt;D xsi:type="xsd:double"&gt;436.04&lt;/D&gt;&lt;D xsi:type="xsd:double"&gt;431.5&lt;/D&gt;&lt;D xsi:type="xsd:double"&gt;433.66&lt;/D&gt;&lt;D xsi:type="xsd:double"&gt;436.32&lt;/D&gt;&lt;D xsi:type="xsd:double"&gt;434.54&lt;/D&gt;&lt;D xsi:type="xsd:double"&gt;432.29&lt;/D&gt;&lt;D xsi:type="xsd:double"&gt;429.54&lt;/D&gt;&lt;D xsi:type="xsd:double"&gt;424.5&lt;/D&gt;&lt;D xsi:type="xsd:double"&gt;424.66&lt;/D&gt;&lt;D xsi:type="xsd:double"&gt;421.59&lt;/D&gt;&lt;D xsi:type="xsd:double"&gt;427.31&lt;/D&gt;&lt;D xsi:type="xsd:double"&gt;427.48&lt;/D&gt;&lt;D xsi:type="xsd:double"&gt;428.52&lt;/D&gt;&lt;D xsi:type="xsd:double"&gt;426.05&lt;/D&gt;&lt;D xsi:type="xsd:double"&gt;425.88&lt;/D&gt;&lt;D xsi:type="xsd:double"&gt;432.23&lt;/D&gt;&lt;D xsi:type="xsd:double"&gt;430.42&lt;/D&gt;&lt;D xsi:type="xsd:double"&gt;431.39&lt;/D&gt;&lt;D xsi:type="xsd:double"&gt;438.64&lt;/D&gt;&lt;D xsi:type="xsd:double"&gt;442.71&lt;/D&gt;&lt;D xsi:type="xsd:double"&gt;443.63&lt;/D&gt;&lt;D xsi:type="xsd:double"&gt;443.37&lt;/D&gt;&lt;D xsi:type="xsd:double"&gt;450.36&lt;/D&gt;&lt;D xsi:type="xsd:double"&gt;446.51&lt;/D&gt;&lt;D xsi:type="xsd:double"&gt;445.99&lt;/D&gt;&lt;D xsi:type="xsd:double"&gt;448.45&lt;/D&gt;&lt;D xsi:type="xsd:double"&gt;445.52&lt;/D&gt;&lt;D xsi:type="xsd:double"&gt;444.85&lt;/D&gt;&lt;D xsi:type="xsd:double"&gt;446.22&lt;/D&gt;&lt;D xsi:type="xsd:double"&gt;449.24&lt;/D&gt;&lt;D xsi:type="xsd:double"&gt;451.19&lt;/D&gt;&lt;D xsi:type="xsd:double"&gt;450.35&lt;/D&gt;&lt;D xsi:type="xsd:double"&gt;451.01&lt;/D&gt;&lt;D xsi:type="xsd:double"&gt;449.16&lt;/D&gt;&lt;D xsi:type="xsd:double"&gt;442.76&lt;/D&gt;&lt;D xsi:type="xsd:double"&gt;439.97&lt;/D&gt;&lt;D xsi:type="xsd:double"&gt;436.89&lt;/D&gt;&lt;D xsi:type="xsd:double"&gt;443.03&lt;/D&gt;&lt;D xsi:type="xsd:double"&gt;438.15&lt;/D&gt;&lt;D xsi:type="xsd:double"&gt;439.34&lt;/D&gt;&lt;D xsi:type="xsd:double"&gt;436.5&lt;/D&gt;&lt;D xsi:type="xsd:double"&gt;436.29&lt;/D&gt;&lt;D xsi:type="xsd:double"&gt;439.64&lt;/D&gt;&lt;D xsi:type="xsd:double"&gt;442.89&lt;/D&gt;&lt;D xsi:type="xsd:double"&gt;448.11&lt;/D&gt;&lt;D xsi:type="xsd:double"&gt;445.65&lt;/D&gt;&lt;D xsi:type="xsd:double"&gt;445.91&lt;/D&gt;&lt;D xsi:type="xsd:double"&gt;445.75&lt;/D&gt;&lt;D xsi:type="xsd:double"&gt;448.75&lt;/D&gt;&lt;D xsi:type="xsd:double"&gt;450.71&lt;/D&gt;&lt;D xsi:type="xsd:double"&gt;446.81&lt;/D&gt;&lt;D xsi:type="xsd:double"&gt;448.84&lt;/D&gt;&lt;D xsi:type="xsd:double"&gt;450.13&lt;/D&gt;&lt;D xsi:type="xsd:double"&gt;456.48&lt;/D&gt;&lt;D xsi:type="xsd:double"&gt;457.79&lt;/D&gt;&lt;D xsi:type="xsd:double"&gt;456.92&lt;/D&gt;&lt;D xsi:type="xsd:double"&gt;452.49&lt;/D&gt;&lt;D xsi:type="xsd:double"&gt;455.51&lt;/D&gt;&lt;D xsi:type="xsd:double"&gt;455.44&lt;/D&gt;&lt;D xsi:type="xsd:double"&gt;454.2&lt;/D&gt;&lt;D xsi:type="xsd:double"&gt;452.18&lt;/D&gt;&lt;D xsi:type="xsd:double"&gt;452.18&lt;/D&gt;&lt;D xsi:type="xsd:double"&gt;455.2&lt;/D&gt;&lt;D xsi:type="xsd:double"&gt;454.19&lt;/D&gt;&lt;D xsi:type="xsd:double"&gt;450.84&lt;/D&gt;&lt;D xsi:type="xsd:double"&gt;449.28&lt;/D&gt;&lt;D xsi:type="xsd:double"&gt;449.56&lt;/D&gt;&lt;D xsi:type="xsd:double"&gt;446.02&lt;/D&gt;&lt;D xsi:type="xsd:double"&gt;442.46&lt;/D&gt;&lt;D xsi:type="xsd:double"&gt;439.66&lt;/D&gt;&lt;D xsi:type="xsd:double"&gt;438.55&lt;/D&gt;&lt;D xsi:type="xsd:double"&gt;439.66&lt;/D&gt;&lt;D xsi:type="xsd:double"&gt;443.13&lt;/D&gt;&lt;D xsi:type="xsd:double"&gt;443.79&lt;/D&gt;&lt;D xsi:type="xsd:double"&gt;443.28&lt;/D&gt;&lt;D xsi:type="xsd:double"&gt;438.11&lt;/D&gt;&lt;D xsi:type="xsd:double"&gt;436.39&lt;/D&gt;&lt;D xsi:type="xsd:double"&gt;436.17&lt;/D&gt;&lt;D xsi:type="xsd:double"&gt;431.44&lt;/D&gt;&lt;D xsi:type="xsd:double"&gt;433.21&lt;/D&gt;&lt;D xsi:type="xsd:double"&gt;436.51&lt;/D&gt;&lt;D xsi:type="xsd:double"&gt;434.94&lt;/D&gt;&lt;D xsi:type="xsd:double"&gt;437.18&lt;/D&gt;&lt;D xsi:type="xsd:double"&gt;439.46&lt;/D&gt;&lt;D xsi:type="xsd:double"&gt;442.6&lt;/D&gt;&lt;D xsi:type="xsd:double"&gt;437.18&lt;/D&gt;&lt;D xsi:type="xsd:double"&gt;436.66&lt;/D&gt;&lt;D xsi:type="xsd:double"&gt;433.8&lt;/D&gt;&lt;D xsi:type="xsd:double"&gt;429.9&lt;/D&gt;&lt;D xsi:type="xsd:double"&gt;429.13&lt;/D&gt;&lt;D xsi:type="xsd:double"&gt;426.55&lt;/D&gt;&lt;D xsi:type="xsd:double"&gt;428.03&lt;/D&gt;&lt;D xsi:type="xsd:double"&gt;427.1&lt;/D&gt;&lt;D xsi:type="xsd:double"&gt;427.92&lt;/D&gt;&lt;D xsi:type="xsd:double"&gt;421.82&lt;/D&gt;&lt;D xsi:type="xsd:double"&gt;417.85&lt;/D&gt;&lt;D xsi:type="xsd:double"&gt;420.18&lt;/D&gt;&lt;D xsi:type="xsd:double"&gt;420.02&lt;/D&gt;&lt;D xsi:type="xsd:double"&gt;414.65&lt;/D&gt;&lt;D xsi:type="xsd:double"&gt;411.09&lt;/D&gt;&lt;D xsi:type="xsd:double"&gt;414.09&lt;/D&gt;&lt;D xsi:type="xsd:double"&gt;418.79&lt;/D&gt;&lt;D xsi:type="xsd:double"&gt;418.62&lt;/D&gt;&lt;D xsi:type="xsd:double"&gt;419.23&lt;/D&gt;&lt;D xsi:type="xsd:double"&gt;415.23&lt;/D&gt;&lt;D xsi:type="xsd:double"&gt;410.25&lt;/D&gt;&lt;D xsi:type="xsd:double"&gt;413.01&lt;/D&gt;&lt;D xsi:type="xsd:double"&gt;411.59&lt;/D&gt;&lt;D xsi:type="xsd:double"&gt;412.13&lt;/D&gt;&lt;D xsi:type="xsd:double"&gt;412.85&lt;/D&gt;&lt;D xsi:type="xsd:double"&gt;410.93&lt;/D&gt;&lt;D xsi:type="xsd:double"&gt;412.74&lt;/D&gt;&lt;D xsi:type="xsd:double"&gt;412.63&lt;/D&gt;&lt;D xsi:type="xsd:double"&gt;405.13&lt;/D&gt;&lt;D xsi:type="xsd:double"&gt;408.02&lt;/D&gt;&lt;D xsi:type="xsd:double"&gt;410.84&lt;/D&gt;&lt;D xsi:type="xsd:double"&gt;415.51&lt;/D&gt;&lt;D xsi:type="xsd:double"&gt;415.93&lt;/D&gt;&lt;D xsi:type="xsd:double"&gt;412.41&lt;/D&gt;&lt;/FQL&gt;&lt;FQL&gt;&lt;Q&gt;VWO^P_PRICE(0,-200D)&lt;/Q&gt;&lt;R&gt;201&lt;/R&gt;&lt;C&gt;1&lt;/C&gt;&lt;D xsi:type="xsd:double"&gt;40.06&lt;/D&gt;&lt;D xsi:type="xsd:double"&gt;40.81&lt;/D&gt;&lt;D xsi:type="xsd:double"&gt;40.63&lt;/D&gt;&lt;D xsi:type="xsd:double"&gt;40.47&lt;/D&gt;&lt;D xsi:type="xsd:double"&gt;40.68&lt;/D&gt;&lt;D xsi:type="xsd:double"&gt;40.71&lt;/D&gt;&lt;D xsi:type="xsd:double"&gt;39.73&lt;/D&gt;&lt;D xsi:type="xsd:double"&gt;39.63&lt;/D&gt;&lt;D xsi:type="xsd:double"&gt;39.91&lt;/D&gt;&lt;D xsi:type="xsd:double"&gt;39.64&lt;/D&gt;&lt;D xsi:type="xsd:double"&gt;39.79&lt;/D&gt;&lt;D xsi:type="xsd:double"&gt;40.17&lt;/D&gt;&lt;D xsi:type="xsd:double"&gt;40.16&lt;/D&gt;&lt;D xsi:type="xsd:double"&gt;40.15&lt;/D&gt;&lt;D xsi:type="xsd:double"&gt;40.05&lt;/D&gt;&lt;D xsi:type="xsd:double"&gt;39.54&lt;/D&gt;&lt;D xsi:type="xsd:double"&gt;39.32&lt;/D&gt;&lt;D xsi:type="xsd:double"&gt;39.63&lt;/D&gt;&lt;D xsi:type="xsd:double"&gt;39.27&lt;/D&gt;&lt;D xsi:type="xsd:double"&gt;39.04&lt;/D&gt;&lt;D xsi:type="xsd:double"&gt;39.57&lt;/D&gt;&lt;D xsi:type="xsd:double"&gt;40.41&lt;/D&gt;&lt;D xsi:type="xsd:double"&gt;40.22&lt;/D&gt;&lt;D xsi:type="xsd:double"&gt;40.05&lt;/D&gt;&lt;D xsi:type="xsd:double"&gt;40.09&lt;/D&gt;&lt;D xsi:type="xsd:double"&gt;40.56&lt;/D&gt;&lt;D xsi:type="xsd:double"&gt;40.49&lt;/D&gt;&lt;D xsi:type="xsd:double"&gt;40.43&lt;/D&gt;&lt;D xsi:type="xsd:double"&gt;40.5&lt;/D&gt;&lt;D xsi:type="xsd:double"&gt;40.62&lt;/D&gt;&lt;D xsi:type="xsd:double"&gt;41.1&lt;/D&gt;&lt;D xsi:type="xsd:double"&gt;40.99&lt;/D&gt;&lt;D xsi:type="xsd:double"&gt;40.74&lt;/D&gt;&lt;D xsi:type="xsd:double"&gt;40.52&lt;/D&gt;&lt;D xsi:type="xsd:double"&gt;40.26&lt;/D&gt;&lt;D xsi:type="xsd:double"&gt;40.4&lt;/D&gt;&lt;D xsi:type="xsd:double"&gt;39.63&lt;/D&gt;&lt;D xsi:type="xsd:double"&gt;40.48&lt;/D&gt;&lt;D xsi:type="xsd:double"&gt;40.2&lt;/D&gt;&lt;D xsi:type="xsd:double"&gt;41.07&lt;/D&gt;&lt;D xsi:type="xsd:double"&gt;41.31&lt;/D&gt;&lt;D xsi:type="xsd:double"&gt;40.77&lt;/D&gt;&lt;D xsi:type="xsd:double"&gt;40.39&lt;/D&gt;&lt;D xsi:type="xsd:double"&gt;40.39&lt;/D&gt;&lt;D xsi:type="xsd:double"&gt;40.21&lt;/D&gt;&lt;D xsi:type="xsd:double"&gt;40.41&lt;/D&gt;&lt;D xsi:type="xsd:double"&gt;40.25&lt;/D&gt;&lt;D xsi:type="xsd:double"&gt;40.3&lt;/D&gt;&lt;D xsi:type="xsd:double"&gt;40.44&lt;/D&gt;&lt;D xsi:type="xsd:double"&gt;40.8&lt;/D&gt;&lt;D xsi:type="xsd:double"&gt;40.63&lt;/D&gt;&lt;D xsi:type="xsd:double"&gt;40.51&lt;/D&gt;&lt;D xsi:type="xsd:double"&gt;40.74&lt;/D&gt;&lt;D xsi:type="xsd:double"&gt;40.41&lt;/D&gt;&lt;D xsi:type="xsd:double"&gt;40.6&lt;/D&gt;&lt;D xsi:type="xsd:double"&gt;40.47&lt;/D&gt;&lt;D xsi:type="xsd:double"&gt;40.58&lt;/D&gt;&lt;D xsi:type="xsd:double"&gt;40.82&lt;/D&gt;&lt;D xsi:type="xsd:double"&gt;40.39&lt;/D&gt;&lt;D xsi:type="xsd:double"&gt;40.23&lt;/D&gt;&lt;D xsi:type="xsd:double"&gt;40.65&lt;/D&gt;&lt;D xsi:type="xsd:double"&gt;40.37&lt;/D&gt;&lt;D xsi:type="xsd:double"&gt;39.45&lt;/D&gt;&lt;D xsi:type="xsd:double"&gt;39.38&lt;/D&gt;&lt;D xsi:type="xsd:double"&gt;39.11&lt;/D&gt;&lt;D xsi:type="xsd:double"&gt;39.46&lt;/D&gt;&lt;D xsi:type="xsd:double"&gt;39.64&lt;/D&gt;&lt;D xsi:type="xsd:double"&gt;39.63&lt;/D&gt;&lt;D xsi:type="xsd:double"&gt;39.51&lt;/D&gt;&lt;D xsi:type="xsd:double"&gt;38.8&lt;/D&gt;&lt;D xsi:type="xsd:double"&gt;38.21&lt;/D&gt;&lt;D xsi:type="xsd:double"&gt;37.94&lt;/D&gt;&lt;D xsi:type="xsd:double"&gt;38.12&lt;/D&gt;&lt;D xsi:type="xsd:double"&gt;37.78&lt;/D&gt;&lt;D xsi:type="xsd:double"&gt;37.74&lt;/D&gt;&lt;D xsi:type="xsd:double"&gt;37.88&lt;/D&gt;&lt;D xsi:type="xsd:double"&gt;38.29&lt;/D&gt;&lt;D xsi:type="xsd:double"&gt;37.82&lt;/D&gt;&lt;D xsi:type="xsd:double"&gt;37.9&lt;/D&gt;&lt;D xsi:type="xsd:double"&gt;38.36&lt;/D&gt;&lt;D xsi:type="xsd:double"&gt;38.5&lt;/D&gt;&lt;D xsi:type="xsd:double"&gt;39.14&lt;/D&gt;&lt;D xsi:type="xsd:double"&gt;39.31&lt;/D&gt;&lt;D xsi:type="xsd:double"&gt;39.03&lt;/D&gt;&lt;D xsi:type="xsd:double"&gt;39.18&lt;/D&gt;&lt;D xsi:type="xsd:double"&gt;39.6&lt;/D&gt;&lt;D xsi:type="xsd:double"&gt;39.48&lt;/D&gt;&lt;D xsi:type="xsd:double"&gt;38.86&lt;/D&gt;&lt;D xsi:type="xsd:double"&gt;39.1&lt;/D&gt;&lt;D xsi:type="xsd:double"&gt;38.57&lt;/D&gt;&lt;D xsi:type="xsd:double"&gt;38.41&lt;/D&gt;&lt;D xsi:type="xsd:double"&gt;38.57&lt;/D&gt;&lt;D xsi:type="xsd:double"&gt;39.07&lt;/D&gt;&lt;D xsi:type="xsd:double"&gt;39.21&lt;/D&gt;&lt;D xsi:type="xsd:double"&gt;39.17&lt;/D&gt;&lt;D xsi:type="xsd:double"&gt;39.09&lt;/D&gt;&lt;D xsi:type="xsd:double"&gt;39.04&lt;/D&gt;&lt;D xsi:type="xsd:double"&gt;39.5&lt;/D&gt;&lt;D xsi:type="xsd:double"&gt;39.65&lt;/D&gt;&lt;D xsi:type="xsd:double"&gt;39.19&lt;/D&gt;&lt;D xsi:type="xsd:double"&gt;39.83&lt;/D&gt;&lt;D xsi:type="xsd:double"&gt;39.95&lt;/D&gt;&lt;D xsi:type="xsd:double"&gt;40.15&lt;/D&gt;&lt;D xsi:type="xsd:double"&gt;40.54&lt;/D&gt;&lt;D xsi:type="xsd:double"&gt;40.75&lt;/D&gt;&lt;D xsi:type="xsd:double"&gt;40.51&lt;/D&gt;&lt;D xsi:type="xsd:double"&gt;40.55&lt;/D&gt;&lt;D xsi:type="xsd:double"&gt;40.66&lt;/D&gt;&lt;D xsi:type="xsd:double"&gt;40.2&lt;/D&gt;&lt;D xsi:type="xsd:double"&gt;40.12&lt;/D&gt;&lt;D xsi:type="xsd:double"&gt;40.54&lt;/D&gt;&lt;D xsi:type="xsd:double"&gt;40.73&lt;/D&gt;&lt;D xsi:type="xsd:double"&gt;40.97&lt;/D&gt;&lt;D xsi:type="xsd:double"&gt;40.53&lt;/D&gt;&lt;D xsi:type="xsd:double"&gt;41.02&lt;/D&gt;&lt;D xsi:type="xsd:double"&gt;41.17&lt;/D&gt;&lt;D xsi:type="xsd:double"&gt;40.63&lt;/D&gt;&lt;D xsi:type="xsd:double"&gt;40.23&lt;/D&gt;&lt;D xsi:type="xsd:double"&gt;40.26&lt;/D&gt;&lt;D xsi:type="xsd:double"&gt;40.43&lt;/D&gt;&lt;D xsi:type="xsd:double"&gt;39.84&lt;/D&gt;&lt;D xsi:type="xsd:double"&gt;39.91&lt;/D&gt;&lt;D xsi:type="xsd:double"&gt;39.82&lt;/D&gt;&lt;D xsi:type="xsd:double"&gt;40.07&lt;/D&gt;&lt;D xsi:type="xsd:double"&gt;39.94&lt;/D&gt;&lt;D xsi:type="xsd:double"&gt;40.21&lt;/D&gt;&lt;D xsi:type="xsd:double"&gt;40.64&lt;/D&gt;&lt;D xsi:type="xsd:double"&gt;40.83&lt;/D&gt;&lt;D xsi:type="xsd:double"&gt;41.43&lt;/D&gt;&lt;D xsi:type="xsd:double"&gt;41.35&lt;/D&gt;&lt;D xsi:type="xsd:double"&gt;41.28&lt;/D&gt;&lt;D xsi:type="xsd:double"&gt;41.71&lt;/D&gt;&lt;D xsi:type="xsd:double"&gt;41.78&lt;/D&gt;&lt;D xsi:type="xsd:double"&gt;41.73&lt;/D&gt;&lt;D xsi:type="xsd:double"&gt;41.55&lt;/D&gt;&lt;D xsi:type="xsd:double"&gt;42.47&lt;/D&gt;&lt;D xsi:type="xsd:double"&gt;43.07&lt;/D&gt;&lt;D xsi:type="xsd:double"&gt;43.02&lt;/D&gt;&lt;D xsi:type="xsd:double"&gt;42&lt;/D&gt;&lt;D xsi:type="xsd:double"&gt;42.47&lt;/D&gt;&lt;D xsi:type="xsd:double"&gt;42.21&lt;/D&gt;&lt;D xsi:type="xsd:double"&gt;41.89&lt;/D&gt;&lt;D xsi:type="xsd:double"&gt;41.34&lt;/D&gt;&lt;D xsi:type="xsd:double"&gt;41.36&lt;/D&gt;&lt;D xsi:type="xsd:double"&gt;41.62&lt;/D&gt;&lt;D xsi:type="xsd:double"&gt;41.68&lt;/D&gt;&lt;D xsi:type="xsd:double"&gt;41.98&lt;/D&gt;&lt;D xsi:type="xsd:double"&gt;41.93&lt;/D&gt;&lt;D xsi:type="xsd:double"&gt;42.19&lt;/D&gt;&lt;D xsi:type="xsd:double"&gt;41.73&lt;/D&gt;&lt;D xsi:type="xsd:double"&gt;40.95&lt;/D&gt;&lt;D xsi:type="xsd:double"&gt;40.59&lt;/D&gt;&lt;D xsi:type="xsd:double"&gt;40.58&lt;/D&gt;&lt;D xsi:type="xsd:double"&gt;40.1&lt;/D&gt;&lt;D xsi:type="xsd:double"&gt;40.88&lt;/D&gt;&lt;D xsi:type="xsd:double"&gt;41.08&lt;/D&gt;&lt;D xsi:type="xsd:double"&gt;40.68&lt;/D&gt;&lt;D xsi:type="xsd:double"&gt;40.33&lt;/D&gt;&lt;D xsi:type="xsd:double"&gt;40.5&lt;/D&gt;&lt;D xsi:type="xsd:double"&gt;40.66&lt;/D&gt;&lt;D xsi:type="xsd:double"&gt;40.28&lt;/D&gt;&lt;D xsi:type="xsd:double"&gt;40.15&lt;/D&gt;&lt;D xsi:type="xsd:double"&gt;40.72&lt;/D&gt;&lt;D xsi:type="xsd:double"&gt;40.9&lt;/D&gt;&lt;D xsi:type="xsd:double"&gt;40.97&lt;/D&gt;&lt;D xsi:type="xsd:double"&gt;41.94&lt;/D&gt;&lt;D xsi:type="xsd:double"&gt;42.09&lt;/D&gt;&lt;D xsi:type="xsd:double"&gt;41.69&lt;/D&gt;&lt;D xsi:type="xsd:double"&gt;41.3&lt;/D&gt;&lt;D xsi:type="xsd:double"&gt;40.96&lt;/D&gt;&lt;D xsi:type="xsd:double"&gt;40.86&lt;/D&gt;&lt;D xsi:type="xsd:double"&gt;40.75&lt;/D&gt;&lt;D xsi:type="xsd:double"&gt;40.53&lt;/D&gt;&lt;D xsi:type="xsd:double"&gt;40.62&lt;/D&gt;&lt;D xsi:type="xsd:double"&gt;40.31&lt;/D&gt;&lt;D xsi:type="xsd:double"&gt;40.35&lt;/D&gt;&lt;D xsi:type="xsd:double"&gt;39.72&lt;/D&gt;&lt;D xsi:type="xsd:double"&gt;39.05&lt;/D&gt;&lt;D xsi:type="xsd:double"&gt;39.33&lt;/D&gt;&lt;D xsi:type="xsd:double"&gt;39.85&lt;/D&gt;&lt;D xsi:type="xsd:double"&gt;39.2&lt;/D&gt;&lt;D xsi:type="xsd:double"&gt;39.27&lt;/D&gt;&lt;D xsi:type="xsd:double"&gt;39.55&lt;/D&gt;&lt;D xsi:type="xsd:double"&gt;40.15&lt;/D&gt;&lt;D xsi:type="xsd:double"&gt;39.89&lt;/D&gt;&lt;D xsi:type="xsd:double"&gt;39.91&lt;/D&gt;&lt;D xsi:type="xsd:double"&gt;40.16&lt;/D&gt;&lt;D xsi:type="xsd:double"&gt;40.02&lt;/D&gt;&lt;D xsi:type="xsd:double"&gt;40.3&lt;/D&gt;&lt;D xsi:type="xsd:double"&gt;39.61&lt;/D&gt;&lt;D xsi:type="xsd:double"&gt;40.06&lt;/D&gt;&lt;D xsi:type="xsd:double"&gt;40.22&lt;/D&gt;&lt;D xsi:type="xsd:double"&gt;40.21&lt;/D&gt;&lt;D xsi:type="xsd:double"&gt;40.46&lt;/D&gt;&lt;D xsi:type="xsd:double"&gt;40.45&lt;/D&gt;&lt;D xsi:type="xsd:double"&gt;40.02&lt;/D&gt;&lt;D xsi:type="xsd:double"&gt;39.68&lt;/D&gt;&lt;D xsi:type="xsd:double"&gt;39.69&lt;/D&gt;&lt;D xsi:type="xsd:double"&gt;40.11&lt;/D&gt;&lt;D xsi:type="xsd:double"&gt;40.24&lt;/D&gt;&lt;D xsi:type="xsd:double"&gt;40&lt;/D&gt;&lt;/FQL&gt;&lt;FQL&gt;&lt;Q&gt;VWO^JULIAN(P_PRICE(0,-200D).DATES)&lt;/Q&gt;&lt;R&gt;201&lt;/R&gt;&lt;C&gt;1&lt;/C&gt;&lt;D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xsi:type="xsd:long"&gt;45153&lt;/D&gt;&lt;D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xsi:type="xsd:long"&gt;45125&lt;/D&gt;&lt;D xsi:type="xsd:long"&gt;45124&lt;/D&gt;&lt;D xsi:type="xsd:long"&gt;45121&lt;/D&gt;&lt;D xsi:type="xsd:long"&gt;45120&lt;/D&gt;&lt;D xsi:type="xsd:long"&gt;45119&lt;/D&gt;&lt;D xsi:type="xsd:long"&gt;45118&lt;/D&gt;&lt;D xsi:type="xsd:long"&gt;45117&lt;/D&gt;&lt;D xsi:type="xsd:long"&gt;45114&lt;/D&gt;&lt;D xsi:type="xsd:long"&gt;45113&lt;/D&gt;&lt;D xsi:type="xsd:long"&gt;45112&lt;/D&gt;&lt;D xsi:type="xsd:long"&gt;45110&lt;/D&gt;&lt;D xsi:type="xsd:long"&gt;45107&lt;/D&gt;&lt;D xsi:type="xsd:long"&gt;45106&lt;/D&gt;&lt;D xsi:type="xsd:long"&gt;45105&lt;/D&gt;&lt;D xsi:type="xsd:long"&gt;45104&lt;/D&gt;&lt;D xsi:type="xsd:long"&gt;45103&lt;/D&gt;&lt;D xsi:type="xsd:long"&gt;45100&lt;/D&gt;&lt;D xsi:type="xsd:long"&gt;45099&lt;/D&gt;&lt;D xsi:type="xsd:long"&gt;45098&lt;/D&gt;&lt;D xsi:type="xsd:long"&gt;45097&lt;/D&gt;&lt;D xsi:type="xsd:long"&gt;45093&lt;/D&gt;&lt;D xsi:type="xsd:long"&gt;45092&lt;/D&gt;&lt;D xsi:type="xsd:long"&gt;45091&lt;/D&gt;&lt;D xsi:type="xsd:long"&gt;45090&lt;/D&gt;&lt;D xsi:type="xsd:long"&gt;45089&lt;/D&gt;&lt;D xsi:type="xsd:long"&gt;45086&lt;/D&gt;&lt;D xsi:type="xsd:long"&gt;45085&lt;/D&gt;&lt;D xsi:type="xsd:long"&gt;45084&lt;/D&gt;&lt;D xsi:type="xsd:long"&gt;45083&lt;/D&gt;&lt;D xsi:type="xsd:long"&gt;45082&lt;/D&gt;&lt;D xsi:type="xsd:long"&gt;45079&lt;/D&gt;&lt;D xsi:type="xsd:long"&gt;45078&lt;/D&gt;&lt;D xsi:type="xsd:long"&gt;45077&lt;/D&gt;&lt;D xsi:type="xsd:long"&gt;45076&lt;/D&gt;&lt;D xsi:type="xsd:long"&gt;45072&lt;/D&gt;&lt;D xsi:type="xsd:long"&gt;45071&lt;/D&gt;&lt;D xsi:type="xsd:long"&gt;45070&lt;/D&gt;&lt;D xsi:type="xsd:long"&gt;45069&lt;/D&gt;&lt;D xsi:type="xsd:long"&gt;45068&lt;/D&gt;&lt;D xsi:type="xsd:long"&gt;45065&lt;/D&gt;&lt;D xsi:type="xsd:long"&gt;45064&lt;/D&gt;&lt;D xsi:type="xsd:long"&gt;45063&lt;/D&gt;&lt;D xsi:type="xsd:long"&gt;45062&lt;/D&gt;&lt;D xsi:type="xsd:long"&gt;45061&lt;/D&gt;&lt;D xsi:type="xsd:long"&gt;45058&lt;/D&gt;&lt;D xsi:type="xsd:long"&gt;45057&lt;/D&gt;&lt;D xsi:type="xsd:long"&gt;45056&lt;/D&gt;&lt;D xsi:type="xsd:long"&gt;45055&lt;/D&gt;&lt;D xsi:type="xsd:long"&gt;45054&lt;/D&gt;&lt;D xsi:type="xsd:long"&gt;45051&lt;/D&gt;&lt;D xsi:type="xsd:long"&gt;45050&lt;/D&gt;&lt;D xsi:type="xsd:long"&gt;45049&lt;/D&gt;&lt;D xsi:type="xsd:long"&gt;45048&lt;/D&gt;&lt;D xsi:type="xsd:long"&gt;45047&lt;/D&gt;&lt;D xsi:type="xsd:long"&gt;45044&lt;/D&gt;&lt;D xsi:type="xsd:long"&gt;45043&lt;/D&gt;&lt;/FQL&gt;&lt;FQL&gt;&lt;Q&gt;URTH^P_PRICE_RETURNS_PR('52W',2,-10AY,0,AM)&lt;/Q&gt;&lt;R&gt;121&lt;/R&gt;&lt;C&gt;1&lt;/C&gt;&lt;D xsi:type="xsd:double"&gt;18.61186&lt;/D&gt;&lt;D xsi:type="xsd:double"&gt;18.01015&lt;/D&gt;&lt;D xsi:type="xsd:double"&gt;13.3515835&lt;/D&gt;&lt;D xsi:type="xsd:double"&gt;11.909616&lt;/D&gt;&lt;D xsi:type="xsd:double"&gt;17.101013&lt;/D&gt;&lt;D xsi:type="xsd:double"&gt;18.143976&lt;/D&gt;&lt;D xsi:type="xsd:double"&gt;12.428045&lt;/D&gt;&lt;D xsi:type="xsd:double"&gt;14.121973&lt;/D&gt;&lt;D xsi:type="xsd:double"&gt;4.445541&lt;/D&gt;&lt;D xsi:type="xsd:double"&gt;8.294594&lt;/D&gt;&lt;D xsi:type="xsd:double"&gt;7.855022&lt;/D&gt;&lt;D xsi:type="xsd:double"&gt;3.0335665&lt;/D&gt;&lt;D xsi:type="xsd:double"&gt;7.4006677&lt;/D&gt;&lt;D xsi:type="xsd:double"&gt;6.115699&lt;/D&gt;&lt;D xsi:type="xsd:double"&gt;9.224379&lt;/D&gt;&lt;D xsi:type="xsd:double"&gt;7.9349875&lt;/D&gt;&lt;D xsi:type="xsd:double"&gt;5.1385164&lt;/D&gt;&lt;D xsi:type="xsd:double"&gt;2.5448084&lt;/D&gt;&lt;D xsi:type="xsd:double"&gt;4.2101264&lt;/D&gt;&lt;D xsi:type="xsd:double"&gt;-4.294753&lt;/D&gt;&lt;D xsi:type="xsd:double"&gt;4.439914&lt;/D&gt;&lt;D xsi:type="xsd:double"&gt;-1.4286816&lt;/D&gt;&lt;D xsi:type="xsd:double"&gt;-1.6174912&lt;/D&gt;&lt;D xsi:type="xsd:double"&gt;-6.565225&lt;/D&gt;&lt;D xsi:type="xsd:double"&gt;-12.55979&lt;/D&gt;&lt;D xsi:type="xsd:double"&gt;-2.5004327&lt;/D&gt;&lt;D xsi:type="xsd:double"&gt;-3.2318354&lt;/D&gt;&lt;D xsi:type="xsd:double"&gt;-6.735301&lt;/D&gt;&lt;D xsi:type="xsd:double"&gt;-4.872698&lt;/D&gt;&lt;D xsi:type="xsd:double"&gt;-0.39824247&lt;/D&gt;&lt;D xsi:type="xsd:double"&gt;2.2611141&lt;/D&gt;&lt;D xsi:type="xsd:double"&gt;6.8057895&lt;/D&gt;&lt;D xsi:type="xsd:double"&gt;5.0632954&lt;/D&gt;&lt;D xsi:type="xsd:double"&gt;2.7783751&lt;/D&gt;&lt;D xsi:type="xsd:double"&gt;10.661483&lt;/D&gt;&lt;D xsi:type="xsd:double"&gt;19.839954&lt;/D&gt;&lt;D xsi:type="xsd:double"&gt;25.609184&lt;/D&gt;&lt;D xsi:type="xsd:double"&gt;15.829218&lt;/D&gt;&lt;D xsi:type="xsd:double"&gt;11.642718&lt;/D&gt;&lt;D xsi:type="xsd:double"&gt;16.770231&lt;/D&gt;&lt;D xsi:type="xsd:double"&gt;19.684374&lt;/D&gt;&lt;D xsi:type="xsd:double"&gt;16.519047&lt;/D&gt;&lt;D xsi:type="xsd:double"&gt;13.377094&lt;/D&gt;&lt;D xsi:type="xsd:double"&gt;19.660198&lt;/D&gt;&lt;D xsi:type="xsd:double"&gt;22.487663&lt;/D&gt;&lt;D xsi:type="xsd:double"&gt;22.564745&lt;/D&gt;&lt;D xsi:type="xsd:double"&gt;20.073914&lt;/D&gt;&lt;D xsi:type="xsd:double"&gt;25.075853&lt;/D&gt;&lt;D xsi:type="xsd:double"&gt;16.569471&lt;/D&gt;&lt;D xsi:type="xsd:double"&gt;17.681969&lt;/D&gt;&lt;D xsi:type="xsd:double"&gt;16.319525&lt;/D&gt;&lt;D xsi:type="xsd:double"&gt;14.884877&lt;/D&gt;&lt;D xsi:type="xsd:double"&gt;12.9488945&lt;/D&gt;&lt;D xsi:type="xsd:double"&gt;12.374449&lt;/D&gt;&lt;D xsi:type="xsd:double"&gt;12.321579&lt;/D&gt;&lt;D xsi:type="xsd:double"&gt;11.550653&lt;/D&gt;&lt;D xsi:type="xsd:double"&gt;4.0464997&lt;/D&gt;&lt;D xsi:type="xsd:double"&gt;1.8199801&lt;/D&gt;&lt;D xsi:type="xsd:double"&gt;-3.2325745&lt;/D&gt;&lt;D xsi:type="xsd:double"&gt;-8.03417&lt;/D&gt;&lt;D xsi:type="xsd:double"&gt;0.64564943&lt;/D&gt;&lt;D xsi:type="xsd:double"&gt;0.4479885&lt;/D&gt;&lt;D xsi:type="xsd:double"&gt;5.6833267&lt;/D&gt;&lt;D xsi:type="xsd:double"&gt;-0.038570166&lt;/D&gt;&lt;D xsi:type="xsd:double"&gt;2.223289&lt;/D&gt;&lt;D xsi:type="xsd:double"&gt;6.3805223&lt;/D&gt;&lt;D xsi:type="xsd:double"&gt;3.203249&lt;/D&gt;&lt;D xsi:type="xsd:double"&gt;4.0167212&lt;/D&gt;&lt;D xsi:type="xsd:double"&gt;9.563613&lt;/D&gt;&lt;D xsi:type="xsd:double"&gt;14.631653&lt;/D&gt;&lt;D xsi:type="xsd:double"&gt;20.52139&lt;/D&gt;&lt;D xsi:type="xsd:double"&gt;25.219082&lt;/D&gt;&lt;D xsi:type="xsd:double"&gt;21.108448&lt;/D&gt;&lt;D xsi:type="xsd:double"&gt;-7.673061&lt;/D&gt;&lt;D xsi:type="xsd:double"&gt;-7.5201216&lt;/D&gt;&lt;D xsi:type="xsd:double"&gt;-2.146554&lt;/D&gt;&lt;D xsi:type="xsd:double"&gt;3.6345243&lt;/D&gt;&lt;D xsi:type="xsd:double"&gt;3.4332871&lt;/D&gt;&lt;D xsi:type="xsd:double"&gt;13.662279&lt;/D&gt;&lt;D xsi:type="xsd:double"&gt;10.042548&lt;/D&gt;&lt;D xsi:type="xsd:double"&gt;14.832699&lt;/D&gt;&lt;D xsi:type="xsd:double"&gt;13.52743&lt;/D&gt;&lt;D xsi:type="xsd:double"&gt;15.927065&lt;/D&gt;&lt;D xsi:type="xsd:double"&gt;16.65014&lt;/D&gt;&lt;D xsi:type="xsd:double"&gt;17.836643&lt;/D&gt;&lt;D xsi:type="xsd:double"&gt;63.130367&lt;/D&gt;&lt;D xsi:type="xsd:double"&gt;52.148567&lt;/D&gt;&lt;D xsi:type="xsd:double"&gt;47.815346&lt;/D&gt;&lt;D xsi:type="xsd:double"&gt;43.70829&lt;/D&gt;&lt;D xsi:type="xsd:double"&gt;38.230278&lt;/D&gt;&lt;D xsi:type="xsd:double"&gt;33.037304&lt;/D&gt;&lt;D xsi:type="xsd:double"&gt;34.358906&lt;/D&gt;&lt;D xsi:type="xsd:double"&gt;25.485981&lt;/D&gt;&lt;D xsi:type="xsd:double"&gt;31.05967&lt;/D&gt;&lt;D xsi:type="xsd:double"&gt;22.605537&lt;/D&gt;&lt;D xsi:type="xsd:double"&gt;17.71109&lt;/D&gt;&lt;D xsi:type="xsd:double"&gt;9.280157&lt;/D&gt;&lt;D xsi:type="xsd:double"&gt;2.3403287&lt;/D&gt;&lt;D xsi:type="xsd:double"&gt;3.867972&lt;/D&gt;&lt;D xsi:type="xsd:double"&gt;-5.100906&lt;/D&gt;&lt;D xsi:type="xsd:double"&gt;-14.565116&lt;/D&gt;&lt;D xsi:type="xsd:double"&gt;-15.259534&lt;/D&gt;&lt;D xsi:type="xsd:double"&gt;-7.436955&lt;/D&gt;&lt;D xsi:type="xsd:double"&gt;-15.334654&lt;/D&gt;&lt;D xsi:type="xsd:double"&gt;-18.748564&lt;/D&gt;&lt;D xsi:type="xsd:double"&gt;-14.877486&lt;/D&gt;&lt;D xsi:type="xsd:double"&gt;-12.6001835&lt;/D&gt;&lt;D xsi:type="xsd:double"&gt;-12.272769&lt;/D&gt;&lt;D xsi:type="xsd:double"&gt;-5.2087665&lt;/D&gt;&lt;D xsi:type="xsd:double"&gt;-5.191767&lt;/D&gt;&lt;D xsi:type="xsd:double"&gt;-3.6027431&lt;/D&gt;&lt;D xsi:type="xsd:double"&gt;8.421993&lt;/D&gt;&lt;D xsi:type="xsd:double"&gt;17.69513&lt;/D&gt;&lt;D xsi:type="xsd:double"&gt;20.960903&lt;/D&gt;&lt;D xsi:type="xsd:double"&gt;7.9964995&lt;/D&gt;&lt;D xsi:type="xsd:double"&gt;15.617954&lt;/D&gt;&lt;D xsi:type="xsd:double"&gt;19.970966&lt;/D&gt;&lt;D xsi:type="xsd:double"&gt;10.582089&lt;/D&gt;&lt;D xsi:type="xsd:double"&gt;16.767752&lt;/D&gt;&lt;D xsi:type="xsd:double"&gt;18.420982&lt;/D&gt;&lt;D xsi:type="xsd:double"&gt;17.15722&lt;/D&gt;&lt;/FQL&gt;&lt;FQL&gt;&lt;Q&gt;EWI^P_PRICE_RETURNS_PR('52W',2,-10AY,0,AM)&lt;/Q&gt;&lt;R&gt;121&lt;/R&gt;&lt;C&gt;1&lt;/C&gt;&lt;D xsi:type="xsd:double"&gt;24.852085&lt;/D&gt;&lt;D xsi:type="xsd:double"&gt;38.557182&lt;/D&gt;&lt;D xsi:type="xsd:double"&gt;43.81328&lt;/D&gt;&lt;D xsi:type="xsd:double"&gt;33.471443&lt;/D&gt;&lt;D xsi:type="xsd:double"&gt;41.03261&lt;/D&gt;&lt;D xsi:type="xsd:double"&gt;39.275753&lt;/D&gt;&lt;D xsi:type="xsd:double"&gt;14.482856&lt;/D&gt;&lt;D xsi:type="xsd:double"&gt;19.685268&lt;/D&gt;&lt;D xsi:type="xsd:double"&gt;-4.1614475&lt;/D&gt;&lt;D xsi:type="xsd:double"&gt;-5.2651167&lt;/D&gt;&lt;D xsi:type="xsd:double"&gt;-3.3575594&lt;/D&gt;&lt;D xsi:type="xsd:double"&gt;-15.541583&lt;/D&gt;&lt;D xsi:type="xsd:double"&gt;-10.152167&lt;/D&gt;&lt;D xsi:type="xsd:double"&gt;-12.726188&lt;/D&gt;&lt;D xsi:type="xsd:double"&gt;-11.986142&lt;/D&gt;&lt;D xsi:type="xsd:double"&gt;-7.5315895&lt;/D&gt;&lt;D xsi:type="xsd:double"&gt;-11.595768&lt;/D&gt;&lt;D xsi:type="xsd:double"&gt;-7.753557&lt;/D&gt;&lt;D xsi:type="xsd:double"&gt;3.4619331&lt;/D&gt;&lt;D xsi:type="xsd:double"&gt;-6.054282&lt;/D&gt;&lt;D xsi:type="xsd:double"&gt;7.545972&lt;/D&gt;&lt;D xsi:type="xsd:double"&gt;1.8876314&lt;/D&gt;&lt;D xsi:type="xsd:double"&gt;-0.07815957&lt;/D&gt;&lt;D xsi:type="xsd:double"&gt;0.88882446&lt;/D&gt;&lt;D xsi:type="xsd:double"&gt;-21.479733&lt;/D&gt;&lt;D xsi:type="xsd:double"&gt;-9.896982&lt;/D&gt;&lt;D xsi:type="xsd:double"&gt;-17.541105&lt;/D&gt;&lt;D xsi:type="xsd:double"&gt;-22.59965&lt;/D&gt;&lt;D xsi:type="xsd:double"&gt;-25.56492&lt;/D&gt;&lt;D xsi:type="xsd:double"&gt;-25.488031&lt;/D&gt;&lt;D xsi:type="xsd:double"&gt;-25.645733&lt;/D&gt;&lt;D xsi:type="xsd:double"&gt;-22.907347&lt;/D&gt;&lt;D xsi:type="xsd:double"&gt;-26.059555&lt;/D&gt;&lt;D xsi:type="xsd:double"&gt;-20.764833&lt;/D&gt;&lt;D xsi:type="xsd:double"&gt;-9.312409&lt;/D&gt;&lt;D xsi:type="xsd:double"&gt;-0.61445236&lt;/D&gt;&lt;D xsi:type="xsd:double"&gt;11.674476&lt;/D&gt;&lt;D xsi:type="xsd:double"&gt;1.6647935&lt;/D&gt;&lt;D xsi:type="xsd:double"&gt;6.0695767&lt;/D&gt;&lt;D xsi:type="xsd:double"&gt;20.464611&lt;/D&gt;&lt;D xsi:type="xsd:double"&gt;29.656197&lt;/D&gt;&lt;D xsi:type="xsd:double"&gt;35.135902&lt;/D&gt;&lt;D xsi:type="xsd:double"&gt;35.031963&lt;/D&gt;&lt;D xsi:type="xsd:double"&gt;42.680584&lt;/D&gt;&lt;D xsi:type="xsd:double"&gt;47.657333&lt;/D&gt;&lt;D xsi:type="xsd:double"&gt;42.253876&lt;/D&gt;&lt;D xsi:type="xsd:double"&gt;31.493114&lt;/D&gt;&lt;D xsi:type="xsd:double"&gt;38.575745&lt;/D&gt;&lt;D xsi:type="xsd:double"&gt;36.380184&lt;/D&gt;&lt;D xsi:type="xsd:double"&gt;34.03013&lt;/D&gt;&lt;D xsi:type="xsd:double"&gt;38.32923&lt;/D&gt;&lt;D xsi:type="xsd:double"&gt;24.101437&lt;/D&gt;&lt;D xsi:type="xsd:double"&gt;10.874498&lt;/D&gt;&lt;D xsi:type="xsd:double"&gt;5.1639557&lt;/D&gt;&lt;D xsi:type="xsd:double"&gt;-3.4542918&lt;/D&gt;&lt;D xsi:type="xsd:double"&gt;-6.070471&lt;/D&gt;&lt;D xsi:type="xsd:double"&gt;-13.808846&lt;/D&gt;&lt;D xsi:type="xsd:double"&gt;-15.256065&lt;/D&gt;&lt;D xsi:type="xsd:double"&gt;-15.336859&lt;/D&gt;&lt;D xsi:type="xsd:double"&gt;-18.651522&lt;/D&gt;&lt;D xsi:type="xsd:double"&gt;-14.521986&lt;/D&gt;&lt;D xsi:type="xsd:double"&gt;-12.637699&lt;/D&gt;&lt;D xsi:type="xsd:double"&gt;-11.217367&lt;/D&gt;&lt;D xsi:type="xsd:double"&gt;-16.868752&lt;/D&gt;&lt;D xsi:type="xsd:double"&gt;-7.0830765&lt;/D&gt;&lt;D xsi:type="xsd:double"&gt;2.6831865&lt;/D&gt;&lt;D xsi:type="xsd:double"&gt;-0.43979287&lt;/D&gt;&lt;D xsi:type="xsd:double"&gt;4.6154737&lt;/D&gt;&lt;D xsi:type="xsd:double"&gt;12.832737&lt;/D&gt;&lt;D xsi:type="xsd:double"&gt;22.77788&lt;/D&gt;&lt;D xsi:type="xsd:double"&gt;21.16462&lt;/D&gt;&lt;D xsi:type="xsd:double"&gt;21.567095&lt;/D&gt;&lt;D xsi:type="xsd:double"&gt;19.760418&lt;/D&gt;&lt;D xsi:type="xsd:double"&gt;-20.33763&lt;/D&gt;&lt;D xsi:type="xsd:double"&gt;-22.66522&lt;/D&gt;&lt;D xsi:type="xsd:double"&gt;-21.090984&lt;/D&gt;&lt;D xsi:type="xsd:double"&gt;-8.738285&lt;/D&gt;&lt;D xsi:type="xsd:double"&gt;-12.414813&lt;/D&gt;&lt;D xsi:type="xsd:double"&gt;2.0214677&lt;/D&gt;&lt;D xsi:type="xsd:double"&gt;-5.02373&lt;/D&gt;&lt;D xsi:type="xsd:double"&gt;-8.527666&lt;/D&gt;&lt;D xsi:type="xsd:double"&gt;-5.456257&lt;/D&gt;&lt;D xsi:type="xsd:double"&gt;1.8901587&lt;/D&gt;&lt;D xsi:type="xsd:double"&gt;2.9105663&lt;/D&gt;&lt;D xsi:type="xsd:double"&gt;4.34345&lt;/D&gt;&lt;D xsi:type="xsd:double"&gt;72.124626&lt;/D&gt;&lt;D xsi:type="xsd:double"&gt;54.800842&lt;/D&gt;&lt;D xsi:type="xsd:double"&gt;62.516914&lt;/D&gt;&lt;D xsi:type="xsd:double"&gt;49.77491&lt;/D&gt;&lt;D xsi:type="xsd:double"&gt;32.908237&lt;/D&gt;&lt;D xsi:type="xsd:double"&gt;31.801987&lt;/D&gt;&lt;D xsi:type="xsd:double"&gt;30.253733&lt;/D&gt;&lt;D xsi:type="xsd:double"&gt;32.088352&lt;/D&gt;&lt;D xsi:type="xsd:double"&gt;29.993069&lt;/D&gt;&lt;D xsi:type="xsd:double"&gt;13.174475&lt;/D&gt;&lt;D xsi:type="xsd:double"&gt;15.090752&lt;/D&gt;&lt;D xsi:type="xsd:double"&gt;7.3375583&lt;/D&gt;&lt;D xsi:type="xsd:double"&gt;-12.605101&lt;/D&gt;&lt;D xsi:type="xsd:double"&gt;-6.4975796&lt;/D&gt;&lt;D xsi:type="xsd:double"&gt;-13.968247&lt;/D&gt;&lt;D xsi:type="xsd:double"&gt;-24.457937&lt;/D&gt;&lt;D xsi:type="xsd:double"&gt;-24.850727&lt;/D&gt;&lt;D xsi:type="xsd:double"&gt;-21.155035&lt;/D&gt;&lt;D xsi:type="xsd:double"&gt;-24.477959&lt;/D&gt;&lt;D xsi:type="xsd:double"&gt;-28.95226&lt;/D&gt;&lt;D xsi:type="xsd:double"&gt;-15.555531&lt;/D&gt;&lt;D xsi:type="xsd:double"&gt;-8.800197&lt;/D&gt;&lt;D xsi:type="xsd:double"&gt;-7.8005433&lt;/D&gt;&lt;D xsi:type="xsd:double"&gt;-0.39514303&lt;/D&gt;&lt;D xsi:type="xsd:double"&gt;13.386273&lt;/D&gt;&lt;D xsi:type="xsd:double"&gt;13.6122465&lt;/D&gt;&lt;D xsi:type="xsd:double"&gt;24.116528&lt;/D&gt;&lt;D xsi:type="xsd:double"&gt;31.145525&lt;/D&gt;&lt;D xsi:type="xsd:double"&gt;49.7175&lt;/D&gt;&lt;D xsi:type="xsd:double"&gt;31.808674&lt;/D&gt;&lt;D xsi:type="xsd:double"&gt;37.574886&lt;/D&gt;&lt;D xsi:type="xsd:double"&gt;42.14132&lt;/D&gt;&lt;D xsi:type="xsd:double"&gt;19.274176&lt;/D&gt;&lt;D xsi:type="xsd:double"&gt;25.492847&lt;/D&gt;&lt;D xsi:type="xsd:double"&gt;18.622185&lt;/D&gt;&lt;D xsi:type="xsd:double"&gt;13.378167&lt;/D&gt;&lt;/FQL&gt;&lt;FQL&gt;&lt;Q&gt;EWD^P_PRICE_RETURNS_PR('52W',2,-10AY,0,AM)&lt;/Q&gt;&lt;R&gt;121&lt;/R&gt;&lt;C&gt;1&lt;/C&gt;&lt;D xsi:type="xsd:double"&gt;11.878836&lt;/D&gt;&lt;D xsi:type="xsd:double"&gt;12.4678135&lt;/D&gt;&lt;D xsi:type="xsd:double"&gt;11.659706&lt;/D&gt;&lt;D xsi:type="xsd:double"&gt;15.683985&lt;/D&gt;&lt;D xsi:type="xsd:double"&gt;16.727638&lt;/D&gt;&lt;D xsi:type="xsd:double"&gt;11.52178&lt;/D&gt;&lt;D xsi:type="xsd:double"&gt;4.028535&lt;/D&gt;&lt;D xsi:type="xsd:double"&gt;0.95881224&lt;/D&gt;&lt;D xsi:type="xsd:double"&gt;-7.0561466&lt;/D&gt;&lt;D xsi:type="xsd:double"&gt;1.8980861&lt;/D&gt;&lt;D xsi:type="xsd:double"&gt;1.7658949&lt;/D&gt;&lt;D xsi:type="xsd:double"&gt;-8.892738&lt;/D&gt;&lt;D xsi:type="xsd:double"&gt;-2.353245&lt;/D&gt;&lt;D xsi:type="xsd:double"&gt;-4.430312&lt;/D&gt;&lt;D xsi:type="xsd:double"&gt;-3.1850994&lt;/D&gt;&lt;D xsi:type="xsd:double"&gt;-4.932475&lt;/D&gt;&lt;D xsi:type="xsd:double"&gt;-2.5297105&lt;/D&gt;&lt;D xsi:type="xsd:double"&gt;-1.305598&lt;/D&gt;&lt;D xsi:type="xsd:double"&gt;-1.1676431&lt;/D&gt;&lt;D xsi:type="xsd:double"&gt;-2.4409533&lt;/D&gt;&lt;D xsi:type="xsd:double"&gt;4.5850873&lt;/D&gt;&lt;D xsi:type="xsd:double"&gt;-7.3185086&lt;/D&gt;&lt;D xsi:type="xsd:double"&gt;-10.114515&lt;/D&gt;&lt;D xsi:type="xsd:double"&gt;-8.831024&lt;/D&gt;&lt;D xsi:type="xsd:double"&gt;-17.59193&lt;/D&gt;&lt;D xsi:type="xsd:double"&gt;-7.5143695&lt;/D&gt;&lt;D xsi:type="xsd:double"&gt;-6.0257015&lt;/D&gt;&lt;D xsi:type="xsd:double"&gt;-12.988061&lt;/D&gt;&lt;D xsi:type="xsd:double"&gt;-15.606779&lt;/D&gt;&lt;D xsi:type="xsd:double"&gt;-11.658752&lt;/D&gt;&lt;D xsi:type="xsd:double"&gt;-5.1750603&lt;/D&gt;&lt;D xsi:type="xsd:double"&gt;-4.287505&lt;/D&gt;&lt;D xsi:type="xsd:double"&gt;-4.7579584&lt;/D&gt;&lt;D xsi:type="xsd:double"&gt;-4.1375694&lt;/D&gt;&lt;D xsi:type="xsd:double"&gt;6.8466306&lt;/D&gt;&lt;D xsi:type="xsd:double"&gt;13.513124&lt;/D&gt;&lt;D xsi:type="xsd:double"&gt;20.460451&lt;/D&gt;&lt;D xsi:type="xsd:double"&gt;10.159599&lt;/D&gt;&lt;D xsi:type="xsd:double"&gt;6.8221807&lt;/D&gt;&lt;D xsi:type="xsd:double"&gt;21.64818&lt;/D&gt;&lt;D xsi:type="xsd:double"&gt;26.877546&lt;/D&gt;&lt;D xsi:type="xsd:double"&gt;29.666828&lt;/D&gt;&lt;D xsi:type="xsd:double"&gt;19.425034&lt;/D&gt;&lt;D xsi:type="xsd:double"&gt;25.588072&lt;/D&gt;&lt;D xsi:type="xsd:double"&gt;31.035662&lt;/D&gt;&lt;D xsi:type="xsd:double"&gt;29.09708&lt;/D&gt;&lt;D xsi:type="xsd:double"&gt;20.246338&lt;/D&gt;&lt;D xsi:type="xsd:double"&gt;27.023363&lt;/D&gt;&lt;D xsi:type="xsd:double"&gt;14.056182&lt;/D&gt;&lt;D xsi:type="xsd:double"&gt;13.134074&lt;/D&gt;&lt;D xsi:type="xsd:double"&gt;9.129262&lt;/D&gt;&lt;D xsi:type="xsd:double"&gt;5.013907&lt;/D&gt;&lt;D xsi:type="xsd:double"&gt;0.829041&lt;/D&gt;&lt;D xsi:type="xsd:double"&gt;-6.9775343&lt;/D&gt;&lt;D xsi:type="xsd:double"&gt;-3.049463&lt;/D&gt;&lt;D xsi:type="xsd:double"&gt;-3.9325297&lt;/D&gt;&lt;D xsi:type="xsd:double"&gt;-11.000281&lt;/D&gt;&lt;D xsi:type="xsd:double"&gt;-10.794199&lt;/D&gt;&lt;D xsi:type="xsd:double"&gt;-11.069637&lt;/D&gt;&lt;D xsi:type="xsd:double"&gt;-14.31014&lt;/D&gt;&lt;D xsi:type="xsd:double"&gt;-7.2955728&lt;/D&gt;&lt;D xsi:type="xsd:double"&gt;-7.7892303&lt;/D&gt;&lt;D xsi:type="xsd:double"&gt;2.6551485&lt;/D&gt;&lt;D xsi:type="xsd:double"&gt;-8.563173&lt;/D&gt;&lt;D xsi:type="xsd:double"&gt;-3.8354218&lt;/D&gt;&lt;D xsi:type="xsd:double"&gt;3.4644961&lt;/D&gt;&lt;D xsi:type="xsd:double"&gt;-5.264342&lt;/D&gt;&lt;D xsi:type="xsd:double"&gt;-1.3996661&lt;/D&gt;&lt;D xsi:type="xsd:double"&gt;1.0428548&lt;/D&gt;&lt;D xsi:type="xsd:double"&gt;12.355995&lt;/D&gt;&lt;D xsi:type="xsd:double"&gt;19.401443&lt;/D&gt;&lt;D xsi:type="xsd:double"&gt;18.485296&lt;/D&gt;&lt;D xsi:type="xsd:double"&gt;18.355751&lt;/D&gt;&lt;D xsi:type="xsd:double"&gt;-9.926313&lt;/D&gt;&lt;D xsi:type="xsd:double"&gt;-15.154296&lt;/D&gt;&lt;D xsi:type="xsd:double"&gt;-6.454575&lt;/D&gt;&lt;D xsi:type="xsd:double"&gt;2.8613925&lt;/D&gt;&lt;D xsi:type="xsd:double"&gt;7.3684573&lt;/D&gt;&lt;D xsi:type="xsd:double"&gt;27.857708&lt;/D&gt;&lt;D xsi:type="xsd:double"&gt;20.548702&lt;/D&gt;&lt;D xsi:type="xsd:double"&gt;24.20063&lt;/D&gt;&lt;D xsi:type="xsd:double"&gt;22.026455&lt;/D&gt;&lt;D xsi:type="xsd:double"&gt;23.47343&lt;/D&gt;&lt;D xsi:type="xsd:double"&gt;26.400316&lt;/D&gt;&lt;D xsi:type="xsd:double"&gt;26.515984&lt;/D&gt;&lt;D xsi:type="xsd:double"&gt;90.48357&lt;/D&gt;&lt;D xsi:type="xsd:double"&gt;81.50086&lt;/D&gt;&lt;D xsi:type="xsd:double"&gt;78.47036&lt;/D&gt;&lt;D xsi:type="xsd:double"&gt;68.848274&lt;/D&gt;&lt;D xsi:type="xsd:double"&gt;50.30931&lt;/D&gt;&lt;D xsi:type="xsd:double"&gt;41.020668&lt;/D&gt;&lt;D xsi:type="xsd:double"&gt;38.456177&lt;/D&gt;&lt;D xsi:type="xsd:double"&gt;31.597317&lt;/D&gt;&lt;D xsi:type="xsd:double"&gt;32.46068&lt;/D&gt;&lt;D xsi:type="xsd:double"&gt;19.722414&lt;/D&gt;&lt;D xsi:type="xsd:double"&gt;17.247831&lt;/D&gt;&lt;D xsi:type="xsd:double"&gt;1.357913&lt;/D&gt;&lt;D xsi:type="xsd:double"&gt;-15.792447&lt;/D&gt;&lt;D xsi:type="xsd:double"&gt;-13.22217&lt;/D&gt;&lt;D xsi:type="xsd:double"&gt;-22.57275&lt;/D&gt;&lt;D xsi:type="xsd:double"&gt;-29.092693&lt;/D&gt;&lt;D xsi:type="xsd:double"&gt;-31.784946&lt;/D&gt;&lt;D xsi:type="xsd:double"&gt;-26.184887&lt;/D&gt;&lt;D xsi:type="xsd:double"&gt;-32.570152&lt;/D&gt;&lt;D xsi:type="xsd:double"&gt;-36.487698&lt;/D&gt;&lt;D xsi:type="xsd:double"&gt;-25.26018&lt;/D&gt;&lt;D xsi:type="xsd:double"&gt;-19.483858&lt;/D&gt;&lt;D xsi:type="xsd:double"&gt;-20.239998&lt;/D&gt;&lt;D xsi:type="xsd:double"&gt;-9.420931&lt;/D&gt;&lt;D xsi:type="xsd:double"&gt;-3.763014&lt;/D&gt;&lt;D xsi:type="xsd:double"&gt;-2.6673377&lt;/D&gt;&lt;D xsi:type="xsd:double"&gt;11.43111&lt;/D&gt;&lt;D xsi:type="xsd:double"&gt;12.56907&lt;/D&gt;&lt;D xsi:type="xsd:double"&gt;21.377373&lt;/D&gt;&lt;D xsi:type="xsd:double"&gt;0.9869218&lt;/D&gt;&lt;D xsi:type="xsd:double"&gt;7.575214&lt;/D&gt;&lt;D xsi:type="xsd:double"&gt;21.1738&lt;/D&gt;&lt;D xsi:type="xsd:double"&gt;-2.4643123&lt;/D&gt;&lt;D xsi:type="xsd:double"&gt;10.745239&lt;/D&gt;&lt;D xsi:type="xsd:double"&gt;9.420431&lt;/D&gt;&lt;D xsi:type="xsd:double"&gt;5.6179404&lt;/D&gt;&lt;/FQL&gt;&lt;FQL&gt;&lt;Q&gt;EWJ^P_PRICE_RETURNS_PR('52W',2,-10AY,0,AM)&lt;/Q&gt;&lt;R&gt;121&lt;/R&gt;&lt;C&gt;1&lt;/C&gt;&lt;D xsi:type="xsd:double"&gt;15.172863&lt;/D&gt;&lt;D xsi:type="xsd:double"&gt;7.8274965&lt;/D&gt;&lt;D xsi:type="xsd:double"&gt;-3.6507547&lt;/D&gt;&lt;D xsi:type="xsd:double"&gt;-4.01479&lt;/D&gt;&lt;D xsi:type="xsd:double"&gt;6.762016&lt;/D&gt;&lt;D xsi:type="xsd:double"&gt;1.9407988&lt;/D&gt;&lt;D xsi:type="xsd:double"&gt;4.5844793&lt;/D</t>
        </r>
      </text>
    </comment>
    <comment ref="A6" authorId="0" shapeId="0" xr:uid="{9A263338-E191-491B-97F9-3F38026E4AA7}">
      <text>
        <r>
          <rPr>
            <b/>
            <sz val="9"/>
            <color indexed="81"/>
            <rFont val="Tahoma"/>
            <family val="2"/>
          </rPr>
          <t>&gt;&lt;D xsi:type="xsd:double"&gt;3.6258698&lt;/D&gt;&lt;D xsi:type="xsd:double"&gt;-7.2362003&lt;/D&gt;&lt;D xsi:type="xsd:double"&gt;-0.015574694&lt;/D&gt;&lt;D xsi:type="xsd:double"&gt;-3.0926704&lt;/D&gt;&lt;D xsi:type="xsd:double"&gt;-5.6436596&lt;/D&gt;&lt;D xsi:type="xsd:double"&gt;5.707228&lt;/D&gt;&lt;D xsi:type="xsd:double"&gt;13.154518&lt;/D&gt;&lt;D xsi:type="xsd:double"&gt;20.500792&lt;/D&gt;&lt;D xsi:type="xsd:double"&gt;16.602898&lt;/D&gt;&lt;D xsi:type="xsd:double"&gt;11.516476&lt;/D&gt;&lt;D xsi:type="xsd:double"&gt;8.631599&lt;/D&gt;&lt;D xsi:type="xsd:double"&gt;9.485316&lt;/D&gt;&lt;D xsi:type="xsd:double"&gt;0.32684803&lt;/D&gt;&lt;D xsi:type="xsd:double"&gt;11.001884&lt;/D&gt;&lt;D xsi:type="xsd:double"&gt;6.0777545&lt;/D&gt;&lt;D xsi:type="xsd:double"&gt;5.855489&lt;/D&gt;&lt;D xsi:type="xsd:double"&gt;2.8661132&lt;/D&gt;&lt;D xsi:type="xsd:double"&gt;-10.613335&lt;/D&gt;&lt;D xsi:type="xsd:double"&gt;-4.3235006&lt;/D&gt;&lt;D xsi:type="xsd:double"&gt;-6.7208886&lt;/D&gt;&lt;D xsi:type="xsd:double"&gt;-10.280305&lt;/D&gt;&lt;D xsi:type="xsd:double"&gt;-10.637194&lt;/D&gt;&lt;D xsi:type="xsd:double"&gt;-5.832064&lt;/D&gt;&lt;D xsi:type="xsd:double"&gt;-2.353239&lt;/D&gt;&lt;D xsi:type="xsd:double"&gt;5.5918336&lt;/D&gt;&lt;D xsi:type="xsd:double"&gt;4.4909596&lt;/D&gt;&lt;D xsi:type="xsd:double"&gt;0.2713561&lt;/D&gt;&lt;D xsi:type="xsd:double"&gt;8.522606&lt;/D&gt;&lt;D xsi:type="xsd:double"&gt;14.206481&lt;/D&gt;&lt;D xsi:type="xsd:double"&gt;26.318598&lt;/D&gt;&lt;D xsi:type="xsd:double"&gt;14.092482&lt;/D&gt;&lt;D xsi:type="xsd:double"&gt;8.9735985&lt;/D&gt;&lt;D xsi:type="xsd:double"&gt;14.210153&lt;/D&gt;&lt;D xsi:type="xsd:double"&gt;21.586407&lt;/D&gt;&lt;D xsi:type="xsd:double"&gt;14.445745&lt;/D&gt;&lt;D xsi:type="xsd:double"&gt;11.090732&lt;/D&gt;&lt;D xsi:type="xsd:double"&gt;14.980102&lt;/D&gt;&lt;D xsi:type="xsd:double"&gt;18.369055&lt;/D&gt;&lt;D xsi:type="xsd:double"&gt;20.996452&lt;/D&gt;&lt;D xsi:type="xsd:double"&gt;19.274616&lt;/D&gt;&lt;D xsi:type="xsd:double"&gt;27.14405&lt;/D&gt;&lt;D xsi:type="xsd:double"&gt;16.836512&lt;/D&gt;&lt;D xsi:type="xsd:double"&gt;18.951118&lt;/D&gt;&lt;D xsi:type="xsd:double"&gt;20.577288&lt;/D&gt;&lt;D xsi:type="xsd:double"&gt;18.85146&lt;/D&gt;&lt;D xsi:type="xsd:double"&gt;12.720596&lt;/D&gt;&lt;D xsi:type="xsd:double"&gt;9.1579075&lt;/D&gt;&lt;D xsi:type="xsd:double"&gt;7.2566032&lt;/D&gt;&lt;D xsi:type="xsd:double"&gt;5.7265162&lt;/D&gt;&lt;D xsi:type="xsd:double"&gt;1.5479326&lt;/D&gt;&lt;D xsi:type="xsd:double"&gt;-6.5968156&lt;/D&gt;&lt;D xsi:type="xsd:double"&gt;-9.640426&lt;/D&gt;&lt;D xsi:type="xsd:double"&gt;-15.164638&lt;/D&gt;&lt;D xsi:type="xsd:double"&gt;-8.065737&lt;/D&gt;&lt;D xsi:type="xsd:double"&gt;-9.014148&lt;/D&gt;&lt;D xsi:type="xsd:double"&gt;-7.153267&lt;/D&gt;&lt;D xsi:type="xsd:double"&gt;-12.406975&lt;/D&gt;&lt;D xsi:type="xsd:double"&gt;-9.411555&lt;/D&gt;&lt;D xsi:type="xsd:double"&gt;-1.7686605&lt;/D&gt;&lt;D xsi:type="xsd:double"&gt;-4.53611&lt;/D&gt;&lt;D xsi:type="xsd:double"&gt;0.6288886&lt;/D&gt;&lt;D xsi:type="xsd:double"&gt;2.67874&lt;/D&gt;&lt;D xsi:type="xsd:double"&gt;12.113142&lt;/D&gt;&lt;D xsi:type="xsd:double"&gt;15.282213&lt;/D&gt;&lt;D xsi:type="xsd:double"&gt;15.671515&lt;/D&gt;&lt;D xsi:type="xsd:double"&gt;11.6835&lt;/D&gt;&lt;D xsi:type="xsd:double"&gt;-12.9453&lt;/D&gt;&lt;D xsi:type="xsd:double"&gt;-6.9619894&lt;/D&gt;&lt;D xsi:type="xsd:double"&gt;1.2369037&lt;/D&gt;&lt;D xsi:type="xsd:double"&gt;5.7610273&lt;/D&gt;&lt;D xsi:type="xsd:double"&gt;2.7579308&lt;/D&gt;&lt;D xsi:type="xsd:double"&gt;9.982336&lt;/D&gt;&lt;D xsi:type="xsd:double"&gt;6.9489717&lt;/D&gt;&lt;D xsi:type="xsd:double"&gt;6.068063&lt;/D&gt;&lt;D xsi:type="xsd:double"&gt;8.2862015&lt;/D&gt;&lt;D xsi:type="xsd:double"&gt;11.33436&lt;/D&gt;&lt;D xsi:type="xsd:double"&gt;16.986525&lt;/D&gt;&lt;D xsi:type="xsd:double"&gt;21.875525&lt;/D&gt;&lt;D xsi:type="xsd:double"&gt;55.725502&lt;/D&gt;&lt;D xsi:type="xsd:double"&gt;40.549873&lt;/D&gt;&lt;D xsi:type="xsd:double"&gt;27.403568&lt;/D&gt;&lt;D xsi:type="xsd:double"&gt;27.318108&lt;/D&gt;&lt;D xsi:type="xsd:double"&gt;24.652576&lt;/D&gt;&lt;D xsi:type="xsd:double"&gt;19.970226&lt;/D&gt;&lt;D xsi:type="xsd:double"&gt;27.486122&lt;/D&gt;&lt;D xsi:type="xsd:double"&gt;15.167308&lt;/D&gt;&lt;D xsi:type="xsd:double"&gt;13.411784&lt;/D&gt;&lt;D xsi:type="xsd:double"&gt;3.932035&lt;/D&gt;&lt;D xsi:type="xsd:double"&gt;-0.716275&lt;/D&gt;&lt;D xsi:type="xsd:double"&gt;-8.1916275&lt;/D&gt;&lt;D xsi:type="xsd:double"&gt;-12.180096&lt;/D&gt;&lt;D xsi:type="xsd:double"&gt;-14.21774&lt;/D&gt;&lt;D xsi:type="xsd:double"&gt;-12.859374&lt;/D&gt;&lt;D xsi:type="xsd:double"&gt;-20.883953&lt;/D&gt;&lt;D xsi:type="xsd:double"&gt;-21.13312&lt;/D&gt;&lt;D xsi:type="xsd:double"&gt;-14.7266445&lt;/D&gt;&lt;D xsi:type="xsd:double"&gt;-28.829962&lt;/D&gt;&lt;D xsi:type="xsd:double"&gt;-25.664484&lt;/D&gt;&lt;D xsi:type="xsd:double"&gt;-18.624657&lt;/D&gt;&lt;D xsi:type="xsd:double"&gt;-15.394574&lt;/D&gt;&lt;D xsi:type="xsd:double"&gt;-14.64448&lt;/D&gt;&lt;D xsi:type="xsd:double"&gt;-8.085251&lt;/D&gt;&lt;D xsi:type="xsd:double"&gt;-2.7734518&lt;/D&gt;&lt;D xsi:type="xsd:double"&gt;1.7557621&lt;/D&gt;&lt;D xsi:type="xsd:double"&gt;10.409665&lt;/D&gt;&lt;D xsi:type="xsd:double"&gt;20.353949&lt;/D&gt;&lt;D xsi:type="xsd:double"&gt;20.932007&lt;/D&gt;&lt;D xsi:type="xsd:double"&gt;10.0384&lt;/D&gt;&lt;D xsi:type="xsd:double"&gt;22.436846&lt;/D&gt;&lt;D xsi:type="xsd:double"&gt;22.298098&lt;/D&gt;&lt;D xsi:type="xsd:double"&gt;11.033797&lt;/D&gt;&lt;D xsi:type="xsd:double"&gt;15.275216&lt;/D&gt;&lt;D xsi:type="xsd:double"&gt;20.010471&lt;/D&gt;&lt;D xsi:type="xsd:double"&gt;17.332602&lt;/D&gt;&lt;/FQL&gt;&lt;FQL&gt;&lt;Q&gt;EMXC^P_PRICE_RETURNS_PR('52W',2,-10AY,0,AM)&lt;/Q&gt;&lt;R&gt;121&lt;/R&gt;&lt;C&gt;1&lt;/C&gt;&lt;D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xsi:type="xsd:double"&gt;-0.56865215&lt;/D&gt;&lt;D xsi:type="xsd:double"&gt;-4.618496&lt;/D&gt;&lt;D xsi:type="xsd:double"&gt;-9.076511&lt;/D&gt;&lt;D xsi:type="xsd:double"&gt;-9.69283&lt;/D&gt;&lt;D xsi:type="xsd:double"&gt;-9.487808&lt;/D&gt;&lt;D xsi:type="xsd:double"&gt;-11.943823&lt;/D&gt;&lt;D xsi:type="xsd:double"&gt;-9.215445&lt;/D&gt;&lt;D xsi:type="xsd:double"&gt;-11.63165&lt;/D&gt;&lt;D xsi:type="xsd:double"&gt;-5.8344364&lt;/D&gt;&lt;D xsi:type="xsd:double"&gt;-10.397804&lt;/D&gt;&lt;D xsi:type="xsd:double"&gt;-3.0229867&lt;/D&gt;&lt;D xsi:type="xsd:double"&gt;3.829956&lt;/D&gt;&lt;D xsi:type="xsd:double"&gt;-1.8111825&lt;/D&gt;&lt;D xsi:type="xsd:double"&gt;2.262807&lt;/D&gt;&lt;D xsi:type="xsd:double"&gt;6.927228&lt;/D&gt;&lt;D xsi:type="xsd:double"&gt;9.67313&lt;/D&gt;&lt;D xsi:type="xsd:double"&gt;12.7423525&lt;/D&gt;&lt;D xsi:type="xsd:double"&gt;13.8154745&lt;/D&gt;&lt;D xsi:type="xsd:double"&gt;6.9537044&lt;/D&gt;&lt;D xsi:type="xsd:double"&gt;-17.485928&lt;/D&gt;&lt;D xsi:type="xsd:double"&gt;-22.128117&lt;/D&gt;&lt;D xsi:type="xsd:double"&gt;-15.059757&lt;/D&gt;&lt;D xsi:type="xsd:double"&gt;-8.28352&lt;/D&gt;&lt;D xsi:type="xsd:double"&gt;-8.022589&lt;/D&gt;&lt;D xsi:type="xsd:double"&gt;5.454576&lt;/D&gt;&lt;D xsi:type="xsd:double"&gt;0.90756416&lt;/D&gt;&lt;D xsi:type="xsd:double"&gt;1.9502878&lt;/D&gt;&lt;D xsi:type="xsd:double"&gt;6.4166307&lt;/D&gt;&lt;D xsi:type="xsd:double"&gt;14.990055&lt;/D&gt;&lt;D xsi:type="xsd:double"&gt;17.153215&lt;/D&gt;&lt;D xsi:type="xsd:double"&gt;23.288036&lt;/D&gt;&lt;D xsi:type="xsd:double"&gt;68.47402&lt;/D&gt;&lt;D xsi:type="xsd:double"&gt;61.064888&lt;/D&gt;&lt;D xsi:type="xsd:double"&gt;57.566845&lt;/D&gt;&lt;D xsi:type="xsd:double"&gt;53.25384&lt;/D&gt;&lt;D xsi:type="xsd:double"&gt;40.641415&lt;/D&gt;&lt;D xsi:type="xsd:double"&gt;31.332493&lt;/D&gt;&lt;D xsi:type="xsd:double"&gt;36.612465&lt;/D&gt;&lt;D xsi:type="xsd:double"&gt;29.47427&lt;/D&gt;&lt;D xsi:type="xsd:double"&gt;25.65651&lt;/D&gt;&lt;D xsi:type="xsd:double"&gt;8.886087&lt;/D&gt;&lt;D xsi:type="xsd:double"&gt;5.56823&lt;/D&gt;&lt;D xsi:type="xsd:double"&gt;1.3119698&lt;/D&gt;&lt;D xsi:type="xsd:double"&gt;-6.531745&lt;/D&gt;&lt;D xsi:type="xsd:double"&gt;-1.550889&lt;/D&gt;&lt;D xsi:type="xsd:double"&gt;-10.955774&lt;/D&gt;&lt;D xsi:type="xsd:double"&gt;-20.318287&lt;/D&gt;&lt;D xsi:type="xsd:double"&gt;-22.363245&lt;/D&gt;&lt;D xsi:type="xsd:double"&gt;-13.277674&lt;/D&gt;&lt;D xsi:type="xsd:double"&gt;-21.225899&lt;/D&gt;&lt;D xsi:type="xsd:double"&gt;-24.139368&lt;/D&gt;&lt;D xsi:type="xsd:double"&gt;-17.16317&lt;/D&gt;&lt;D xsi:type="xsd:double"&gt;-15.7332&lt;/D&gt;&lt;D xsi:type="xsd:double"&gt;-16.757202&lt;/D&gt;&lt;D xsi:type="xsd:double"&gt;-15.036553&lt;/D&gt;&lt;D xsi:type="xsd:double"&gt;-10.954535&lt;/D&gt;&lt;D xsi:type="xsd:double"&gt;-9.999609&lt;/D&gt;&lt;D xsi:type="xsd:double"&gt;0.13737679&lt;/D&gt;&lt;D xsi:type="xsd:double"&gt;10.03232&lt;/D&gt;&lt;D xsi:type="xsd:double"&gt;18.076933&lt;/D&gt;&lt;D xsi:type="xsd:double"&gt;2.9847383&lt;/D&gt;&lt;D xsi:type="xsd:double"&gt;8.893585&lt;/D&gt;&lt;D xsi:type="xsd:double"&gt;12.670636&lt;/D&gt;&lt;D xsi:type="xsd:double"&gt;3.466308&lt;/D&gt;&lt;D xsi:type="xsd:double"&gt;11.961079&lt;/D&gt;&lt;D xsi:type="xsd:double"&gt;9.888136&lt;/D&gt;&lt;D xsi:type="xsd:double"&gt;11.802589&lt;/D&gt;&lt;/FQL&gt;&lt;FQL&gt;&lt;Q&gt;VGK^P_PRICE_RETURNS_PR('52W',2,-10AY,0,AM)&lt;/Q&gt;&lt;R&gt;121&lt;/R&gt;&lt;C&gt;1&lt;/C&gt;&lt;D xsi:type="xsd:double"&gt;20.403458&lt;/D&gt;&lt;D xsi:type="xsd:double"&gt;19.53194&lt;/D&gt;&lt;D xsi:type="xsd:double"&gt;20.781898&lt;/D&gt;&lt;D xsi:type="xsd:double"&gt;21.593582&lt;/D&gt;&lt;D xsi:type="xsd:double"&gt;23.163689&lt;/D&gt;&lt;D xsi:type="xsd:double"&gt;20.519161&lt;/D&gt;&lt;D xsi:type="xsd:double"&gt;10.760248&lt;/D&gt;&lt;D xsi:type="xsd:double"&gt;10.786474&lt;/D&gt;&lt;D xsi:type="xsd:double"&gt;-2.1030843&lt;/D&gt;&lt;D xsi:type="xsd:double"&gt;-0.5840957&lt;/D&gt;&lt;D xsi:type="xsd:double"&gt;-1.8029749&lt;/D&gt;&lt;D xsi:type="xsd:double"&gt;-8.12934&lt;/D&gt;&lt;D xsi:type="xsd:double"&gt;-2.710253&lt;/D&gt;&lt;D xsi:type="xsd:double"&gt;-3.8703918&lt;/D&gt;&lt;D xsi:type="xsd:double"&gt;-1.3480425&lt;/D&gt;&lt;D xsi:type="xsd:double"&gt;-2.0317018&lt;/D&gt;&lt;D xsi:type="xsd:double"&gt;-4.5945587&lt;/D&gt;&lt;D xsi:type="xsd:double"&gt;-2.8199673&lt;/D&gt;&lt;D xsi:type="xsd:double"&gt;-0.13270378&lt;/D&gt;&lt;D xsi:type="xsd:double"&gt;-7.1698904&lt;/D&gt;&lt;D xsi:type="xsd:double"&gt;2.4297953&lt;/D&gt;&lt;D xsi:type="xsd:double"&gt;-3.8404346&lt;/D&gt;&lt;D xsi:type="xsd:double"&gt;-4.8808517&lt;/D&gt;&lt;D xsi:type="xsd:double"&gt;-6.7061663&lt;/D&gt;&lt;D xsi:type="xsd:double"&gt;-16.060453&lt;/D&gt;&lt;D xsi:type="xsd:double"&gt;-6.068116&lt;/D&gt;&lt;D xsi:type="xsd:double"&gt;-8.903289&lt;/D&gt;&lt;D xsi:type="xsd:double"&gt;-13.859755&lt;/D&gt;&lt;D xsi:type="xsd:double"&gt;-13.562304&lt;/D&gt;&lt;D xsi:type="xsd:double"&gt;-12.076163&lt;/D&gt;&lt;D xsi:type="xsd:double"&gt;-7.8197536&lt;/D&gt;&lt;D xsi:type="xsd:double"&gt;-2.8251648&lt;/D&gt;&lt;D xsi:type="xsd:double"&gt;-4.9192133&lt;/D&gt;&lt;D xsi:type="xsd:double"&gt;-6.1999917&lt;/D&gt;&lt;D xsi:type="xsd:double"&gt;1.2626648&lt;/D&gt;&lt;D xsi:type="xsd:double"&gt;9.589613&lt;/D&gt;&lt;D xsi:type="xsd:double"&gt;15.326918&lt;/D&gt;&lt;D xsi:type="xsd:double"&gt;8.079159&lt;/D&gt;&lt;D xsi:type="xsd:double"&gt;7.833004&lt;/D&gt;&lt;D xsi:type="xsd:double"&gt;17.968834&lt;/D&gt;&lt;D xsi:type="xsd:double"&gt;22.851955&lt;/D&gt;&lt;D xsi:type="xsd:double"&gt;22.56006&lt;/D&gt;&lt;D xsi:type="xsd:double"&gt;17.502522&lt;/D&gt;&lt;D xsi:type="xsd:double"&gt;23.176992&lt;/D&gt;&lt;D xsi:type="xsd:double"&gt;28.465593&lt;/D&gt;&lt;D xsi:type="xsd:double"&gt;27.068615&lt;/D&gt;&lt;D xsi:type="xsd:double"&gt;25.131475&lt;/D&gt;&lt;D xsi:type="xsd:double"&gt;30.218517&lt;/D&gt;&lt;D xsi:type="xsd:double"&gt;21.201157&lt;/D&gt;&lt;D xsi:type="xsd:double"&gt;19.848145&lt;/D&gt;&lt;D xsi:type="xsd:double"&gt;19.781483&lt;/D&gt;&lt;D xsi:type="xsd:double"&gt;12.856161&lt;/D&gt;&lt;D xsi:type="xsd:double"&gt;8.240008&lt;/D&gt;&lt;D xsi:type="xsd:double"&gt;5.506861&lt;/D&gt;&lt;D xsi:type="xsd:double"&gt;3.011167&lt;/D&gt;&lt;D xsi:type="xsd:double"&gt;0.37482977&lt;/D&gt;&lt;D xsi:type="xsd:double"&gt;-7.2152796&lt;/D&gt;&lt;D xsi:type="xsd:double"&gt;-6.5586624&lt;/D&gt;&lt;D xsi:type="xsd:double"&gt;-11.431104&lt;/D&gt;&lt;D xsi:type="xsd:double"&gt;-14.234042&lt;/D&gt;&lt;D xsi:type="xsd:double"&gt;-8.235979&lt;/D&gt;&lt;D xsi:type="xsd:double"&gt;-5.562544&lt;/D&gt;&lt;D xsi:type="xsd:double"&gt;-3.5882235&lt;/D&gt;&lt;D xsi:type="xsd:double"&gt;-8.592712&lt;/D&gt;&lt;D xsi:type="xsd:double"&gt;-4.0815773&lt;/D&gt;&lt;D xsi:type="xsd:double"&gt;-0.6020546&lt;/D&gt;&lt;D xsi:type="xsd:double"&gt;-2.6488364&lt;/D&gt;&lt;D xsi:type="xsd:double"&gt;0.6418586&lt;/D&gt;&lt;D xsi:type="xsd:double"&gt;6.4454675&lt;/D&gt;&lt;D xsi:type="xsd:double"&gt;12.243498&lt;/D&gt;&lt;D xsi:type="xsd:double"&gt;19.56793&lt;/D&gt;&lt;D xsi:type="xsd:double"&gt;19.929527&lt;/D&gt;&lt;D xsi:type="xsd:double"&gt;16.821503&lt;/D&gt;&lt;D xsi:type="xsd:double"&gt;-16.06601&lt;/D&gt;&lt;D xsi:type="xsd:double"&gt;-16.253328&lt;/D&gt;&lt;D xsi:type="xsd:double"&gt;-12.626308&lt;/D&gt;&lt;D xsi:type="xsd:double"&gt;-4.991478&lt;/D&gt;&lt;D xsi:type="xsd:double"&gt;-3.7362218&lt;/D&gt;&lt;D xsi:type="xsd:double"&gt;7.098055&lt;/D&gt;&lt;D xsi:type="xsd:double"&gt;2.841425&lt;/D&gt;&lt;D xsi:type="xsd:double"&gt;2.5526762&lt;/D&gt;&lt;D xsi:type="xsd:double"&gt;4.0305734&lt;/D&gt;&lt;D xsi:type="xsd:double"&gt;6.751573&lt;/D&gt;&lt;D xsi:type="xsd:double"&gt;8.5271&lt;/D&gt;&lt;D xsi:type="xsd:double"&gt;9.39933&lt;/D&gt;&lt;D xsi:type="xsd:double"&gt;58.918083&lt;/D&gt;&lt;D xsi:type="xsd:double"&gt;49.35342&lt;/D&gt;&lt;D xsi:type="xsd:double"&gt;52.408493&lt;/D&gt;&lt;D xsi:type="xsd:double"&gt;46.173656&lt;/D&gt;&lt;D xsi:type="xsd:double"&gt;35.807632&lt;/D&gt;&lt;D xsi:type="xsd:double"&gt;32.16877&lt;/D&gt;&lt;D xsi:type="xsd:double"&gt;31.489277&lt;/D&gt;&lt;D xsi:type="xsd:double"&gt;27.41934&lt;/D&gt;&lt;D xsi:type="xsd:double"&gt;27.476501&lt;/D&gt;&lt;D xsi:type="xsd:double"&gt;15.53055&lt;/D&gt;&lt;D xsi:type="xsd:double"&gt;14.166367&lt;/D&gt;&lt;D xsi:type="xsd:double"&gt;7.828486&lt;/D&gt;&lt;D xsi:type="xsd:double"&gt;-5.9099617&lt;/D&gt;&lt;D xsi:type="xsd:double"&gt;-2.5034726&lt;/D&gt;&lt;D xsi:type="xsd:double"&gt;-12.622934&lt;/D&gt;&lt;D xsi:type="xsd:double"&gt;-20.759148&lt;/D&gt;&lt;D xsi:type="xsd:double"&gt;-21.357882&lt;/D&gt;&lt;D xsi:type="xsd:double"&gt;-16.218&lt;/D&gt;&lt;D xsi:type="xsd:double"&gt;-22.94206&lt;/D&gt;&lt;D xsi:type="xsd:double"&gt;-27.056366&lt;/D&gt;&lt;D xsi:type="xsd:double"&gt;-17.07005&lt;/D&gt;&lt;D xsi:type="xsd:double"&gt;-10.00402&lt;/D&gt;&lt;D xsi:type="xsd:double"&gt;-8.993363&lt;/D&gt;&lt;D xsi:type="xsd:double"&gt;-3.354776&lt;/D&gt;&lt;D xsi:type="xsd:double"&gt;3.7069201&lt;/D&gt;&lt;D xsi:type="xsd:double"&gt;5.744374&lt;/D&gt;&lt;D xsi:type="xsd:double"&gt;17.74603&lt;/D&gt;&lt;D xsi:type="xsd:double"&gt;19.370508&lt;/D&gt;&lt;D xsi:type="xsd:double"&gt;27.541817&lt;/D&gt;&lt;D xsi:type="xsd:double"&gt;13.846647&lt;/D&gt;&lt;D xsi:type="xsd:double"&gt;19.681572&lt;/D&gt;&lt;D xsi:type="xsd:double"&gt;26.400448&lt;/D&gt;&lt;D xsi:type="xsd:double"&gt;8.943462&lt;/D&gt;&lt;D xsi:type="xsd:double"&gt;13.55418&lt;/D&gt;&lt;D xsi:type="xsd:double"&gt;9.591103&lt;/D&gt;&lt;D xsi:type="xsd:double"&gt;6.289923&lt;/D&gt;&lt;/FQL&gt;&lt;FQL&gt;&lt;Q&gt;TLT^P_PRICE_RETURNS_PR('52W',2,-10AY,0,AM)&lt;/Q&gt;&lt;R&gt;121&lt;/R&gt;&lt;C&gt;1&lt;/C&gt;&lt;D xsi:type="xsd:double"&gt;-5.1661673&lt;/D&gt;&lt;D xsi:type="xsd:double"&gt;-3.1924903&lt;/D&gt;&lt;D xsi:type="xsd:double"&gt;-4.9189863&lt;/D&gt;&lt;D xsi:type="xsd:double"&gt;-2.1406949&lt;/D&gt;&lt;D xsi:type="xsd:double"&gt;1.458323&lt;/D&gt;&lt;D xsi:type="xsd:double"&gt;8.772087&lt;/D&gt;&lt;D xsi:type="xsd:double"&gt;13.597811&lt;/D&gt;&lt;D xsi:type="xsd:double"&gt;13.451815&lt;/D&gt;&lt;D xsi:type="xsd:double"&gt;18.193924&lt;/D&gt;&lt;D xsi:type="xsd:double"&gt;18.096088&lt;/D&gt;&lt;D xsi:type="xsd:double"&gt;26.772808&lt;/D&gt;&lt;D xsi:type="xsd:double"&gt;29.363108&lt;/D&gt;&lt;D xsi:type="xsd:double"&gt;23.862255&lt;/D&gt;&lt;D xsi:type="xsd:double"&gt;20.156157&lt;/D&gt;&lt;D xsi:type="xsd:double"&gt;20.534157&lt;/D&gt;&lt;D xsi:type="xsd:double"&gt;9.350872&lt;/D&gt;&lt;D xsi:type="xsd:double"&gt;8.005487&lt;/D&gt;&lt;D xsi:type="xsd:double"&gt;4.6200395&lt;/D&gt;&lt;D xsi:type="xsd:double"&gt;9.918189&lt;/D&gt;&lt;D xsi:type="xsd:double"&gt;8.74908&lt;/D&gt;&lt;D xsi:type="xsd:double"&gt;4.852402&lt;/D&gt;&lt;D xsi:type="xsd:double"&gt;3.2480955&lt;/D&gt;&lt;D xsi:type="xsd:double"&gt;1.8649697&lt;/D&gt;&lt;D xsi:type="xsd:double"&gt;-2.7518272&lt;/D&gt;&lt;D xsi:type="xsd:double"&gt;4.1169643&lt;/D&gt;&lt;D xsi:type="xsd:double"&gt;2.672851&lt;/D&gt;&lt;D xsi:type="xsd:double"&gt;3.8002133&lt;/D&gt;&lt;D xsi:type="xsd:double"&gt;14.0975&lt;/D&gt;&lt;D xsi:type="xsd:double"&gt;17.67646&lt;/D&gt;&lt;D xsi:type="xsd:double"&gt;25.479519&lt;/D&gt;&lt;D xsi:type="xsd:double"&gt;15.670813&lt;/D&gt;&lt;D xsi:type="xsd:double"&gt;13.097656&lt;/D&gt;&lt;D xsi:type="xsd:double"&gt;10.718691&lt;/D&gt;&lt;D xsi:type="xsd:double"&gt;5.4811597&lt;/D&gt;&lt;D xsi:type="xsd:double"&gt;-2.2916257&lt;/D&gt;&lt;D xsi:type="xsd:double"&gt;-0.6042361&lt;/D&gt;&lt;D xsi:type="xsd:double"&gt;-6.223607&lt;/D&gt;&lt;D xsi:type="xsd:double"&gt;-6.2858224&lt;/D&gt;&lt;D xsi:type="xsd:double"&gt;-3.7314713&lt;/D&gt;&lt;D xsi:type="xsd:double"&gt;-5.072159&lt;/D&gt;&lt;D xsi:type="xsd:double"&gt;-5.867201&lt;/D&gt;&lt;D xsi:type="xsd:double"&gt;-10.879212&lt;/D&gt;&lt;D xsi:type="xsd:double"&gt;-6.6948295&lt;/D&gt;&lt;D xsi:type="xsd:double"&gt;-3.3946574&lt;/D&gt;&lt;D xsi:type="xsd:double"&gt;-3.2839417&lt;/D&gt;&lt;D xsi:type="xsd:double"&gt;4.5351624&lt;/D&gt;&lt;D xsi:type="xsd:double"&gt;10.56155&lt;/D&gt;&lt;D xsi:type="xsd:double"&gt;4.740834&lt;/D&gt;&lt;D xsi:type="xsd:double"&gt;1.3379335&lt;/D&gt;&lt;D xsi:type="xsd:double"&gt;4.884708&lt;/D&gt;&lt;D xsi:type="xsd:double"&gt;0.3967762&lt;/D&gt;&lt;D xsi:type="xsd:double"&gt;1.4781833&lt;/D&gt;&lt;D xsi:type="xsd:double"&gt;-1.6413927&lt;/D&gt;&lt;D xsi:type="xsd:double"&gt;2.2010207&lt;/D&gt;&lt;D xsi:type="xsd:double"&gt;-2.2910297&lt;/D&gt;&lt;D xsi:type="xsd:double"&gt;-3.2116592&lt;/D&gt;&lt;D xsi:type="xsd:double"&gt;-5.972266&lt;/D&gt;&lt;D xsi:type="xsd:double"&gt;-5.868137&lt;/D&gt;&lt;D xsi:type="xsd:double"&gt;-4.7706423&lt;/D&gt;&lt;D xsi:type="xsd:double"&gt;-0.06864667&lt;/D&gt;&lt;D xsi:type="xsd:double"&gt;4.5630455&lt;/D&gt;&lt;D xsi:type="xsd:double"&gt;5.030632&lt;/D&gt;&lt;D xsi:type="xsd:double"&gt;4.5114636&lt;/D&gt;&lt;D xsi:type="xsd:double"&gt;8.353925&lt;/D&gt;&lt;D xsi:type="xsd:double"&gt;12.926674&lt;/D&gt;&lt;D xsi:type="xsd:double"&gt;9.243&lt;/D&gt;&lt;D xsi:type="xsd:double"&gt;21.4769&lt;/D&gt;&lt;D xsi:type="xsd:double"&gt;17.614328&lt;/D&gt;&lt;D xsi:type="xsd:double"&gt;25.386965&lt;/D&gt;&lt;D xsi:type="xsd:double"&gt;22.695171&lt;/D&gt;&lt;D xsi:type="xsd:double"&gt;20.623434&lt;/D&gt;&lt;D xsi:type="xsd:double"&gt;16.817797&lt;/D&gt;&lt;D xsi:type="xsd:double"&gt;21.566486&lt;/D&gt;&lt;D xsi:type="xsd:double"&gt;29.167807&lt;/D&gt;&lt;D xsi:type="xsd:double"&gt;36.456024&lt;/D&gt;&lt;D xsi:type="xsd:double"&gt;34.359634&lt;/D&gt;&lt;D xsi:type="xsd:double"&gt;26.661861&lt;/D&gt;&lt;D xsi:type="xsd:double"&gt;30.592596&lt;/D&gt;&lt;D xsi:type="xsd:double"&gt;17.06953&lt;/D&gt;&lt;D xsi:type="xsd:double"&gt;19.171047&lt;/D&gt;&lt;D xsi:type="xsd:double"&gt;17.109907&lt;/D&gt;&lt;D xsi:type="xsd:double"&gt;17.736113&lt;/D&gt;&lt;D xsi:type="xsd:double"&gt;15.360475&lt;/D&gt;&lt;D xsi:type="xsd:double"&gt;12.242401&lt;/D&gt;&lt;D xsi:type="xsd:double"&gt;4.0798306&lt;/D&gt;&lt;D xsi:type="xsd:double"&gt;-12.39785&lt;/D&gt;&lt;D xsi:type="xsd:double"&gt;-14.317602&lt;/D&gt;&lt;D xsi:type="xsd:double"&gt;-16.787374&lt;/D&gt;&lt;D xsi:type="xsd:double"&gt;-11.919242&lt;/D&gt;&lt;D xsi:type="xsd:double"&gt;-11.722684&lt;/D&gt;&lt;D xsi:type="xsd:double"&gt;-8.003646&lt;/D&gt;&lt;D xsi:type="xsd:double"&gt;-7.8958807&lt;/D&gt;&lt;D xsi:type="xsd:double"&gt;-8.805073&lt;/D&gt;&lt;D xsi:type="xsd:double"&gt;-5.5630264&lt;/D&gt;&lt;D xsi:type="xsd:double"&gt;-3.3992946&lt;/D&gt;&lt;D xsi:type="xsd:double"&gt;-4.0284276&lt;/D&gt;&lt;D xsi:type="xsd:double"&gt;-5.7386756&lt;/D&gt;&lt;D xsi:type="xsd:double"&gt;-1.4230907&lt;/D&gt;&lt;D xsi:type="xsd:double"&gt;-9.60415&lt;/D&gt;&lt;D xsi:type="xsd:double"&gt;-13.219595&lt;/D&gt;&lt;D xsi:type="xsd:double"&gt;-21.283604&lt;/D&gt;&lt;D xsi:type="xsd:double"&gt;-18.439388&lt;/D&gt;&lt;D xsi:type="xsd:double"&gt;-19.581669&lt;/D&gt;&lt;D xsi:type="xsd:double"&gt;-26.536959&lt;/D&gt;&lt;D xsi:type="xsd:double"&gt;-30.262768&lt;/D&gt;&lt;D xsi:type="xsd:double"&gt;-32.46314&lt;/D&gt;&lt;D xsi:type="xsd:double"&gt;-27.129978&lt;/D&gt;&lt;D xsi:type="xsd:double"&gt;-24.281496&lt;/D&gt;&lt;D xsi:type="xsd:double"&gt;-22.733593&lt;/D&gt;&lt;D xsi:type="xsd:double"&gt;-19.53357&lt;/D&gt;&lt;D xsi:type="xsd:double"&gt;-11.62858&lt;/D&gt;&lt;D xsi:type="xsd:double"&gt;-8.973795&lt;/D&gt;&lt;D xsi:type="xsd:double"&gt;-5.534524&lt;/D&gt;&lt;D xsi:type="xsd:double"&gt;-9.927875&lt;/D&gt;&lt;D xsi:type="xsd:double"&gt;-14.092475&lt;/D&gt;&lt;D xsi:type="xsd:double"&gt;-9.76097&lt;/D&gt;&lt;D xsi:type="xsd:double"&gt;-9.012884&lt;/D&gt;&lt;D xsi:type="xsd:double"&gt;-7.343054&lt;/D&gt;&lt;D xsi:type="xsd:double"&gt;-7.0272264&lt;/D&gt;&lt;D xsi:type="xsd:double"&gt;-7.319033&lt;/D&gt;&lt;D xsi:type="xsd:double"&gt;-8.290518&lt;/D&gt;&lt;/FQL&gt;&lt;FQL&gt;&lt;Q&gt;OIL^P_PRICE_RETURNS_PR('52W',2,-10AY,0,AM)&lt;/Q&gt;&lt;R&gt;121&lt;/R&gt;&lt;C&gt;1&lt;/C&gt;&lt;D xsi:type="xsd:double"&gt;4.352629&lt;/D&gt;&lt;D xsi:type="xsd:double"&gt;10.622131&lt;/D&gt;&lt;D xsi:type="xsd:double"&gt;13.591599&lt;/D&gt;&lt;D xsi:type="xsd:double"&gt;12.481427&lt;/D&gt;&lt;D xsi:type="xsd:double"&gt;16.360891&lt;/D&gt;&lt;D xsi:type="xsd:double"&gt;6.4338684&lt;/D&gt;&lt;D xsi:type="xsd:double"&gt;0.66325665&lt;/D&gt;&lt;D xsi:type="xsd:double"&gt;-7.2019935&lt;/D&gt;&lt;D xsi:type="xsd:double"&gt;-11.274457&lt;/D&gt;&lt;D xsi:type="xsd:double"&gt;-14.205003&lt;/D&gt;&lt;D xsi:type="xsd:double"&gt;-35.310246&lt;/D&gt;&lt;D xsi:type="xsd:double"&gt;-43.51269&lt;/D&gt;&lt;D xsi:type="xsd:double"&gt;-41.088&lt;/D&gt;&lt;D xsi:type="xsd:double"&gt;-47.194176&lt;/D&gt;&lt;D xsi:type="xsd:double"&gt;-45.95643&lt;/D&gt;&lt;D xsi:type="xsd:double"&gt;-40.293755&lt;/D&gt;&lt;D xsi:type="xsd:double"&gt;-44.759136&lt;/D&gt;&lt;D xsi:type="xsd:double"&gt;-49.30337&lt;/D&gt;&lt;D xsi:type="xsd:double"&gt;-56.90672&lt;/D&gt;&lt;D xsi:type="xsd:double"&gt;-54.511417&lt;/D&gt;&lt;D xsi:type="xsd:double"&gt;-48.82375&lt;/D&gt;&lt;D xsi:type="xsd:double"&gt;-50.823223&lt;/D&gt;&lt;D xsi:type="xsd:double"&gt;-45.893616&lt;/D&gt;&lt;D xsi:type="xsd:double"&gt;-44.215942&lt;/D&gt;&lt;D xsi:type="xsd:double"&gt;-49.656845&lt;/D&gt;&lt;D xsi:type="xsd:double"&gt;-36.38764&lt;/D&gt;&lt;D xsi:type="xsd:double"&gt;-34.89236&lt;/D&gt;&lt;D xsi:type="xsd:double"&gt;-37.032795&lt;/D&gt;&lt;D xsi:type="xsd:double"&gt;-32.16239&lt;/D&gt;&lt;D xsi:type="xsd:double"&gt;-30.21276&lt;/D&gt;&lt;D xsi:type="xsd:double"&gt;-19.182104&lt;/D&gt;&lt;D xsi:type="xsd:double"&gt;-19.277752&lt;/D&gt;&lt;D xsi:type="xsd:double"&gt;-14.051491&lt;/D&gt;&lt;D xsi:type="xsd:double"&gt;-19.922089&lt;/D&gt;&lt;D xsi:type="xsd:double"&gt;14.846813&lt;/D&gt;&lt;D xsi:type="xsd:double"&gt;36.28346&lt;/D&gt;&lt;D xsi:type="xsd:double"&gt;32.638336&lt;/D&gt;&lt;D xsi:type="xsd:double"&gt;2.718091&lt;/D&gt;&lt;D xsi:type="xsd:double"&gt;5.7767153&lt;/D&gt;&lt;D xsi:type="xsd:double"&gt;-12.526285&lt;/D&gt;&lt;D xsi:type="xsd:double"&gt;-19.102049&lt;/D&gt;&lt;D xsi:type="xsd:double"&gt;-12.157017&lt;/D&gt;&lt;D xsi:type="xsd:double"&gt;-4.05429&lt;/D&gt;&lt;D xsi:type="xsd:double"&gt;-2.506578&lt;/D&gt;&lt;D xsi:type="xsd:double"&gt;-8.220559&lt;/D&gt;&lt;D xsi:type="xsd:double"&gt;16.817225&lt;/D&gt;&lt;D xsi:type="xsd:double"&gt;-4.3386755&lt;/D&gt;&lt;D xsi:type="xsd:double"&gt;10.557186&lt;/D&gt;&lt;D xsi:type="xsd:double"&gt;4.897213&lt;/D&gt;&lt;D xsi:type="xsd:double"&gt;20.701063&lt;/D&gt;&lt;D xsi:type="xsd:double"&gt;22.341394&lt;/D&gt;&lt;D xsi:type="xsd:double"&gt;45.883156&lt;/D&gt;&lt;D xsi:type="xsd:double"&gt;43.690014&lt;/D&gt;&lt;D xsi:type="xsd:double"&gt;50.903847&lt;/D&gt;&lt;D xsi:type="xsd:double"&gt;41.314877&lt;/D&gt;&lt;D xsi:type="xsd:double"&gt;43.936836&lt;/D&gt;&lt;D xsi:type="xsd:double"&gt;46.668877&lt;/D&gt;&lt;D xsi:type="xsd:double"&gt;3.4205914&lt;/D&gt;&lt;D xsi:type="xsd:double"&gt;0&lt;/D&gt;&lt;D xsi:type="xsd:double"&gt;-13.46649&lt;/D&gt;&lt;D xsi:type="xsd:double"&gt;-1.791358&lt;/D&gt;&lt;D xsi:type="xsd:double"&gt;-0.7797241&lt;/D&gt;&lt;D xsi:type="xsd:double"&gt;-1.8351912&lt;/D&gt;&lt;D xsi:type="xsd:double"&gt;-13.32553&lt;/D&gt;&lt;D xsi:type="xsd:double"&gt;-20.707571&lt;/D&gt;&lt;D xsi:type="xsd:double"&gt;-10.644036&lt;/D&gt;&lt;D xsi:type="xsd:double"&gt;-15.69736&lt;/D&gt;&lt;D xsi:type="xsd:double"&gt;-21.56071&lt;/D&gt;&lt;D xsi:type="xsd:double"&gt;-23.523039&lt;/D&gt;&lt;D xsi:type="xsd:double"&gt;2.1449566&lt;/D&gt;&lt;D xsi:type="xsd:double"&gt;11.316109&lt;/D&gt;&lt;D xsi:type="xsd:double"&gt;11.765599&lt;/D&gt;&lt;D xsi:type="xsd:double"&gt;-2.6262999&lt;/D&gt;&lt;D xsi:type="xsd:double"&gt;-39.686985&lt;/D&gt;&lt;D xsi:type="xsd:double"&gt;-44.12013&lt;/D&gt;&lt;D xsi:type="xsd:double"&gt;-53.502296&lt;/D&gt;&lt;D xsi:type="xsd:double"&gt;-27.781279&lt;/D&gt;&lt;D xsi:type="xsd:double"&gt;-33.310745&lt;/D&gt;&lt;D xsi:type="xsd:double"&gt;-23.959309&lt;/D&gt;&lt;D xsi:type="xsd:double"&gt;-31.818121&lt;/D&gt;&lt;D xsi:type="xsd:double"&gt;-28.26836&lt;/D&gt;&lt;D xsi:type="xsd:double"&gt;-32.435143&lt;/D&gt;&lt;D xsi:type="xsd:double"&gt;-24.965752&lt;/D&gt;&lt;D xsi:type="xsd:double"&gt;-16.132105&lt;/D&gt;&lt;D xsi:type="xsd:double"&gt;3.114891&lt;/D&gt;&lt;D xsi:type="xsd:double"&gt;82.53634&lt;/D&gt;&lt;D xsi:type="xsd:double"&gt;66.21294&lt;/D&gt;&lt;D xsi:type="xsd:double"&gt;120.632484&lt;/D&gt;&lt;D xsi:type="xsd:double"&gt;86.97214&lt;/D&gt;&lt;D xsi:type="xsd:double"&gt;80.839386&lt;/D&gt;&lt;D xsi:type="xsd:double"&gt;56.14854&lt;/D&gt;&lt;D xsi:type="xsd:double"&gt;84.58328&lt;/D&gt;&lt;D xsi:type="xsd:double"&gt;100.154785&lt;/D&gt;&lt;D xsi:type="xsd:double"&gt;96.6384&lt;/D&gt;&lt;D xsi:type="xsd:double"&gt;61.285614&lt;/D&gt;&lt;D xsi:type="xsd:double"&gt;64.46767&lt;/D&gt;&lt;D xsi:type="xsd:double"&gt;69.766045&lt;/D&gt;&lt;D xsi:type="xsd:double"&gt;72.84595&lt;/D&gt;&lt;D xsi:type="xsd:double"&gt;87.688&lt;/D&gt;&lt;D xsi:type="xsd:double"&gt;83.94339&lt;/D&gt;&lt;D xsi:type="xsd:double"&gt;86.592995&lt;/D&gt;&lt;D xsi:type="xsd:double"&gt;41.232445&lt;/D&gt;&lt;D xsi:type="xsd:double"&gt;55.39498&lt;/D&gt;&lt;D xsi:type="xsd:double"&gt;44.93228&lt;/D&gt;&lt;D xsi:type="xsd:double"&gt;29.852331&lt;/D&gt;&lt;D xsi:type="xsd:double"&gt;34.336353&lt;/D&gt;&lt;D xsi:type="xsd:double"&gt;29.710138&lt;/D&gt;&lt;D xsi:type="xsd:double"&gt;20.889591&lt;/D&gt;&lt;D xsi:type="xsd:double"&gt;6.0070753&lt;/D&gt;&lt;D xsi:type="xsd:double"&gt;-14.262229&lt;/D&gt;&lt;D xsi:type="xsd:double"&gt;-7.9251947&lt;/D&gt;&lt;D xsi:type="xsd:double"&gt;-20.430422&lt;/D&gt;&lt;D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xsi:type="xsd:string"&gt;@NA&lt;/D&gt;&lt;/FQL&gt;&lt;FQL&gt;&lt;Q&gt;DBA^P_PRICE_RETURNS_PR('52W',2,-10AY,0,AM)&lt;/Q&gt;&lt;R&gt;121&lt;/R&gt;&lt;C&gt;1&lt;/C&gt;&lt;D xsi:type="xsd:double"&gt;-4.5318365&lt;/D&gt;&lt;D xsi:type="xsd:double"&gt;9.554625&lt;/D&gt;&lt;D xsi:type="xsd:double"&gt;10.783553&lt;/D&gt;&lt;D xsi:type="xsd:double"&gt;10.173405&lt;/D&gt;&lt;D xsi:type="xsd:double"&gt;8.830452&lt;/D&gt;&lt;D xsi:type="xsd:double"&gt;3.980887&lt;/D&gt;&lt;D xsi:type="xsd:double"&gt;4.328656&lt;/D&gt;&lt;D xsi:type="xsd:double"&gt;-0.50721765&lt;/D&gt;&lt;D xsi:type="xsd:double"&gt;3.2812476&lt;/D&gt;&lt;D xsi:type="xsd:double"&gt;4.477608&lt;/D&gt;&lt;D xsi:type="xsd:double"&gt;2.272737&lt;/D&gt;&lt;D xsi:type="xsd:double"&gt;0.6595254&lt;/D&gt;&lt;D xsi:type="xsd:double"&gt;-7.532364&lt;/D&gt;&lt;D xsi:type="xsd:double"&gt;-23.314804&lt;/D&gt;&lt;D xsi:type="xsd:double"&gt;-22.51401&lt;/D&gt;&lt;D xsi:type="xsd:double"&gt;-21.685904&lt;/D&gt;&lt;D xsi:type="xsd:double"&gt;-20.014555&lt;/D&gt;&lt;D xsi:type="xsd:double"&gt;-11.255747&lt;/D&gt;&lt;D xsi:type="xsd:double"&gt;-17.825592&lt;/D&gt;&lt;D xsi:type="xsd:double"&gt;-18.19244&lt;/D&gt;&lt;D xsi:type="xsd:double"&gt;-18.64599&lt;/D&gt;&lt;D xsi:type="xsd:double"&gt;-21.196907&lt;/D&gt;&lt;D xsi:type="xsd:double"&gt;-18.593567&lt;/D&gt;&lt;D xsi:type="xsd:double"&gt;-18.099916&lt;/D&gt;&lt;D xsi:type="xsd:double"&gt;-15.667809&lt;/D&gt;&lt;D xsi:type="xsd:double"&gt;-7.095045&lt;/D&gt;&lt;D xsi:type="xsd:double"&gt;-8.133751&lt;/D&gt;&lt;D xsi:type="xsd:double"&gt;-5.0022306&lt;/D&gt;&lt;D xsi:type="xsd:double"&gt;3.184712&lt;/D&gt;&lt;D xsi:type="xsd:double"&gt;-6.4710975&lt;/D&gt;&lt;D xsi:type="xsd:double"&gt;-1.9422054&lt;/D&gt;&lt;D xsi:type="xsd:double"&gt;-4.333335&lt;/D&gt;&lt;D xsi:type="xsd:double"&gt;-6.6480694&lt;/D&gt;&lt;D xsi:type="xsd:double"&gt;-1.6569197&lt;/D&gt;&lt;D xsi:type="xsd:double"&gt;-1.8057525&lt;/D&gt;&lt;D xsi:type="xsd:double"&gt;3.6499977&lt;/D&gt;&lt;D xsi:type="xsd:double"&gt;3.9086223&lt;/D&gt;&lt;D xsi:type="xsd:double"&gt;-3.6983669&lt;/D&gt;&lt;D xsi:type="xsd:double"&gt;-3.0988634&lt;/D&gt;&lt;D xsi:type="xsd:double"&gt;-5.5685577&lt;/D&gt;&lt;D xsi:type="xsd:double"&gt;-12.566137&lt;/D&gt;&lt;D xsi:type="xsd:double"&gt;-7.979703&lt;/D&gt;&lt;D xsi:type="xsd:double"&gt;-6.886518&lt;/D&gt;&lt;D xsi:type="xsd:double"&gt;-6.172222&lt;/D&gt;&lt;D xsi:type="xsd:double"&gt;-4.6812773&lt;/D&gt;&lt;D xsi:type="xsd:double"&gt;-4.4103026&lt;/D&gt;&lt;D xsi:type="xsd:double"&gt;-9.294235&lt;/D&gt;&lt;D xsi:type="xsd:double"&gt;-10.077518&lt;/D&gt;&lt;D xsi:type="xsd:double"&gt;-7.474345&lt;/D&gt;&lt;D xsi:type="xsd:double"&gt;-3.2917678&lt;/D&gt;&lt;D xsi:type="xsd:double"&gt;-4.0101585&lt;/D&gt;&lt;D xsi:type="xsd:double"&gt;-5.249995&lt;/D&gt;&lt;D xsi:type="xsd:double"&gt;-5.849719&lt;/D&gt;&lt;D xsi:type="xsd:double"&gt;-12.982458&lt;/D&gt;&lt;D xsi:type="xsd:double"&gt;-11.041671&lt;/D&gt;&lt;D xsi:type="xsd:double"&gt;-9.389925&lt;/D&gt;&lt;D xsi:type="xsd:double"&gt;-7.9706373&lt;/D&gt;&lt;D xsi:type="xsd:double"&gt;-10.679113&lt;/D&gt;&lt;D xsi:type="xsd:double"&gt;-4.602742&lt;/D&gt;&lt;D xsi:type="xsd:double"&gt;-6.327862&lt;/D&gt;&lt;D xsi:type="xsd:double"&gt;-10.037041&lt;/D&gt;&lt;D xsi:type="xsd:double"&gt;-14.678782&lt;/D&gt;&lt;D xsi:type="xsd:double"&gt;-10.072767&lt;/D&gt;&lt;D xsi:type="xsd:double"&gt;-17.07083&lt;/D&gt;&lt;D xsi:type="xsd:double"&gt;-9.223193&lt;/D&gt;&lt;D xsi:type="xsd:double"&gt;-1.9005597&lt;/D&gt;&lt;D xsi:type="xsd:double"&gt;-10.180616&lt;/D&gt;&lt;D xsi:type="xsd:double"&gt;-8.6422205&lt;/D&gt;&lt;D xsi:type="xsd:double"&gt;-7.224059&lt;/D&gt;&lt;D xsi:type="xsd:double"&gt;-4.979813&lt;/D&gt;&lt;D xsi:type="xsd:double"&gt;-3.988576&lt;/D&gt;&lt;D xsi:type="xsd:double"&gt;-3.3678472&lt;/D&gt;&lt;D xsi:type="xsd:double"&gt;-4.142147&lt;/D&gt;&lt;D xsi:type="xsd:double"&gt;-11.573744&lt;/D&gt;&lt;D xsi:type="xsd:double"&gt;-18.277353&lt;/D&gt;&lt;D xsi:type="xsd:double"&gt;-11.48355&lt;/D&gt;&lt;D xsi:type="xsd:double"&gt;-17.461157&lt;/D&gt;&lt;D xsi:type="xsd:double"&gt;-19.16774&lt;/D&gt;&lt;D xsi:type="xsd:double"&gt;-4.441017&lt;/D&gt;&lt;D xsi:type="xsd:double"&gt;-0.09908676&lt;/D&gt;&lt;D xsi:type="xsd:double"&gt;-5.3821564&lt;/D&gt;&lt;D xsi:type="xsd:double"&gt;-5.8175383&lt;/D&gt;&lt;D xsi:type="xsd:double"&gt;-4.2919517&lt;/D&gt;&lt;D xsi:type="xsd:double"&gt;-0.42682886&lt;/D&gt;&lt;D xsi:type="xsd:double"&gt;5.432725&lt;/D&gt;&lt;D xsi:type="xsd:double"&gt;21.233345&lt;/D&gt;&lt;D xsi:type="xsd:double"&gt;27.3196&lt;/D&gt;&lt;D xsi:type="xsd:double"&gt;36.752773&lt;/D&gt;&lt;D xsi:type="xsd:double"&gt;39.999996&lt;/D&gt;&lt;D xsi:type="xsd:double"&gt;34.375&lt;/D&gt;&lt;D xsi:type="xsd:double"&gt;35.36415&lt;/D&gt;&lt;D xsi:type="xsd:double"&gt;24.764479&lt;/D&gt;&lt;D xsi:type="xsd:double"&gt;28.629292&lt;/D&gt;&lt;D xsi:type="xsd:double"&gt;31.578945&lt;/D&gt;&lt;D xsi:type="xsd:double"&gt;27.71318&lt;/D&gt;&lt;D xsi:type="xsd:double"&gt;20.636868&lt;/D&gt;&lt;D xsi:type="xsd:double"&gt;26.650667&lt;/D&gt;&lt;D xsi:type="xsd:double"&gt;26.16985&lt;/D&gt;&lt;D xsi:type="xsd:double"&gt;31.174088&lt;/D&gt;&lt;D xsi:type="xsd:double"&gt;19.697784&lt;/D&gt;&lt;D xsi:type="xsd:double"&gt;14.285707&lt;/D&gt;&lt;D xsi:type="xsd:double"&gt;9.413075&lt;/D&gt;&lt;D xsi:type="xsd:double"&gt;7.1576715&lt;/D&gt;&lt;D xsi:type="xsd:double"&gt;11.542606&lt;/D&gt;&lt;D xsi:type="xsd:double"&gt;5.931759&lt;/D&gt;&lt;D xsi:type="xsd:double"&gt;2.448976&lt;/D&gt;&lt;D xsi:type="xsd:double"&gt;0.40465593&lt;/D&gt;&lt;D xsi:type="xsd:double"&gt;-0.3769338&lt;/D&gt;&lt;D xsi:type="xsd:double"&gt;-3.3198178&lt;/D&gt;&lt;D xsi:type="xsd:double"&gt;-8.298052&lt;/D&gt;&lt;D xsi:type="xsd:double"&gt;-7.529479&lt;/D&gt;&lt;D xsi:type="xsd:double"&gt;-4.7240853&lt;/D&gt;&lt;D xsi:type="xsd:double"&gt;-1.6341031&lt;/D&gt;&lt;D xsi:type="xsd:double"&gt;8.57625&lt;/D&gt;&lt;D xsi:type="xsd:double"&gt;4.3402553&lt;/D&gt;&lt;D xsi:type="xsd:double"&gt;7.439041&lt;/D&gt;&lt;D xsi:type="xsd:double"&gt;8.109164&lt;/D&gt;&lt;D xsi:type="xsd:double"&gt;11.900484&lt;/D&gt;&lt;D xsi:type="xsd:double"&gt;9.957075&lt;/D&gt;&lt;D xsi:type="xsd:double"&gt;10.521626&lt;/D&gt;&lt;D xsi:type="xsd:double"&gt;13.274729&lt;/D&gt;&lt;/FQL&gt;&lt;FQL&gt;&lt;Q&gt;QQQ^P_PRICE_RETURNS_PR('52W',2,-10AY,0,AM)&lt;/Q&gt;&lt;R&gt;121&lt;/R&gt;&lt;C&gt;1&lt;/C&gt;&lt;D xsi:type="xsd:double"&gt;33.411144&lt;/D&gt;&lt;D xsi:type="xsd:double"&gt;32.155216&lt;/D&gt;&lt;D xsi:type="xsd:double"&gt;22.081936&lt;/D&gt;&lt;D xsi:type="xsd:double"&gt;22.62988&lt;/D&gt;&lt;D xsi:type="xsd:double"&gt;28.897&lt;/D&gt;&lt;D xsi:type="xsd:double"&gt;29.031647&lt;/D&gt;&lt;D xsi:type="xsd:double"&gt;26.994646&lt;/D&gt;&lt;D xsi:type="xsd:double"&gt;29.483116&lt;/D&gt;&lt;D xsi:type="xsd:double"&gt;19.058586&lt;/D&gt;&lt;D xsi:type="xsd:double"&gt;24.989975&lt;/D&gt;&lt;D xsi:type="xsd:double"&gt;22.62621&lt;/D&gt;&lt;D xsi:type="xsd:double"&gt;19.839155&lt;/D&gt;&lt;D xsi:type="xsd:double"&gt;21.104717&lt;/D&gt;&lt;D xsi:type="xsd:double"&gt;19.301832&lt;/D&gt;&lt;D xsi:type="xsd:double"&gt;29.203785&lt;/D&gt;&lt;D xsi:type="xsd:double"&gt;23.68226&lt;/D&gt;&lt;D xsi:type="xsd:double"&gt;19.454002&lt;/D&gt;&lt;D xsi:type="xsd:double"&gt;16.21188&lt;/D&gt;&lt;D xsi:type="xsd:double"&gt;15.652418&lt;/D&gt;&lt;D xsi:type="xsd:double"&gt;6.71314&lt;/D&gt;&lt;D xsi:type="xsd:double"&gt;15.369785&lt;/D&gt;&lt;D xsi:type="xsd:double"&gt;7.8991175&lt;/D&gt;&lt;D xsi:type="xsd:double"&gt;7.8887105&lt;/D&gt;&lt;D xsi:type="xsd:double"&gt;1.4003634&lt;/D&gt;&lt;D xsi:type="xsd:double"&gt;-6.583029&lt;/D&gt;&lt;D xsi:type="xsd:double"&gt;2.348566&lt;/D&gt;&lt;D xsi:type="xsd:double"&gt;4.3162704&lt;/D&gt;&lt;D xsi:type="xsd:double"&gt;-1.2498617&lt;/D&gt;&lt;D xsi:type="xsd:double"&gt;0.42089224&lt;/D&gt;&lt;D xsi:type="xsd:double"&gt;2.6794075999999998&lt;/D&gt;&lt;D xsi:type="xsd:double"&gt;7.2407603&lt;/D&gt;&lt;D xsi:type="xsd:double"&gt;10.439467&lt;/D&gt;&lt;D xsi:type="xsd:double"&gt;11.521816&lt;/D&gt;&lt;D xsi:type="xsd:double"&gt;3.5098672&lt;/D&gt;&lt;D xsi:type="xsd:double"&gt;9.959221&lt;/D&gt;&lt;D xsi:type="xsd:double"&gt;22.213804&lt;/D&gt;&lt;D xsi:type="xsd:double"&gt;32.147587&lt;/D&gt;&lt;D xsi:type="xsd:double"&gt;24.969732&lt;/D&gt;&lt;D xsi:type="xsd:double"&gt;18.782162&lt;/D&gt;&lt;D xsi:type="xsd:double"&gt;32.236908&lt;/D&gt;&lt;D xsi:type="xsd:double"&gt;31.263315&lt;/D&gt;&lt;D xsi:type="xsd:double"&gt;28.094912&lt;/D&gt;&lt;D xsi:type="xsd:double"&gt;22.58234&lt;/D&gt;&lt;D xsi:type="xsd:double"&gt;28.313887&lt;/D&gt;&lt;D xsi:type="xsd:double"&gt;28.056728&lt;/D&gt;&lt;D xsi:type="xsd:double"&gt;34.207058&lt;/D&gt;&lt;D xsi:type="xsd:double"&gt;30.792831&lt;/D&gt;&lt;D xsi:type="xsd:double"&gt;35.237564&lt;/D&gt;&lt;D xsi:type="xsd:double"&gt;25.79763&lt;/D&gt;&lt;D xsi:type="xsd:double"&gt;31.65902&lt;/D&gt;&lt;D xsi:type="xsd:double"&gt;24.825727&lt;/D&gt;&lt;D xsi:type="xsd:double"&gt;23.60481&lt;/D&gt;&lt;D xsi:type="xsd:double"&gt;26.3525&lt;/D&gt;&lt;D xsi:type="xsd:double"&gt;28.404903&lt;/D&gt;&lt;D xsi:type="xsd:double"&gt;27.92362&lt;/D&gt;&lt;D xsi:type="xsd:double"&gt;27.047909&lt;/D&gt;&lt;D xsi:type="xsd:double"&gt;18.874311&lt;/D&gt;&lt;D xsi:type="xsd:double"&gt;9.020734&lt;/D&gt;&lt;D xsi:type="xsd:double"&gt;6.65406&lt;/D&gt;&lt;D xsi:type="xsd:double"&gt;-0.75089335&lt;/D&gt;&lt;D xsi:type="xsd:double"&gt;8.004308&lt;/D&gt;&lt;D xsi:type="xsd:double"&gt;3.9679527&lt;/D&gt;&lt;D xsi:type="xsd:double"&gt;15.559519&lt;/D&gt;&lt;D xsi:type="xsd:double"&gt;6.2999606&lt;/D&gt;&lt;D xsi:type="xsd:double"&gt;5.2315235&lt;/D&gt;&lt;D xsi:type="xsd:double"&gt;8.786821&lt;/D&gt;&lt;D xsi:type="xsd:double"&gt;5.392468&lt;/D&gt;&lt;D xsi:type="xsd:double"&gt;5.2566648&lt;/D&gt;&lt;D xsi:type="xsd:double"&gt;13.697254&lt;/D&gt;&lt;D xsi:type="xsd:double"&gt;22.187126&lt;/D&gt;&lt;D xsi:type="xsd:double"&gt;26.623451&lt;/D&gt;&lt;D xsi:type="xsd:double"&gt;38.632107&lt;/D&gt;&lt;D xsi:type="xsd:double"&gt;37.94228&lt;/D&gt;&lt;D xsi:type="xsd:double"&gt;9.554577&lt;/D&gt;&lt;D xsi:type="xsd:double"&gt;10.1888895&lt;/D&gt;&lt;D xsi:type="xsd:double"&gt;23.87352&lt;/D&gt;&lt;D xsi:type="xsd:double"&gt;30.467583&lt;/D&gt;&lt;D xsi:type="xsd:double"&gt;34.66692&lt;/D&gt;&lt;D xsi:type="xsd:double"&gt;45.800243&lt;/D&gt;&lt;D xsi:type="xsd:double"&gt;41.675793&lt;/D&gt;&lt;D xsi:type="xsd:double"&gt;55.262924&lt;/D&gt;&lt;D xsi:type="xsd:double"&gt;45.397152&lt;/D&gt;&lt;D xsi:type="xsd:double"&gt;48.35974&lt;/D&gt;&lt;D xsi:type="xsd:double"&gt;44.05738&lt;/D&gt;&lt;D xsi:type="xsd:double"&gt;44.640957&lt;/D&gt;&lt;D xsi:type="xsd:double"&gt;79.1736&lt;/D&gt;&lt;D xsi:type="xsd:double"&gt;68.80546&lt;/D&gt;&lt;D xsi:type="xsd:double"&gt;46.49997&lt;/D&gt;&lt;D xsi:type="xsd:double"&gt;46.726643&lt;/D&gt;&lt;D xsi:type="xsd:double"&gt;40.97446&lt;/D&gt;&lt;D xsi:type="xsd:double"&gt;36.124374&lt;/D&gt;&lt;D xsi:type="xsd:double"&gt;39.938713&lt;/D&gt;&lt;D xsi:type="xsd:double"&gt;22.8868&lt;/D&gt;&lt;D xsi:type="xsd:double"&gt;37.5908&lt;/D&gt;&lt;D xsi:type="xsd:double"&gt;30.647266&lt;/D&gt;&lt;D xsi:type="xsd:double"&gt;20.073795&lt;/D&gt;&lt;D xsi:type="xsd:double"&gt;4.230273&lt;/D&gt;&lt;D xsi:type="xsd:double"&gt;2.491641&lt;/D&gt;&lt;D xsi:type="xsd:double"&gt;2.1785855&lt;/D&gt;&lt;D xsi:type="xsd:double"&gt;-4.992759&lt;/D&gt;&lt;D xsi:type="xsd:double"&gt;-18.902195&lt;/D&gt;&lt;D xsi:type="xsd:double"&gt;-20.745241&lt;/D&gt;&lt;D xsi:type="xsd:double"&gt;-9.606457&lt;/D&gt;&lt;D xsi:type="xsd:double"&gt;-21.523708&lt;/D&gt;&lt;D xsi:type="xsd:double"&gt;-24.864668&lt;/D&gt;&lt;D xsi:type="xsd:double"&gt;-25.818407&lt;/D&gt;&lt;D xsi:type="xsd:double"&gt;-25.957233&lt;/D&gt;&lt;D xsi:type="xsd:double"&gt;-25.055843&lt;/D&gt;&lt;D xsi:type="xsd:double"&gt;-11.618453&lt;/D&gt;&lt;D xsi:type="xsd:double"&gt;-9.733194&lt;/D&gt;&lt;D xsi:type="xsd:double"&gt;-7.142329&lt;/D&gt;&lt;D xsi:type="xsd:double"&gt;12.49094&lt;/D&gt;&lt;D xsi:type="xsd:double"&gt;32.907284&lt;/D&gt;&lt;D xsi:type="xsd:double"&gt;33.68101&lt;/D&gt;&lt;D xsi:type="xsd:double"&gt;13.81681&lt;/D&gt;&lt;D xsi:type="xsd:double"&gt;28.322935&lt;/D&gt;&lt;D xsi:type="xsd:double"&gt;36.807884&lt;/D&gt;&lt;D xsi:type="xsd:double"&gt;31.885742&lt;/D&gt;&lt;D xsi:type="xsd:double"&gt;40.824116&lt;/D&gt;&lt;D xsi:type="xsd:double"&gt;47.780643&lt;/D&gt;&lt;D xsi:type="xsd:double"&gt;41.7086&lt;/D&gt;&lt;/FQL&gt;&lt;FQL&gt;&lt;Q&gt;UUP^P_PRICE_RETURNS_PR('52W',2,-10AY,0,AM)&lt;/Q&gt;&lt;R&gt;121&lt;/R&gt;&lt;C&gt;1&lt;/C&gt;&lt;D xsi:type="xsd:double"&gt;-1.5996277&lt;/D&gt;&lt;D xsi:type="xsd:double"&gt;-5.577689&lt;/D&gt;&lt;D xsi:type="xsd:double"&gt;-4.9172997&lt;/D&gt;&lt;D xsi:type="xsd:double"&gt;-5.388689&lt;/D&gt;&lt;D xsi:type="xsd:double"&gt;-1.6438305&lt;/D&gt;&lt;D xsi:type="xsd:double"&gt;-4.6174526&lt;/D&gt;&lt;D xsi:type="xsd:double"&gt;-1.5837133&lt;/D&gt;&lt;D xsi:type="xsd:double"&gt;1.9082189&lt;/D&gt;&lt;D xsi:type="xsd:double"&gt;4.9399853&lt;/D&gt;&lt;D xsi:type="xsd:double"&gt;6.926608&lt;/D&gt;&lt;D xsi:type="xsd:double"&gt;8.623087&lt;/D&gt;&lt;D xsi:type="xsd:double"&gt;13.089728&lt;/D&gt;&lt;D xsi:type="xsd:double"&gt;15.699017&lt;/D&gt;&lt;D xsi:type="xsd:double"&gt;24.191284&lt;/D&gt;&lt;D xsi:type="xsd:double"&gt;23.22519&lt;/D&gt;&lt;D xsi:type="xsd:double"&gt;14.985991&lt;/D&gt;&lt;D xsi:type="xs</t>
        </r>
      </text>
    </comment>
    <comment ref="A7" authorId="0" shapeId="0" xr:uid="{9BD1664D-74E6-4BA5-80A7-598533280409}">
      <text>
        <r>
          <rPr>
            <b/>
            <sz val="9"/>
            <color indexed="81"/>
            <rFont val="Tahoma"/>
            <family val="2"/>
          </rPr>
          <t>d:double"&gt;15.552449&lt;/D&gt;&lt;D xsi:type="xsd:double"&gt;18.568766&lt;/D&gt;&lt;D xsi:type="xsd:double"&gt;15.724134&lt;/D&gt;&lt;D xsi:type="xsd:double"&gt;10.60133&lt;/D&gt;&lt;D xsi:type="xsd:double"&gt;8.49098&lt;/D&gt;&lt;D xsi:type="xsd:double"&gt;10.510516&lt;/D&gt;&lt;D xsi:type="xsd:double"&gt;7.8264594&lt;/D&gt;&lt;D xsi:type="xsd:double"&gt;5.030668&lt;/D&gt;&lt;D xsi:type="xsd:double"&gt;0&lt;/D&gt;&lt;D xsi:type="xsd:double"&gt;-5.3490105&lt;/D&gt;&lt;D xsi:type="xsd:double"&gt;-6.3334584&lt;/D&gt;&lt;D xsi:type="xsd:double"&gt;-0.5684078&lt;/D&gt;&lt;D xsi:type="xsd:double"&gt;-1.8079519&lt;/D&gt;&lt;D xsi:type="xsd:double"&gt;-1.6962528&lt;/D&gt;&lt;D xsi:type="xsd:double"&gt;-1.5121341&lt;/D&gt;&lt;D xsi:type="xsd:double"&gt;-0.5235553&lt;/D&gt;&lt;D xsi:type="xsd:double"&gt;2.3114324&lt;/D&gt;&lt;D xsi:type="xsd:double"&gt;-0.7370055&lt;/D&gt;&lt;D xsi:type="xsd:double"&gt;3.0374765&lt;/D&gt;&lt;D xsi:type="xsd:double"&gt;1.869154&lt;/D&gt;&lt;D xsi:type="xsd:double"&gt;4.695022&lt;/D&gt;&lt;D xsi:type="xsd:double"&gt;4.9699426&lt;/D&gt;&lt;D xsi:type="xsd:double"&gt;5.824852&lt;/D&gt;&lt;D xsi:type="xsd:double"&gt;5.045128&lt;/D&gt;&lt;D xsi:type="xsd:double"&gt;2.6186585&lt;/D&gt;&lt;D xsi:type="xsd:double"&gt;-0.60192347&lt;/D&gt;&lt;D xsi:type="xsd:double"&gt;-2.7430415&lt;/D&gt;&lt;D xsi:type="xsd:double"&gt;-2.8744996&lt;/D&gt;&lt;D xsi:type="xsd:double"&gt;-4.16171&lt;/D&gt;&lt;D xsi:type="xsd:double"&gt;-4.025012&lt;/D&gt;&lt;D xsi:type="xsd:double"&gt;-6.9295588&lt;/D&gt;&lt;D xsi:type="xsd:double"&gt;-9.383756&lt;/D&gt;&lt;D xsi:type="xsd:double"&gt;-10.187376&lt;/D&gt;&lt;D xsi:type="xsd:double"&gt;-10.339218&lt;/D&gt;&lt;D xsi:type="xsd:double"&gt;-9.306246&lt;/D&gt;&lt;D xsi:type="xsd:double"&gt;-5.427456&lt;/D&gt;&lt;D xsi:type="xsd:double"&gt;-1.541853&lt;/D&gt;&lt;D xsi:type="xsd:double"&gt;1.0238767&lt;/D&gt;&lt;D xsi:type="xsd:double"&gt;5.823624&lt;/D&gt;&lt;D xsi:type="xsd:double"&gt;4.684031&lt;/D&gt;&lt;D xsi:type="xsd:double"&gt;4.8549533&lt;/D&gt;&lt;D xsi:type="xsd:double"&gt;5.6779146&lt;/D&gt;&lt;D xsi:type="xsd:double"&gt;6.805861&lt;/D&gt;&lt;D xsi:type="xsd:double"&gt;6.985855&lt;/D&gt;&lt;D xsi:type="xsd:double"&gt;11.701465&lt;/D&gt;&lt;D xsi:type="xsd:double"&gt;10.989475&lt;/D&gt;&lt;D xsi:type="xsd:double"&gt;11.471057&lt;/D&gt;&lt;D xsi:type="xsd:double"&gt;8.6856&lt;/D&gt;&lt;D xsi:type="xsd:double"&gt;7.225597&lt;/D&gt;&lt;D xsi:type="xsd:double"&gt;5.7641625&lt;/D&gt;&lt;D xsi:type="xsd:double"&gt;5.3227305&lt;/D&gt;&lt;D xsi:type="xsd:double"&gt;7.6464295&lt;/D&gt;&lt;D xsi:type="xsd:double"&gt;7.3646307&lt;/D&gt;&lt;D xsi:type="xsd:double"&gt;4.8219323&lt;/D&gt;&lt;D xsi:type="xsd:double"&gt;3.885293&lt;/D&gt;&lt;D xsi:type="xsd:double"&gt;5.4626107&lt;/D&gt;&lt;D xsi:type="xsd:double"&gt;5.552137&lt;/D&gt;&lt;D xsi:type="xsd:double"&gt;8.655893&lt;/D&gt;&lt;D xsi:type="xsd:double"&gt;5.7363033&lt;/D&gt;&lt;D xsi:type="xsd:double"&gt;5.826199&lt;/D&gt;&lt;D xsi:type="xsd:double"&gt;2.4325848&lt;/D&gt;&lt;D xsi:type="xsd:double"&gt;1.5361309&lt;/D&gt;&lt;D xsi:type="xsd:double"&gt;-3.1427562&lt;/D&gt;&lt;D xsi:type="xsd:double"&gt;-4.3052077&lt;/D&gt;&lt;D xsi:type="xsd:double"&gt;-3.9295852&lt;/D&gt;&lt;D xsi:type="xsd:double"&gt;-5.052143&lt;/D&gt;&lt;D xsi:type="xsd:double"&gt;-5.966717&lt;/D&gt;&lt;D xsi:type="xsd:double"&gt;-7.055676&lt;/D&gt;&lt;D xsi:type="xsd:double"&gt;-8.788336&lt;/D&gt;&lt;D xsi:type="xsd:double"&gt;-6.618762&lt;/D&gt;&lt;D xsi:type="xsd:double"&gt;-8.175403&lt;/D&gt;&lt;D xsi:type="xsd:double"&gt;-10.099518&lt;/D&gt;&lt;D xsi:type="xsd:double"&gt;-7.0255814&lt;/D&gt;&lt;D xsi:type="xsd:double"&gt;-4.296124&lt;/D&gt;&lt;D xsi:type="xsd:double"&gt;-1.4274359&lt;/D&gt;&lt;D xsi:type="xsd:double"&gt;-1.2311339&lt;/D&gt;&lt;D xsi:type="xsd:double"&gt;-0.118768215&lt;/D&gt;&lt;D xsi:type="xsd:double"&gt;1.6746402&lt;/D&gt;&lt;D xsi:type="xsd:double"&gt;5.2567244&lt;/D&gt;&lt;D xsi:type="xsd:double"&gt;4.349613&lt;/D&gt;&lt;D xsi:type="xsd:double"&gt;5.539596&lt;/D&gt;&lt;D xsi:type="xsd:double"&gt;7.7204347&lt;/D&gt;&lt;D xsi:type="xsd:double"&gt;8.093893&lt;/D&gt;&lt;D xsi:type="xsd:double"&gt;14.678144&lt;/D&gt;&lt;D xsi:type="xsd:double"&gt;15.40041&lt;/D&gt;&lt;D xsi:type="xsd:double"&gt;15.551102&lt;/D&gt;&lt;D xsi:type="xsd:double"&gt;13.090479&lt;/D&gt;&lt;D xsi:type="xsd:double"&gt;18.375551&lt;/D&gt;&lt;D xsi:type="xsd:double"&gt;19.896948&lt;/D&gt;&lt;D xsi:type="xsd:double"&gt;12.220907&lt;/D&gt;&lt;D xsi:type="xsd:double"&gt;8.904373&lt;/D&gt;&lt;D xsi:type="xsd:double"&gt;8.971012&lt;/D&gt;&lt;D xsi:type="xsd:double"&gt;9.428871&lt;/D&gt;&lt;D xsi:type="xsd:double"&gt;6.890881&lt;/D&gt;&lt;D xsi:type="xsd:double"&gt;3.9377332&lt;/D&gt;&lt;D xsi:type="xsd:double"&gt;1.0583401&lt;/D&gt;&lt;D xsi:type="xsd:double"&gt;1.9555092&lt;/D&gt;&lt;D xsi:type="xsd:double"&gt;-3.5303295&lt;/D&gt;&lt;D xsi:type="xsd:double"&gt;2.42002&lt;/D&gt;&lt;D xsi:type="xsd:double"&gt;0.26173592&lt;/D&gt;&lt;D xsi:type="xsd:double"&gt;-0.18862486&lt;/D&gt;&lt;D xsi:type="xsd:double"&gt;4.9277425&lt;/D&gt;&lt;D xsi:type="xsd:double"&gt;4.6081185&lt;/D&gt;&lt;D xsi:type="xsd:double"&gt;6.268394&lt;/D&gt;&lt;D xsi:type="xsd:double"&gt;7.6809764&lt;/D&gt;&lt;/FQL&gt;&lt;FQL&gt;&lt;Q&gt;GLD^P_PRICE_RETURNS_PR('52W',2,-10AY,0,AM)&lt;/Q&gt;&lt;R&gt;121&lt;/R&gt;&lt;C&gt;1&lt;/C&gt;&lt;D xsi:type="xsd:double"&gt;-21.100288&lt;/D&gt;&lt;D xsi:type="xsd:double"&gt;-13.95939&lt;/D&gt;&lt;D xsi:type="xsd:double"&gt;-15.968222&lt;/D&gt;&lt;D xsi:type="xsd:double"&gt;-9.9906025&lt;/D&gt;&lt;D xsi:type="xsd:double"&gt;-8.060419&lt;/D&gt;&lt;D xsi:type="xsd:double"&gt;3.6542177&lt;/D&gt;&lt;D xsi:type="xsd:double"&gt;-1.2055755&lt;/D&gt;&lt;D xsi:type="xsd:double"&gt;-7.276571&lt;/D&gt;&lt;D xsi:type="xsd:double"&gt;-3.3278942&lt;/D&gt;&lt;D xsi:type="xsd:double"&gt;-9.100527&lt;/D&gt;&lt;D xsi:type="xsd:double"&gt;-0.74393153&lt;/D&gt;&lt;D xsi:type="xsd:double"&gt;-2.3632407&lt;/D&gt;&lt;D xsi:type="xsd:double"&gt;-5.984539&lt;/D&gt;&lt;D xsi:type="xsd:double"&gt;-16.133427&lt;/D&gt;&lt;D xsi:type="xsd:double"&gt;-9.288586&lt;/D&gt;&lt;D xsi:type="xsd:double"&gt;-6.4606724&lt;/D&gt;&lt;D xsi:type="xsd:double"&gt;-7.672858&lt;/D&gt;&lt;D xsi:type="xsd:double"&gt;-13.814259&lt;/D&gt;&lt;D xsi:type="xsd:double"&gt;-15.324879&lt;/D&gt;&lt;D xsi:type="xsd:double"&gt;-11.142355&lt;/D&gt;&lt;D xsi:type="xsd:double"&gt;-5.6192994&lt;/D&gt;&lt;D xsi:type="xsd:double"&gt;-7.2624683&lt;/D&gt;&lt;D xsi:type="xsd:double"&gt;-12.388479&lt;/D&gt;&lt;D xsi:type="xsd:double"&gt;-11.374408&lt;/D&gt;&lt;D xsi:type="xsd:double"&gt;0.86927414&lt;/D&gt;&lt;D xsi:type="xsd:double"&gt;7.819414&lt;/D&gt;&lt;D xsi:type="xsd:double"&gt;3.1526804&lt;/D&gt;&lt;D xsi:type="xsd:double"&gt;4.427278&lt;/D&gt;&lt;D xsi:type="xsd:double"&gt;8.310509&lt;/D&gt;&lt;D xsi:type="xsd:double"&gt;15.614033&lt;/D&gt;&lt;D xsi:type="xsd:double"&gt;18.23666&lt;/D&gt;&lt;D xsi:type="xsd:double"&gt;18.453276&lt;/D&gt;&lt;D xsi:type="xsd:double"&gt;7.3037744&lt;/D&gt;&lt;D xsi:type="xsd:double"&gt;12.780499&lt;/D&gt;&lt;D xsi:type="xsd:double"&gt;7.1186066&lt;/D&gt;&lt;D xsi:type="xsd:double"&gt;9.062254&lt;/D&gt;&lt;D xsi:type="xsd:double"&gt;-1.3180137&lt;/D&gt;&lt;D xsi:type="xsd:double"&gt;-3.9108992&lt;/D&gt;&lt;D xsi:type="xsd:double"&gt;3.2247186&lt;/D&gt;&lt;D xsi:type="xsd:double"&gt;-3.5737872&lt;/D&gt;&lt;D xsi:type="xsd:double"&gt;-1.7612517&lt;/D&gt;&lt;D xsi:type="xsd:double"&gt;-9.741277&lt;/D&gt;&lt;D xsi:type="xsd:double"&gt;-3.8223505&lt;/D&gt;&lt;D xsi:type="xsd:double"&gt;-0.111329556&lt;/D&gt;&lt;D xsi:type="xsd:double"&gt;3.1575441&lt;/D&gt;&lt;D xsi:type="xsd:double"&gt;3.595221&lt;/D&gt;&lt;D xsi:type="xsd:double"&gt;7.894981&lt;/D&gt;&lt;D xsi:type="xsd:double"&gt;11.456406&lt;/D&gt;&lt;D xsi:type="xsd:double"&gt;7.945204&lt;/D&gt;&lt;D xsi:type="xsd:double"&gt;9.621752&lt;/D&gt;&lt;D xsi:type="xsd:double"&gt;3.9559484&lt;/D&gt;&lt;D xsi:type="xsd:double"&gt;7.296133&lt;/D&gt;&lt;D xsi:type="xsd:double"&gt;2.2493362&lt;/D&gt;&lt;D xsi:type="xsd:double"&gt;1.5455008&lt;/D&gt;&lt;D xsi:type="xsd:double"&gt;-8.005542&lt;/D&gt;&lt;D xsi:type="xsd:double"&gt;-9.433961&lt;/D&gt;&lt;D xsi:type="xsd:double"&gt;-6.2332153&lt;/D&gt;&lt;D xsi:type="xsd:double"&gt;-6.273186&lt;/D&gt;&lt;D xsi:type="xsd:double"&gt;-1.3761818&lt;/D&gt;&lt;D xsi:type="xsd:double"&gt;-2.9017866&lt;/D&gt;&lt;D xsi:type="xsd:double"&gt;-2.149427&lt;/D&gt;&lt;D xsi:type="xsd:double"&gt;-1.5423775&lt;/D&gt;&lt;D xsi:type="xsd:double"&gt;-3.7829757&lt;/D&gt;&lt;D xsi:type="xsd:double"&gt;-1.8640041&lt;/D&gt;&lt;D xsi:type="xsd:double"&gt;2.7680755&lt;/D&gt;&lt;D xsi:type="xsd:double"&gt;13.0364895&lt;/D&gt;&lt;D xsi:type="xsd:double"&gt;25.513458&lt;/D&gt;&lt;D xsi:type="xsd:double"&gt;23.197948&lt;/D&gt;&lt;D xsi:type="xsd:double"&gt;20.944893&lt;/D&gt;&lt;D xsi:type="xsd:double"&gt;21.354437&lt;/D&gt;&lt;D xsi:type="xsd:double"&gt;18.310225&lt;/D&gt;&lt;D xsi:type="xsd:double"&gt;19.720852&lt;/D&gt;&lt;D xsi:type="xsd:double"&gt;20.27235&lt;/D&gt;&lt;D xsi:type="xsd:double"&gt;15.697681&lt;/D&gt;&lt;D xsi:type="xsd:double"&gt;32.487892&lt;/D&gt;&lt;D xsi:type="xsd:double"&gt;31.719255&lt;/D&gt;&lt;D xsi:type="xsd:double"&gt;29.237854&lt;/D&gt;&lt;D xsi:type="xsd:double"&gt;26.862871&lt;/D&gt;&lt;D xsi:type="xsd:double"&gt;29.305971&lt;/D&gt;&lt;D xsi:type="xsd:double"&gt;29.36964&lt;/D&gt;&lt;D xsi:type="xsd:double"&gt;26.915657&lt;/D&gt;&lt;D xsi:type="xsd:double"&gt;28.395426&lt;/D&gt;&lt;D xsi:type="xsd:double"&gt;24.164999&lt;/D&gt;&lt;D xsi:type="xsd:double"&gt;18.893147&lt;/D&gt;&lt;D xsi:type="xsd:double"&gt;15.690672&lt;/D&gt;&lt;D xsi:type="xsd:double"&gt;9.269917&lt;/D&gt;&lt;D xsi:type="xsd:double"&gt;1.2514591&lt;/D&gt;&lt;D xsi:type="xsd:double"&gt;5.9103847&lt;/D&gt;&lt;D xsi:type="xsd:double"&gt;8.220959&lt;/D&gt;&lt;D xsi:type="xsd:double"&gt;-0.10625124&lt;/D&gt;&lt;D xsi:type="xsd:double"&gt;-9.240169&lt;/D&gt;&lt;D xsi:type="xsd:double"&gt;-8.062476&lt;/D&gt;&lt;D xsi:type="xsd:double"&gt;-5.6999803&lt;/D&gt;&lt;D xsi:type="xsd:double"&gt;-0.8581579&lt;/D&gt;&lt;D xsi:type="xsd:double"&gt;-3.1827986&lt;/D&gt;&lt;D xsi:type="xsd:double"&gt;-1.8515289&lt;/D&gt;&lt;D xsi:type="xsd:double"&gt;1.5185952&lt;/D&gt;&lt;D xsi:type="xsd:double"&gt;14.592611&lt;/D&gt;&lt;D xsi:type="xsd:double"&gt;12.984157&lt;/D&gt;&lt;D xsi:type="xsd:double"&gt;-1.3673902&lt;/D&gt;&lt;D xsi:type="xsd:double"&gt;-3.3060253&lt;/D&gt;&lt;D xsi:type="xsd:double"&gt;-4.5030117&lt;/D&gt;&lt;D xsi:type="xsd:double"&gt;2.3347974&lt;/D&gt;&lt;D xsi:type="xsd:double"&gt;-5.4846883&lt;/D&gt;&lt;D xsi:type="xsd:double"&gt;-7.5660825&lt;/D&gt;&lt;D xsi:type="xsd:double"&gt;-5.490464&lt;/D&gt;&lt;D xsi:type="xsd:double"&gt;0.90419054&lt;/D&gt;&lt;D xsi:type="xsd:double"&gt;5.0540566&lt;/D&gt;&lt;D xsi:type="xsd:double"&gt;-0.7652044&lt;/D&gt;&lt;D xsi:type="xsd:double"&gt;-3.9062083&lt;/D&gt;&lt;D xsi:type="xsd:double"&gt;2.7457356&lt;/D&gt;&lt;D xsi:type="xsd:double"&gt;9.778452&lt;/D&gt;&lt;D xsi:type="xsd:double"&gt;6.2437534&lt;/D&gt;&lt;D xsi:type="xsd:double"&gt;12.629938&lt;/D&gt;&lt;D xsi:type="xsd:double"&gt;6.7692757&lt;/D&gt;&lt;D xsi:type="xsd:double"&gt;11.694217&lt;/D&gt;&lt;D xsi:type="xsd:double"&gt;15.441227&lt;/D&gt;&lt;D xsi:type="xsd:double"&gt;9.692514&lt;/D&gt;&lt;D xsi:type="xsd:double"&gt;11.346519&lt;/D&gt;&lt;D xsi:type="xsd:double"&gt;7.399237&lt;/D&gt;&lt;D xsi:type="xsd:double"&gt;6.98632&lt;/D&gt;&lt;/FQL&gt;&lt;FQL&gt;&lt;Q&gt;SPY^P_PRICE_RETURNS_PR('52W',2,-10AY,0,AM)&lt;/Q&gt;&lt;R&gt;121&lt;/R&gt;&lt;C&gt;1&lt;/C&gt;&lt;D xsi:type="xsd:double"&gt;22.709703&lt;/D&gt;&lt;D xsi:type="xsd:double"&gt;21.174967&lt;/D&gt;&lt;D xsi:type="xsd:double"&gt;16.319824&lt;/D&gt;&lt;D xsi:type="xsd:double"&gt;18.496943&lt;/D&gt;&lt;D xsi:type="xsd:double"&gt;20.604086&lt;/D&gt;&lt;D xsi:type="xsd:double"&gt;19.729614&lt;/D&gt;&lt;D xsi:type="xsd:double"&gt;17.133713&lt;/D&gt;&lt;D xsi:type="xsd:double"&gt;20.180428&lt;/D&gt;&lt;D xsi:type="xsd:double"&gt;12.211204&lt;/D&gt;&lt;D xsi:type="xsd:double"&gt;16.692947&lt;/D&gt;&lt;D xsi:type="xsd:double"&gt;14.968145&lt;/D&gt;&lt;D xsi:type="xsd:double"&gt;13.397169&lt;/D&gt;&lt;D xsi:type="xsd:double"&gt;16.86573&lt;/D&gt;&lt;D xsi:type="xsd:double"&gt;13.320017&lt;/D&gt;&lt;D xsi:type="xsd:double"&gt;17.443382&lt;/D&gt;&lt;D xsi:type="xsd:double"&gt;12.71826&lt;/D&gt;&lt;D xsi:type="xsd:double"&gt;10.627996&lt;/D&gt;&lt;D xsi:type="xsd:double"&gt;8.787584&lt;/D&gt;&lt;D xsi:type="xsd:double"&gt;9.19497&lt;/D&gt;&lt;D xsi:type="xsd:double"&gt;0.15053749&lt;/D&gt;&lt;D xsi:type="xsd:double"&gt;9.0145&lt;/D&gt;&lt;D xsi:type="xsd:double"&gt;1.2000084&lt;/D&gt;&lt;D xsi:type="xsd:double"&gt;0.87023973&lt;/D&gt;&lt;D xsi:type="xsd:double"&gt;-4.61185&lt;/D&gt;&lt;D xsi:type="xsd:double"&gt;-8.809787&lt;/D&gt;&lt;D xsi:type="xsd:double"&gt;1.2128592&lt;/D&gt;&lt;D xsi:type="xsd:double"&gt;1.6216159&lt;/D&gt;&lt;D xsi:type="xsd:double"&gt;-0.40470362&lt;/D&gt;&lt;D xsi:type="xsd:double"&gt;1.394558&lt;/D&gt;&lt;D xsi:type="xsd:double"&gt;4.696691&lt;/D&gt;&lt;D xsi:type="xsd:double"&gt;6.8541527&lt;/D&gt;&lt;D xsi:type="xsd:double"&gt;10.7528925&lt;/D&gt;&lt;D xsi:type="xsd:double"&gt;8.675981&lt;/D&gt;&lt;D xsi:type="xsd:double"&gt;6.4347386&lt;/D&gt;&lt;D xsi:type="xsd:double"&gt;15.263104&lt;/D&gt;&lt;D xsi:type="xsd:double"&gt;22.826218&lt;/D&gt;&lt;D xsi:type="xsd:double"&gt;27.404892&lt;/D&gt;&lt;D xsi:type="xsd:double"&gt;19.808733&lt;/D&gt;&lt;D xsi:type="xsd:double"&gt;14.098871&lt;/D&gt;&lt;D xsi:type="xsd:double"&gt;18.09188&lt;/D&gt;&lt;D xsi:type="xsd:double"&gt;19.74908&lt;/D&gt;&lt;D xsi:type="xsd:double"&gt;16.041994&lt;/D&gt;&lt;D xsi:type="xsd:double"&gt;13.922405&lt;/D&gt;&lt;D xsi:type="xsd:double"&gt;19.713234&lt;/D&gt;&lt;D xsi:type="xsd:double"&gt;22.112392&lt;/D&gt;&lt;D xsi:type="xsd:double"&gt;21.78173&lt;/D&gt;&lt;D xsi:type="xsd:double"&gt;19.490028&lt;/D&gt;&lt;D xsi:type="xsd:double"&gt;25.065697&lt;/D&gt;&lt;D xsi:type="xsd:double"&gt;16.4927&lt;/D&gt;&lt;D xsi:type="xsd:double"&gt;18.619072&lt;/D&gt;&lt;D xsi:type="xsd:double"&gt;16.208792&lt;/D&gt;&lt;D xsi:type="xsd:double"&gt;16.15156&lt;/D&gt;&lt;D xsi:type="xsd:double"&gt;15.854513&lt;/D&gt;&lt;D xsi:type="xsd:double"&gt;16.52229&lt;/D&gt;&lt;D xsi:type="xsd:double"&gt;17.712843&lt;/D&gt;&lt;D xsi:type="xsd:double"&gt;18.420815&lt;/D&gt;&lt;D xsi:type="xsd:double"&gt;10.342873&lt;/D&gt;&lt;D xsi:type="xsd:double"&gt;7.2334647&lt;/D&gt;&lt;D xsi:type="xsd:double"&gt;1.2949705&lt;/D&gt;&lt;D xsi:type="xsd:double"&gt;-4.4139266&lt;/D&gt;&lt;D xsi:type="xsd:double"&gt;5.3565383&lt;/D&gt;&lt;D xsi:type="xsd:double"&gt;3.6136866&lt;/D&gt;&lt;D xsi:type="xsd:double"&gt;11.240339&lt;/D&gt;&lt;D xsi:type="xsd:double"&gt;4.944098&lt;/D&gt;&lt;D xsi:type="xsd:double"&gt;6.1864257&lt;/D&gt;&lt;D xsi:type="xsd:double"&gt;9.757864&lt;/D&gt;&lt;D xsi:type="xsd:double"&gt;5.76725&lt;/D&gt;&lt;D xsi:type="xsd:double"&gt;5.587232&lt;/D&gt;&lt;D xsi:type="xsd:double"&gt;11.035895&lt;/D&gt;&lt;D xsi:type="xsd:double"&gt;15.887249&lt;/D&gt;&lt;D xsi:type="xsd:double"&gt;21.968306&lt;/D&gt;&lt;D xsi:type="xsd:double"&gt;29.027187&lt;/D&gt;&lt;D xsi:type="xsd:double"&gt;24.89072&lt;/D&gt;&lt;D xsi:type="xsd:double"&gt;-2.4612963&lt;/D&gt;&lt;D xsi:type="xsd:double"&gt;-3.0302584&lt;/D&gt;&lt;D xsi:type="xsd:double"&gt;2.3393989&lt;/D&gt;&lt;D xsi:type="xsd:double"&gt;7.6696634&lt;/D&gt;&lt;D xsi:type="xsd:double"&gt;6.840849&lt;/D&gt;&lt;D xsi:type="xsd:double"&gt;17.467928&lt;/D&gt;&lt;D xsi:type="xsd:double"&gt;13.514161&lt;/D&gt;&lt;D xsi:type="xsd:double"&gt;20.498371&lt;/D&gt;&lt;D xsi:type="xsd:double"&gt;18.129803&lt;/D&gt;&lt;D xsi:type="xsd:double"&gt;18.790268&lt;/D&gt;&lt;D xsi:type="xsd:double"&gt;18.011427&lt;/D&gt;&lt;D xsi:type="xsd:double"&gt;18.580128&lt;/D&gt;&lt;D xsi:type="xsd:double"&gt;61.84759&lt;/D&gt;&lt;D xsi:type="xsd:double"&gt;52.187836&lt;/D&gt;&lt;D xsi:type="xsd:double"&gt;48.04664&lt;/D&gt;&lt;D xsi:type="xsd:double"&gt;43.42694&lt;/D&gt;&lt;D xsi:type="xsd:double"&gt;40.42952&lt;/D&gt;&lt;D xsi:type="xsd:double"&gt;34.374428&lt;/D&gt;&lt;D xsi:type="xsd:double"&gt;35.689175&lt;/D&gt;&lt;D xsi:type="xsd:double"&gt;26.054228&lt;/D&gt;&lt;D xsi:type="xsd:double"&gt;34.169186&lt;/D&gt;&lt;D xsi:type="xsd:double"&gt;29.18074&lt;/D&gt;&lt;D xsi:type="xsd:double"&gt;23.958408&lt;/D&gt;&lt;D xsi:type="xsd:double"&gt;14.250398&lt;/D&gt;&lt;D xsi:type="xsd:double"&gt;8.180655&lt;/D&gt;&lt;D xsi:type="xsd:double"&gt;8.797908&lt;/D&gt;&lt;D xsi:type="xsd:double"&gt;-0.78920126&lt;/D&gt;&lt;D xsi:type="xsd:double"&gt;-10.450363&lt;/D&gt;&lt;D xsi:type="xsd:double"&gt;-11.791116&lt;/D&gt;&lt;D xsi:type="xsd:double"&gt;-2.6786447&lt;/D&gt;&lt;D xsi:type="xsd:double"&gt;-10.720926&lt;/D&gt;&lt;D xsi:type="xsd:double"&gt;-14.628273&lt;/D&gt;&lt;D xsi:type="xsd:double"&gt;-12.768346&lt;/D&gt;&lt;D xsi:type="xsd:double"&gt;-12.539017&lt;/D&gt;&lt;D xsi:type="xsd:double"&gt;-12.818718&lt;/D&gt;&lt;D xsi:type="xsd:double"&gt;-4.748142&lt;/D&gt;&lt;D xsi:type="xsd:double"&gt;-6.770438&lt;/D&gt;&lt;D xsi:type="xsd:double"&gt;-5.139226&lt;/D&gt;&lt;D xsi:type="xsd:double"&gt;6.6970587&lt;/D&gt;&lt;D xsi:type="xsd:double"&gt;18.430185&lt;/D&gt;&lt;D xsi:type="xsd:double"&gt;20.626247&lt;/D&gt;&lt;D xsi:type="xsd:double"&gt;7.8582883&lt;/D&gt;&lt;D xsi:type="xsd:double"&gt;15.458703&lt;/D&gt;&lt;D xsi:type="xsd:double"&gt;19.78085&lt;/D&gt;&lt;D xsi:type="xsd:double"&gt;12.21553&lt;/D&gt;&lt;D xsi:type="xsd:double"&gt;18.90992&lt;/D&gt;&lt;D xsi:type="xsd:double"&gt;21.921026&lt;/D&gt;&lt;D xsi:type="xsd:double"&gt;21.513474&lt;/D&gt;&lt;/FQL&gt;&lt;FQL&gt;&lt;Q&gt;VWO^P_PRICE_RETURNS_PR('52W',2,-10AY,0,AM)&lt;/Q&gt;&lt;R&gt;121&lt;/R&gt;&lt;C&gt;1&lt;/C&gt;&lt;D xsi:type="xsd:double"&gt;-10.696543&lt;/D&gt;&lt;D xsi:type="xsd:double"&gt;-10.351795&lt;/D&gt;&lt;D xsi:type="xsd:double"&gt;-0.6737232&lt;/D&gt;&lt;D xsi:type="xsd:double"&gt;-0.89417696&lt;/D&gt;&lt;D xsi:type="xsd:double"&gt;11.322939&lt;/D&gt;&lt;D xsi:type="xsd:double"&gt;13.941455&lt;/D&gt;&lt;D xsi:type="xsd:double"&gt;14.289797&lt;/D&gt;&lt;D xsi:type="xsd:double"&gt;11.94005&lt;/D&gt;&lt;D xsi:type="xsd:double"&gt;1.0822892&lt;/D&gt;&lt;D xsi:type="xsd:double"&gt;6.4917207&lt;/D&gt;&lt;D xsi:type="xsd:double"&gt;-0.68956614&lt;/D&gt;&lt;D xsi:type="xsd:double"&gt;4.426861&lt;/D&gt;&lt;D xsi:type="xsd:double"&gt;11.107719&lt;/D&gt;&lt;D xsi:type="xsd:double"&gt;6.648481&lt;/D&gt;&lt;D xsi:type="xsd:double"&gt;8.426964&lt;/D&gt;&lt;D xsi:type="xsd:double"&gt;5.850482&lt;/D&gt;&lt;D xsi:type="xsd:double"&gt;-1.8490374&lt;/D&gt;&lt;D xsi:type="xsd:double"&gt;-6.730902&lt;/D&gt;&lt;D xsi:type="xsd:double"&gt;-15.568918&lt;/D&gt;&lt;D xsi:type="xsd:double"&gt;-22.094833&lt;/D&gt;&lt;D xsi:type="xsd:double"&gt;-12.579328&lt;/D&gt;&lt;D xsi:type="xsd:double"&gt;-16.779316&lt;/D&gt;&lt;D xsi:type="xsd:double"&gt;-17.596912&lt;/D&gt;&lt;D xsi:type="xsd:double"&gt;-23.7121&lt;/D&gt;&lt;D xsi:type="xsd:double"&gt;-26.208609&lt;/D&gt;&lt;D xsi:type="xsd:double"&gt;-12.266386&lt;/D&gt;&lt;D xsi:type="xsd:double"&gt;-16.23034&lt;/D&gt;&lt;D xsi:type="xsd:double"&gt;-22.210472&lt;/D&gt;&lt;D xsi:type="xsd:double"&gt;-16.28511&lt;/D&gt;&lt;D xsi:type="xsd:double"&gt;-7.011533&lt;/D&gt;&lt;D xsi:type="xsd:double"&gt;6.6369057&lt;/D&gt;&lt;D xsi:type="xsd:double"&gt;10.927939&lt;/D&gt;&lt;D xsi:type="xsd:double"&gt;8.535326&lt;/D&gt;&lt;D xsi:type="xsd:double"&gt;4.7863603&lt;/D&gt;&lt;D xsi:type="xsd:double"&gt;19.521809&lt;/D&gt;&lt;D xsi:type="xsd:double"&gt;28.885067&lt;/D&gt;&lt;D xsi:type="xsd:double"&gt;35.229576&lt;/D&gt;&lt;D xsi:type="xsd:double"&gt;19.460238&lt;/D&gt;&lt;D xsi:type="xsd:double"&gt;14.86677&lt;/D&gt;&lt;D xsi:type="xsd:double"&gt;25.487793&lt;/D&gt;&lt;D xsi:type="xsd:double"&gt;24.578857&lt;/D&gt;&lt;D xsi:type="xsd:double"&gt;19.261301&lt;/D&gt;&lt;D xsi:type="xsd:double"&gt;13.45892&lt;/D&gt;&lt;D xsi:type="xsd:double"&gt;24.50745&lt;/D&gt;&lt;D xsi:type="xsd:double"&gt;24.396778&lt;/D&gt;&lt;D xsi:type="xsd:double"&gt;29.371977&lt;/D&gt;&lt;D xsi:type="xsd:double"&gt;24.274815&lt;/D&gt;&lt;D xsi:type="xsd:double"&gt;33.22613&lt;/D&gt;&lt;D xsi:type="xsd:double"&gt;22.327877&lt;/D&gt;&lt;D xsi:type="xsd:double"&gt;26.004864&lt;/D&gt;&lt;D xsi:type="xsd:double"&gt;19.985306&lt;/D&gt;&lt;D xsi:type="xsd:double"&gt;16.07344&lt;/D&gt;&lt;D xsi:type="xsd:double"&gt;11.650896&lt;/D&gt;&lt;D xsi:type="xsd:double"&gt;4.2249203&lt;/D&gt;&lt;D xsi:type="xsd:double"&gt;0.7317066&lt;/D&gt;&lt;D xsi:type="xsd:double"&gt;-6.4067545&lt;/D&gt;&lt;D xsi:type="xsd:double"&gt;-11.393726&lt;/D&gt;&lt;D xsi:type="xsd:double"&gt;-11.596131&lt;/D&gt;&lt;D xsi:type="xsd:double"&gt;-9.9130745&lt;/D&gt;&lt;D xsi:type="xsd:double"&gt;-14.814812&lt;/D&gt;&lt;D xsi:type="xsd:double"&gt;-10.0284815&lt;/D&gt;&lt;D xsi:type="xsd:double"&gt;-9.909117&lt;/D&gt;&lt;D xsi:type="xsd:double"&gt;-4.4982076&lt;/D&gt;&lt;D xsi:type="xsd:double"&gt;-10.27751&lt;/D&gt;&lt;D xsi:type="xsd:double"&gt;-5.130124&lt;/D&gt;&lt;D xsi:type="xsd:double"&gt;2.6828408&lt;/D&gt;&lt;D xsi:type="xsd:double"&gt;-1.1156499&lt;/D&gt;&lt;D xsi:type="xsd:double"&gt;6.281686&lt;/D&gt;&lt;D xsi:type="xsd:double"&gt;11.925209&lt;/D&gt;&lt;D xsi:type="xsd:double"&gt;12.607515&lt;/D&gt;&lt;D xsi:type="xsd:double"&gt;14.663542&lt;/D&gt;&lt;D xsi:type="xsd:double"&gt;19.353354&lt;/D&gt;&lt;D xsi:type="xsd:double"&gt;11.085642&lt;/D&gt;&lt;D xsi:type="xsd:double"&gt;-12.025351&lt;/D&gt;&lt;D xsi:type="xsd:double"&gt;-17.313831&lt;/D&gt;&lt;D xsi:type="xsd:double"&gt;-7.2779713&lt;/D&gt;&lt;D xsi:type="xsd:double"&gt;-1.183939&lt;/D&gt;&lt;D xsi:type="xsd:double"&gt;3.5023093&lt;/D&gt;&lt;D xsi:type="xsd:double"&gt;12.244129&lt;/D&gt;&lt;D xsi:type="xsd:double"&gt;7.592082&lt;/D&gt;&lt;D xsi:type="xsd:double"&gt;13.007271&lt;/D&gt;&lt;D xsi:type="xsd:double"&gt;15.400898&lt;/D&gt;&lt;D xsi:type="xsd:double"&gt;17.386139&lt;/D&gt;&lt;D xsi:type="xsd:double"&gt;17.152573&lt;/D&gt;&lt;D xsi:type="xsd:double"&gt;29.577017&lt;/D&gt;&lt;D xsi:type="xsd:double"&gt;61.095535&lt;/D&gt;&lt;D xsi:type="xsd:double"&gt;51.62549&lt;/D&gt;&lt;D xsi:type="xsd:double"&gt;44.21996&lt;/D&gt;&lt;D xsi:type="xsd:double"&gt;45.048107&lt;/D&gt;&lt;D xsi:type="xsd:double"&gt;26.525509&lt;/D&gt;&lt;D xsi:type="xsd:double"&gt;20.454062&lt;/D&gt;&lt;D xsi:type="xsd:double"&gt;23.922241&lt;/D&gt;&lt;D xsi:type="xsd:double"&gt;15.944338&lt;/D&gt;&lt;D xsi:type="xsd:double"&gt;14.405751&lt;/D&gt;&lt;D xsi:type="xsd:double"&gt;2.7135015&lt;/D&gt;&lt;D xsi:type="xsd:double"&gt;-1.2744069&lt;/D&gt;&lt;D xsi:type="xsd:double"&gt;-9.22798&lt;/D&gt;&lt;D xsi:type="xsd:double"&gt;-16.36402&lt;/D&gt;&lt;D xsi:type="xsd:double"&gt;-8.937025&lt;/D&gt;&lt;D xsi:type="xsd:double"&gt;-16.327667&lt;/D&gt;&lt;D xsi:type="xsd:double"&gt;-22.17961&lt;/D&gt;&lt;D xsi:type="xsd:double"&gt;-21.850157&lt;/D&gt;&lt;D xsi:type="xsd:double"&gt;-14.896345&lt;/D&gt;&lt;D xsi:type="xsd:double"&gt;-21.170055&lt;/D&gt;&lt;D xsi:type="xsd:double"&gt;-26.862877&lt;/D&gt;&lt;D xsi:type="xsd:double"&gt;-22.620964&lt;/D&gt;&lt;D xsi:type="xsd:double"&gt;-15.803856&lt;/D&gt;&lt;D xsi:type="xsd:double"&gt;-13.324976&lt;/D&gt;&lt;D xsi:type="xsd:double"&gt;-13.081026&lt;/D&gt;&lt;D xsi:type="xsd:double"&gt;-7.284999&lt;/D&gt;&lt;D xsi:type="xsd:double"&gt;-7.628995&lt;/D&gt;&lt;D xsi:type="xsd:double"&gt;1.5955448&lt;/D&gt;&lt;D xsi:type="xsd:double"&gt;3.6262631&lt;/D&gt;&lt;D xsi:type="xsd:double"&gt;8.665991&lt;/D&gt;&lt;D xsi:type="xsd:double"&gt;0.51698685&lt;/D&gt;&lt;D xsi:type="xsd:double"&gt;4.1060925&lt;/D&gt;&lt;D xsi:type="xsd:double"&gt;11.190844&lt;/D&gt;&lt;D xsi:type="xsd:double"&gt;4.4504046&lt;/D&gt;&lt;D xsi:type="xsd:double"&gt;4.3801904&lt;/D&gt;&lt;D xsi:type="xsd:double"&gt;0.039947033&lt;/D&gt;&lt;D xsi:type="xsd:double"&gt;0.1786232&lt;/D&gt;&lt;/FQL&gt;&lt;FQL&gt;&lt;Q&gt;VWO^JULIAN(P_PRICE_RETURNS_PR('52W',2,-10AY,0,AM).DATES)&lt;/Q&gt;&lt;R&gt;121&lt;/R&gt;&lt;C&gt;1&lt;/C&gt;&lt;D xsi:type="xsd:long"&gt;41683&lt;/D&gt;&lt;D xsi:type="xsd:long"&gt;41711&lt;/D&gt;&lt;D xsi:type="xsd:long"&gt;41740&lt;/D&gt;&lt;D xsi:type="xsd:long"&gt;41772&lt;/D&gt;&lt;D xsi:type="xsd:long"&gt;41803&lt;/D&gt;&lt;D xsi:type="xsd:long"&gt;41831&lt;/D&gt;&lt;D xsi:type="xsd:long"&gt;41864&lt;/D&gt;&lt;D xsi:type="xsd:long"&gt;41894&lt;/D&gt;&lt;D xsi:type="xsd:long"&gt;41925&lt;/D&gt;&lt;D xsi:type="xsd:long"&gt;41956&lt;/D&gt;&lt;D xsi:type="xsd:long"&gt;41985&lt;/D&gt;&lt;D xsi:type="xsd:long"&gt;42017&lt;/D&gt;&lt;D xsi:type="xsd:long"&gt;42048&lt;/D&gt;&lt;D xsi:type="xsd:long"&gt;42076&lt;/D&gt;&lt;D xsi:type="xsd:long"&gt;42107&lt;/D&gt;&lt;D xsi:type="xsd:long"&gt;42137&lt;/D&gt;&lt;D xsi:type="xsd:long"&gt;42167&lt;/D&gt;&lt;D xsi:type="xsd:long"&gt;42198&lt;/D&gt;&lt;D xsi:type="xsd:long"&gt;42229&lt;/D&gt;&lt;D xsi:type="xsd:long"&gt;42258&lt;/D&gt;&lt;D xsi:type="xsd:long"&gt;42290&lt;/D&gt;&lt;D xsi:type="xsd:long"&gt;42321&lt;/D&gt;&lt;D xsi:type="xsd:long"&gt;42349&lt;/D&gt;&lt;D xsi:type="xsd:long"&gt;42382&lt;/D&gt;&lt;D xsi:type="xsd:long"&gt;42412&lt;/D&gt;&lt;D xsi:type="xsd:long"&gt;42440&lt;/D&gt;&lt;D xsi:type="xsd:long"&gt;42473&lt;/D&gt;&lt;D xsi:type="xsd:long"&gt;42503&lt;/D&gt;&lt;D xsi:type="xsd:long"&gt;42534&lt;/D&gt;&lt;D xsi:type="xsd:long"&gt;42564&lt;/D&gt;&lt;D xsi:type="xsd:long"&gt;42594&lt;/D&gt;&lt;D xsi:type="xsd:long"&gt;42626&lt;/D&gt;&lt;D xsi:type="xsd:long"&gt;42656&lt;/D&gt;&lt;D xsi:type="xsd:long"&gt;42685&lt;/D&gt;&lt;D xsi:type="xsd:long"&gt;42717&lt;/D&gt;&lt;D xsi:type="xsd:long"&gt;42748&lt;/D&gt;&lt;D xsi:type="xsd:long"&gt;42779&lt;/D&gt;&lt;D xsi:type="xsd:long"&gt;42807&lt;/D&gt;&lt;D xsi:type="xsd:long"&gt;42838&lt;/D&gt;&lt;D xsi:type="xsd:long"&gt;42867&lt;/D&gt;&lt;D xsi:type="xsd:long"&gt;42899&lt;/D&gt;&lt;D xsi:type="xsd:long"&gt;42929&lt;/D&gt;&lt;D xsi:type="xsd:long"&gt;42958&lt;/D&gt;&lt;D xsi:type="xsd:long"&gt;42991&lt;/D&gt;&lt;D xsi:type="xsd:long"&gt;43021&lt;/D&gt;&lt;D xsi:type="xsd:long"&gt;43052&lt;/D&gt;&lt;D xsi:type="xsd:long"&gt;43082&lt;/D&gt;&lt;D xsi:type="xsd:long"&gt;43112&lt;/D&gt;&lt;D xsi:type="xsd:long"&gt;43144&lt;/D&gt;&lt;D xsi:type="xsd:long"&gt;43172&lt;/D&gt;&lt;D xsi:type="xsd:long"&gt;43203&lt;/D&gt;&lt;D xsi:type="xsd:long"&gt;43231&lt;/D&gt;&lt;D xsi:type="xsd:long"&gt;43264&lt;/D&gt;&lt;D xsi:type="xsd:long"&gt;43294&lt;/D&gt;&lt;D xsi:type="xsd:long"&gt;43325&lt;/D&gt;&lt;D xsi:type="xsd:long"&gt;43356&lt;/D&gt;&lt;D xsi:type="xsd:long"&gt;43385&lt;/D&gt;&lt;D xsi:type="xsd:long"&gt;43417&lt;/D&gt;&lt;D xsi:type="xsd:long"&gt;43447&lt;/D&gt;&lt;D xsi:type="xsd:long"&gt;43476&lt;/D&gt;&lt;D xsi:type="xsd:long"&gt;43509&lt;/D&gt;&lt;D xsi:type="xsd:long"&gt;43537&lt;/D&gt;&lt;D xsi:type="xsd:long"&gt;43567&lt;/D&gt;&lt;D xsi:type="xsd:long"&gt;43598&lt;/D&gt;&lt;D xsi:type="xsd:long"&gt;43629&lt;/D&gt;&lt;D xsi:type="xsd:long"&gt;43658&lt;/D&gt;&lt;D xsi:type="xsd:long"&gt;43690&lt;/D&gt;&lt;D xsi:type="xsd:long"&gt;43721&lt;/D&gt;&lt;D xsi:type="xsd:long"&gt;43749&lt;/D&gt;&lt;D xsi:type="xsd:long"&gt;43782&lt;/D&gt;&lt;D xsi:type="xsd:long"&gt;43812&lt;/D&gt;&lt;D xsi:type="xsd:long"&gt;43843&lt;/D&gt;&lt;D xsi:type="xsd:long"&gt;43874&lt;/D&gt;&lt;D xsi:type="xsd:long"&gt;43903&lt;/D&gt;&lt;D xsi:type="xsd:long"&gt;43934&lt;/D&gt;&lt;D xsi:type="xsd:long"&gt;43964&lt;/D&gt;&lt;D xsi:type="xsd:long"&gt;43994&lt;/D&gt;&lt;D xsi:type="xsd:long"&gt;44025&lt;/D&gt;&lt;D xsi:type="xsd:long"&gt;44056&lt;/D&gt;&lt;D xsi:type="xsd:long"&gt;44085&lt;/D&gt;&lt;D xsi:type="xsd:long"&gt;44117&lt;/D&gt;&lt;D xsi:type="xsd:long"&gt;44148&lt;/D&gt;&lt;D xsi:type="xsd:long"&gt;44176&lt;/D&gt;&lt;D xsi:type="xsd:long"&gt;44209&lt;/D&gt;&lt;D xsi:type="xsd:long"&gt;44239&lt;/D&gt;&lt;D xsi:type="xsd:long"&gt;44267&lt;/D&gt;&lt;D xsi:type="xsd:long"&gt;44299&lt;/D&gt;&lt;D xsi:type="xsd:long"&gt;44329&lt;/D&gt;&lt;D xsi:type="xsd:long"&gt;44358&lt;/D&gt;&lt;D xsi:type="xsd:long"&gt;44390&lt;/D&gt;&lt;D xsi:type="xsd:long"&gt;44421&lt;/D&gt;&lt;D xsi:type="xsd:long"&gt;44452&lt;/D&gt;&lt;D xsi:type="xsd:long"&gt;44482&lt;/D&gt;&lt;D xsi:type="xsd:long"&gt;44512&lt;/D&gt;&lt;D xsi:type="xsd:long"&gt;44543&lt;/D&gt;&lt;D xsi:type="xsd:long"&gt;44574&lt;/D&gt;&lt;D xsi:type="xsd:long"&gt;44603&lt;/D&gt;&lt;D xsi:type="xsd:long"&gt;44631&lt;/D&gt;&lt;D xsi:type="xsd:long"&gt;44664&lt;/D&gt;&lt;D xsi:type="xsd:long"&gt;44694&lt;/D&gt;&lt;D xsi:type="xsd:long"&gt;44725&lt;/D&gt;&lt;D xsi:type="xsd:long"&gt;44755&lt;/D&gt;&lt;D xsi:type="xsd:long"&gt;44785&lt;/D&gt;&lt;D xsi:type="xsd:long"&gt;44817&lt;/D&gt;&lt;D xsi:type="xsd:long"&gt;44847&lt;/D&gt;&lt;D xsi:type="xsd:long"&gt;44876&lt;/D&gt;&lt;D xsi:type="xsd:long"&gt;44908&lt;/D&gt;&lt;D xsi:type="xsd:long"&gt;44939&lt;/D&gt;&lt;D xsi:type="xsd:long"&gt;44970&lt;/D&gt;&lt;D xsi:type="xsd:long"&gt;44998&lt;/D&gt;&lt;D xsi:type="xsd:long"&gt;45029&lt;/D&gt;&lt;D xsi:type="xsd:long"&gt;45058&lt;/D&gt;&lt;D xsi:type="xsd:long"&gt;45090&lt;/D&gt;&lt;D xsi:type="xsd:long"&gt;45120&lt;/D&gt;&lt;D xsi:type="xsd:long"&gt;45149&lt;/D&gt;&lt;D xsi:type="xsd:long"&gt;45182&lt;/D&gt;&lt;D xsi:type="xsd:long"&gt;45212&lt;/D&gt;&lt;D xsi:type="xsd:long"&gt;45243&lt;/D&gt;&lt;D xsi:type="xsd:long"&gt;45273&lt;/D&gt;&lt;D xsi:type="xsd:long"&gt;45303&lt;/D&gt;&lt;D xsi:type="xsd:long"&gt;45335&lt;/D&gt;&lt;/FQL&gt;&lt;FQL&gt;&lt;Q&gt;URTH^FG_TOTAL_RETURNC(-10AY,0,AM)&lt;/Q&gt;&lt;R&gt;121&lt;/R&gt;&lt;C&gt;1&lt;/C&gt;&lt;D xsi:type="xsd:double"&gt;0.08057356&lt;/D&gt;&lt;D xsi:type="xsd:double"&gt;0.36517382&lt;/D&gt;&lt;D xsi:type="xsd:double"&gt;-0.014317036&lt;/D&gt;&lt;D xsi:type="xsd:double"&gt;2.8653264&lt;/D&gt;&lt;D xsi:type="xsd:double"&gt;1.8653154&lt;/D&gt;&lt;D xsi:type="xsd:double"&gt;0.90829134&lt;/D&gt;&lt;D xsi:type="xsd:double"&gt;-1.8538833&lt;/D&gt;&lt;D xsi:type="xsd:double"&gt;1.6790271&lt;/D&gt;&lt;D xsi:type="xsd:double"&gt;-6.6740036&lt;/D&gt;&lt;D xsi:type="xsd:double"&gt;6.5726995&lt;/D&gt;&lt;D xsi:type="xsd:double"&gt;-2.1965325&lt;/D&gt;&lt;D xsi:type="xsd:double"&gt;-0.05096793&lt;/D&gt;&lt;D xsi:type="xsd:double"&gt;4.322517&lt;/D&gt;&lt;D xsi:type="xsd:double"&gt;-0.8356154&lt;/D&gt;&lt;D xsi:type="xsd:double"&gt;2.9147625&lt;/D&gt;&lt;D xsi:type="xsd:double"&gt;1.6510129&lt;/D&gt;&lt;D xsi:type="xsd:double"&gt;-0.9639561&lt;/D&gt;&lt;D xsi:type="xsd:double"&gt;-1.3921916&lt;/D&gt;&lt;D xsi:type="xsd:double"&gt;-0.2599895&lt;/D&gt;&lt;D xsi:type="xsd:double"&gt;-6.58074&lt;/D&gt;&lt;D xsi:type="xsd:double"&gt;1.8015027&lt;/D&gt;&lt;D xsi:type="xsd:double"&gt;0.5842447&lt;/D&gt;&lt;D xsi:type="xsd:double"&gt;-0.85105896&lt;/D&gt;&lt;D xsi:type="xsd:double"&gt;-6.5449657&lt;/D&gt;&lt;D xsi:type="xsd:double"&gt;-2.785164&lt;/D&gt;&lt;D xsi:type="xsd:double"&gt;10.445845&lt;/D&gt;&lt;D xsi:type="xsd:double"&gt;2.6960015&lt;/D&gt;&lt;D xsi:type="xsd:double"&gt;-2.0292342&lt;/D&gt;&lt;D xsi:type="xsd:double"&gt;1.0138988&lt;/D&gt;&lt;D xsi:type="xsd:double"&gt;3.2459855&lt;/D&gt;&lt;D xsi:type="xsd:double"&gt;2.4873495&lt;/D&gt;&lt;D xsi:type="xsd:double"&gt;-2.5092602&lt;/D&gt;&lt;D xsi:type="xsd:double"&gt;0.14064312&lt;/D&gt;&lt;D xsi:type="xsd:double"&gt;0.32303333&lt;/D&gt;&lt;D xsi:type="xsd:double"&gt;4.703903&lt;/D&gt;&lt;D xsi:type="xsd:double"&gt;1.2063742&lt;/D&gt;&lt;D xsi:type="xsd:double"&gt;1.8948436&lt;/D&gt;&lt;D xsi:type="xsd:double"&gt;1.8465161&lt;/D&gt;&lt;D xsi:type="xsd:double"&gt;-1.0158062&lt;/D&gt;&lt;D xsi:type="xsd:double"&gt;3.702259&lt;/D&gt;&lt;D xsi:type="xsd:double"&gt;2.3048878&lt;/D&gt;&lt;D xsi:type="xsd:double"&gt;0.51540136&lt;/D&gt;&lt;D xsi:type="xsd:double"&gt;-0.22153854&lt;/D&gt;&lt;D xsi:type="xsd:double"&gt;2.837062&lt;/D&gt;&lt;D xsi:type="xsd:double"&gt;2.506888&lt;/D&gt;&lt;D xsi:type="xsd:double"&gt;0.38614273&lt;/D&gt;&lt;D xsi:type="xsd:double"&gt;2.5760531&lt;/D&gt;&lt;D xsi:type="xsd:double"&gt;5.1269293&lt;/D&gt;&lt;D xsi:type="xsd:double"&gt;-4.768145&lt;/D&gt;&lt;D xsi:type="xsd:double"&gt;2.818513&lt;/D&gt;&lt;D xsi:type="xsd:double"&gt;-2.161795&lt;/D&gt;&lt;D xsi:type="xsd:double"&gt;2.3462415&lt;/D&gt;&lt;D xsi:type="xsd:double"&gt;0.656569&lt;/D&gt;&lt;D xsi:type="xsd:double"&gt;0.004196167&lt;/D&gt;&lt;D xsi:type="xsd:double"&gt;-0.26848316&lt;/D&gt;&lt;D xsi:type="xsd:double"&gt;2.1312356&lt;/D&gt;&lt;D xsi:type="xsd:double"&gt;-4.6238422&lt;/D&gt;&lt;D xsi:type="xsd:double"&gt;-1.5200377&lt;/D&gt;&lt;D xsi:type="xsd:double"&gt;-2.5140226&lt;/D&gt;&lt;D xsi:type="xsd:double"&gt;-0.98336935&lt;/D&gt;&lt;D xsi:type="xsd:double"&gt;5.1608205&lt;/D&gt;&lt;D xsi:type="xsd:double"&gt;2.6165843&lt;/D&gt;&lt;D xsi:type="xsd:double"&gt;3.207159&lt;/D&gt;&lt;D xsi:type="xsd:double"&gt;-3.4478962&lt;/D&gt;&lt;D xsi:type="xsd:double"&gt;2.9341578&lt;/D&gt;&lt;D xsi:type="xsd:double"&gt;3.8499713&lt;/D&gt;&lt;D xsi:type="xsd:double"&gt;-3.0410886&lt;/D&gt;&lt;D xsi:type="xsd:double"&gt;2.9362679&lt;/D&gt;&lt;D xsi:type="xsd:double"&gt;-0.64830184&lt;/D&gt;&lt;D xsi:type="xsd:double"&gt;4.1870594&lt;/D&gt;&lt;D xsi:type="xsd:double"&gt;2.4947762&lt;/D&gt;&lt;D xsi:type="xsd:double"&gt;2.8761268&lt;/D&gt;&lt;D xsi:type="xsd:double"&gt;1.7086267&lt;/D&gt;&lt;D xsi:type="xsd:double"&gt;-21.770317&lt;/D&gt;&lt;D xsi:type="xsd:double"&gt;3.378129&lt;/D&gt;&lt;D xsi:type="xsd:double"&gt;2.1622896&lt;/D&gt;&lt;D xsi:type="xsd:double"&gt;8.83472&lt;/D&gt;&lt;D xsi:type="xsd:double"&gt;3.8203835&lt;/D&gt;&lt;D xsi:type="xsd:double"&gt;6.547618&lt;/D&gt;&lt;D xsi:type="xsd:double"&gt;-0.8479655&lt;/D&gt;&lt;D xsi:type="xsd:double"&gt;4.205656&lt;/D&gt;&lt;D xsi:type="xsd:double"&gt;3.0027986&lt;/D&gt;&lt;D xsi:type="xsd:double"&gt;3.5526872&lt;/D&gt;&lt;D xsi:type="xsd:double"&gt;4.6259522&lt;/D&gt;&lt;D xsi:type="xsd:double"&gt;3.0762553&lt;/D&gt;&lt;D xsi:type="xsd:double"&gt;-0.14372468&lt;/D&gt;&lt;D xsi:type="xsd:double"&gt;4.2333364&lt;/D&gt;&lt;D xsi:type="xsd:double"&gt;-0.7472992&lt;/D&gt;&lt;D xsi:type="xsd:double"&gt;4.2963386&lt;/D&gt;&lt;D xsi:type="xsd:double"&gt;1.3128757&lt;/D&gt;&lt;D xsi:type="xsd:double"&gt;2.54488&lt;/D&gt;&lt;D xsi:type="xsd:double"&gt;0.13701916&lt;/D&gt;&lt;D xsi:type="xsd:double"&gt;-2.6759863&lt;/D&gt;&lt;D xsi:type="xsd:double"&gt;6.2568307&lt;/D&gt;&lt;D xsi:type="xsd:double"&gt;-1.9227266&lt;/D&gt;&lt;D xsi:type="xsd:double"&gt;0.44926405&lt;/D&gt;&lt;D xsi:type="xsd:double"&gt;-4.7676325&lt;/D&gt;&lt;D xsi:type="xsd:double"&gt;-6.1118126&lt;/D&gt;&lt;D xsi:type="xsd:double"&gt;5.8788896&lt;/D&gt;&lt;D xsi:type="xsd:double"&gt;-9.317655&lt;/D&gt;&lt;D xsi:type="xsd:double"&gt;-6.1050596&lt;/D&gt;&lt;D xsi:type="xsd:double"&gt;0.48941374&lt;/D&gt;&lt;D xsi:type="xsd:double"&gt;11.669946&lt;/D&gt;&lt;D xsi:type="xsd:double"&gt;-8.127153&lt;/D&gt;&lt;D xsi:type="xsd:double"&gt;-6.6003323&lt;/D&gt;&lt;D xsi:type="xsd:double"&gt;10.468185&lt;/D&gt;&lt;D xsi:type="xsd:double"&gt;1.4769793&lt;/D&gt;&lt;D xsi:type="xsd:double"&gt;0.825572&lt;/D&gt;&lt;D xsi:type="xsd:double"&gt;2.9006958&lt;/D&gt;&lt;D xsi:type="xsd:double"&gt;-6.0949802&lt;/D&gt;&lt;D xsi:type="xsd:double"&gt;7.653475&lt;/D&gt;&lt;D xsi:type="xsd:double"&gt;-0.56104064&lt;/D&gt;&lt;D xsi:type="xsd:double"&gt;4.544735&lt;/D&gt;&lt;D xsi:type="xsd:double"&gt;3.2777548&lt;/D&gt;&lt;D xsi:type="xsd:double"&gt;-1.6616821&lt;/D&gt;&lt;D xsi:type="xsd:double"&gt;-0.2802968&lt;/D&gt;&lt;D xsi:type="xsd:double"&gt;-3.083837&lt;/D&gt;&lt;D xsi:type="xsd:double"&gt;1.8229961&lt;/D&gt;&lt;D xsi:type="xsd:double"&gt;7.1533203&lt;/D&gt;&lt;D xsi:type="xsd:double"&gt;1.7988324&lt;/D&gt;&lt;D xsi:type="xsd:double"&gt;2.2568226&lt;/D&gt;&lt;/FQL&gt;&lt;FQL&gt;&lt;Q&gt;EWI^FG_TOTAL_RETURNC(-10AY,0,AM)&lt;/Q&gt;&lt;R&gt;121&lt;/R&gt;&lt;C&gt;1&lt;/C&gt;&lt;D xsi:type="xsd:double"&gt;4.6556115&lt;/D&gt;&lt;D xsi:type="xsd:double"&gt;1.523459&lt;/D&gt;&lt;D xsi:type="xsd:double"&gt;4.381752&lt;/D&gt;&lt;D xsi:type="xsd:double"&gt;-0.690043&lt;/D&gt;&lt;D xsi:type="xsd:double"&gt;3.995359&lt;/D&gt;&lt;D xsi:type="xsd:double"&gt;-4.922688&lt;/D&gt;&lt;D xsi:type="xsd:double"&gt;-8.076012&lt;/D&gt;&lt;D xsi:type="xsd:double"&gt;4.392767&lt;/D&gt;&lt;D xsi:type="xsd:double"&gt;-11.324257&lt;/D&gt;&lt;D xsi:type="xsd:double"&gt;-1.605022&lt;/D&gt;&lt;D xsi:type="xsd:double"&gt;-2.5531948&lt;/D&gt;&lt;D xsi:type="xsd:double"&gt;-4.948032&lt;/D&gt;&lt;D xsi:type="xsd:double"&gt;11.333847&lt;/D&gt;&lt;D xsi:type="xsd:double"&gt;-1.3850391&lt;/D&gt;&lt;D xsi:type="xsd:double"&gt;5.266857&lt;/D&gt;&lt;D xsi:type="xsd:double"&gt;4.336226&lt;/D&gt;&lt;D xsi:type="xsd:double"&gt;-0.5754471&lt;/D&gt;&lt;D xsi:type="xsd:double"&gt;-0.7904589&lt;/D&gt;&lt;D xsi:type="xsd:double"&gt;3.100264&lt;/D&gt;&lt;D xsi:type="xsd:double"&gt;-4.7984657&lt;/D&gt;&lt;D xsi:type="xsd:double"&gt;1.0752678&lt;/D&gt;&lt;D xsi:type="xsd:double"&gt;-6.781912&lt;/D&gt;&lt;D xsi:type="xsd:double"&gt;-2.0684779&lt;/D&gt;&lt;D xsi:type="xsd:double"&gt;-6.3456774&lt;/D&gt;&lt;D xsi:type="xsd:double"&gt;-13.650549&lt;/D&gt;&lt;D xsi:type="xsd:double"&gt;14.272809&lt;/D&gt;&lt;D xsi:type="xsd:double"&gt;-4.2687774&lt;/D&gt;&lt;D xsi:type="xsd:double"&gt;-2.0644069&lt;/D&gt;&lt;D xsi:type="xsd:double"&gt;-4.384482&lt;/D&gt;&lt;D xsi:type="xsd:double"&gt;-0.6879747&lt;/D&gt;&lt;D xsi:type="xsd:double"&gt;3.0136943&lt;/D&gt;&lt;D xsi:type="xsd:double"&gt;-1.4184356&lt;/D&gt;&lt;D xsi:type="xsd:double"&gt;-3.0575573&lt;/D&gt;&lt;D xsi:type="xsd:double"&gt;2.4582624&lt;/D&gt;&lt;D xsi:type="xsd:double"&gt;9.280216&lt;/D&gt;&lt;D xsi:type="xsd:double"&gt;2.636814&lt;/D&gt;&lt;D xsi:type="xsd:double"&gt;-2.9735208&lt;/D&gt;&lt;D xsi:type="xsd:double"&gt;4.0302277&lt;/D&gt;&lt;D xsi:type="xsd:double"&gt;-0.121068954&lt;/D&gt;&lt;D xsi:type="xsd:double"&gt;12.727272&lt;/D&gt;&lt;D xsi:type="xsd:double"&gt;1.5412211&lt;/D&gt;&lt;D xsi:type="xsd:double"&gt;3.509295&lt;/D&gt;&lt;D xsi:type="xsd:double"&gt;2.569449&lt;/D&gt;&lt;D xsi:type="xsd:double"&gt;4.5362115&lt;/D&gt;&lt;D xsi:type="xsd:double"&gt;0.32383204&lt;/D&gt;&lt;D xsi:type="xsd:double"&gt;-1.2911558&lt;/D&gt;&lt;D xsi:type="xsd:double"&gt;1.013732&lt;/D&gt;&lt;D xsi:type="xsd:double"&gt;7.6804996&lt;/D&gt;&lt;D xsi:type="xsd:double"&gt;-4.0810227&lt;/D&gt;&lt;D xsi:type="xsd:double"&gt;2.23763&lt;/D&gt;&lt;D xsi:type="xsd:double"&gt;3.0826092&lt;/D&gt;&lt;D xsi:type="xsd:double"&gt;0.29904842&lt;/D&gt;&lt;D xsi:type="xsd:double"&gt;-8.527136&lt;/D&gt;&lt;D xsi:type="xsd:double"&gt;-1.8219113&lt;/D&gt;&lt;D xsi:type="xsd:double"&gt;-5.836177&lt;/D&gt;&lt;D xsi:type="xsd:double"&gt;1.7035127&lt;/D&gt;&lt;D xsi:type="xsd:double"&gt;-7.9116163&lt;/D&gt;&lt;D xsi:type="xsd:double"&gt;-2.9798806&lt;/D&gt;&lt;D xsi:type="xsd:double"&gt;0.9174347&lt;/D&gt;&lt;D xsi:type="xsd:double"&gt;1.8382788&lt;/D&gt;&lt;D xsi:type="xsd:double"&gt;2.3977995&lt;/D&gt;&lt;D xsi:type="xsd:double"&gt;4.491365&lt;/D&gt;&lt;D xsi:type="xsd:double"&gt;4.4452667&lt;/D&gt;&lt;D xsi:type="xsd:double"&gt;-5.803728&lt;/D&gt;&lt;D xsi:type="xsd:double"&gt;2.240467&lt;/D&gt;&lt;D xsi:type="xsd:double"&gt;8.052993&lt;/D&gt;&lt;D xsi:type="xsd:double"&gt;-8.324594&lt;/D&gt;&lt;D xsi:type="xsd:double"&gt;6.8676114&lt;/D&gt;&lt;D xsi:type="xsd:double"&gt;-0.67833066&lt;/D&gt;&lt;D xsi:type="xsd:double"&gt;5.5715322&lt;/D&gt;&lt;D xsi:type="xsd:double"&gt;-0.40858388&lt;/D&gt;&lt;D xsi:type="xsd:double"&gt;2.176559&lt;/D&gt;&lt;D xsi:type="xsd:double"&gt;0.87600946&lt;/D&gt;&lt;D xsi:type="xsd:double"&gt;-30.494326&lt;/D&gt;&lt;D xsi:type="xsd:double"&gt;1.3935685&lt;/D&gt;&lt;D xsi:type="xsd:double"&gt;-3.8862526&lt;/D&gt;&lt;D xsi:type="xsd:double"&gt;17.209076&lt;/D&gt;&lt;D xsi:type="xsd:double"&gt;4.6170354&lt;/D&gt;&lt;D xsi:type="xsd:double"&gt;6.7858577&lt;/D&gt;&lt;D xsi:type="xsd:double"&gt;-2.3592114&lt;/D&gt;&lt;D xsi:type="xsd:double"&gt;-2.5331259&lt;/D&gt;&lt;D xsi:type="xsd:double"&gt;9.116352&lt;/D&gt;&lt;D xsi:type="xsd:double"&gt;6.3393116&lt;/D&gt;&lt;D xsi:type="xsd:double"&gt;4.161334&lt;/D&gt;&lt;D xsi:type="xsd:double"&gt;3.1687856&lt;/D&gt;&lt;D xsi:type="xsd:double"&gt;2.1985173&lt;/D&gt;&lt;D xsi:type="xsd:double"&gt;1.4235973&lt;/D&gt;&lt;D xsi:type="xsd:double"&gt;0.90454817&lt;/D&gt;&lt;D xsi:type="xsd:double"&gt;5.4745436&lt;/D&gt;&lt;D xsi:type="xsd:double"&gt;-4.924357&lt;/D&gt;&lt;D xsi:type="xsd:double"&gt;5.897033&lt;/D&gt;&lt;D xsi:type="xsd:double"&gt;-3.5061836&lt;/D&gt;&lt;D xsi:type="xsd:double"&gt;-1.1603057&lt;/D&gt;&lt;D xsi:type="xsd:double"&gt;4.788387&lt;/D&gt;&lt;D xsi:type="xsd:double"&gt;-5.12439&lt;/D&gt;&lt;D xsi:type="xsd:double"&gt;5.9249997&lt;/D&gt;&lt;D xsi:type="xsd:double"&gt;-4.403448&lt;/D&gt;&lt;D xsi:type="xsd:double"&gt;-16.433239&lt;/D&gt;&lt;D xsi:type="xsd:double"&gt;8.752335&lt;/D&gt;&lt;D xsi:type="xsd:double"&gt;-7.1575346&lt;/D&gt;&lt;D xsi:type="xsd:double"&gt;-7.3857727&lt;/D&gt;&lt;D xsi:type="xsd:double"&gt;-5.418718&lt;/D&gt;&lt;D xsi:type="xsd:double"&gt;10.28645&lt;/D&gt;&lt;D xsi:type="xsd:double"&gt;-6.8870544&lt;/D&gt;&lt;D xsi:type="xsd:double"&gt;-7.0160627&lt;/D&gt;&lt;D xsi:type="xsd:double"&gt;24.363636&lt;/D&gt;&lt;D xsi:type="xsd:double"&gt;2.6166677&lt;/D&gt;&lt;D xsi:type="xsd:double"&gt;7.0860505&lt;/D&gt;&lt;D xsi:type="xsd:double"&gt;3.2748103&lt;/D&gt;&lt;D xsi:type="xsd:double"&gt;-4.8708735&lt;/D&gt;&lt;D xsi:type="xsd:double"&gt;8.969069&lt;/D&gt;&lt;D xsi:type="xsd:double"&gt;-1.2298942&lt;/D&gt;&lt;D xsi:type="xsd:double"&gt;0.49101114&lt;/D&gt;&lt;D xsi:type="xsd:double"&gt;7.9752564&lt;/D&gt;&lt;D xsi:type="xsd:double"&gt;-3.708166&lt;/D&gt;&lt;D xsi:type="xsd:double"&gt;-2.0037591&lt;/D&gt;&lt;D xsi:type="xsd:double"&gt;-3.9297104&lt;/D&gt;&lt;D xsi:type="xsd:double"&gt;4.3565035&lt;/D&gt;&lt;D xsi:type="xsd:double"&gt;7.966864&lt;/D&gt;&lt;D xsi:type="xsd:double"&gt;1.2914896&lt;/D&gt;&lt;D xsi:type="xsd:double"&gt;-1.3573289&lt;/D&gt;&lt;/FQL&gt;&lt;FQL&gt;&lt;Q&gt;EWD^FG_TOTAL_RETURNC(-10AY,0,AM)&lt;/Q&gt;&lt;R&gt;121&lt;/R&gt;&lt;C&gt;1&lt;/C&gt;&lt;D xsi:type="xsd:double"&gt;1.7739654&lt;/D&gt;&lt;D xsi:type="xsd:double"&gt;0.25302172&lt;/D&gt;&lt;D xsi:type="xsd:double"&gt;0.36455393&lt;/D&gt;&lt;D xsi:type="xsd:double"&gt;3.6043644&lt;/D&gt;&lt;D xsi:type="xsd:double"&gt;-0.701195&lt;/D&gt;&lt;D xsi:type="xsd:double"&gt;-4.009211&lt;/D&gt;&lt;D xsi:type="xsd:double"&gt;-1.367873&lt;/D&gt;&lt;D xsi:type="xsd:double"&gt;-1.7999411&lt;/D&gt;&lt;D xsi:type="xsd:double"&gt;-7.99278&lt;/D&gt;&lt;D xsi:type="xsd:double"&gt;7.1848392&lt;/D&gt;&lt;D xsi:type="xsd:double"&gt;-1.9805014&lt;/D&gt;&lt;D xsi:type="xsd:double"&gt;-3.774768&lt;/D&gt;&lt;D xsi:type="xsd:double"&gt;9.079075&lt;/D&gt;&lt;D xsi:type="xsd:double"&gt;-1.8794775&lt;/D&gt;&lt;D xsi:type="xsd:double"&gt;1.6722441&lt;/D&gt;&lt;D xsi:type="xsd:double"&gt;1.7344594&lt;/D&gt;&lt;D xsi:type="xsd:double"&gt;1.5873075&lt;/D&gt;&lt;D xsi:type="xsd:double"&gt;-2.592039&lt;/D&gt;&lt;D xsi:type="xsd:double"&gt;-1.2300193&lt;/D&gt;&lt;D xsi:type="xsd:double"&gt;-3.268987&lt;/D&gt;&lt;D xsi:type="xsd:double"&gt;-1.1586785&lt;/D&gt;&lt;D xsi:type="xsd:double"&gt;-5.0146523&lt;/D&gt;&lt;D xsi:type="xsd:double"&gt;-3.0167937&lt;/D&gt;&lt;D xsi:type="xsd:double"&gt;-4.3336926&lt;/D&gt;&lt;D xsi:type="xsd:double"&gt;-2.2559166&lt;/D&gt;&lt;D xsi:type="xsd:double"&gt;11.350739&lt;/D&gt;&lt;D xsi:type="xsd:double"&gt;3.0580997&lt;/D&gt;&lt;D xsi:type="xsd:double"&gt;-5.802834&lt;/D&gt;&lt;D xsi:type="xsd:double"&gt;-1.4700711&lt;/D&gt;&lt;D xsi:type="xsd:double"&gt;1.9648314&lt;/D&gt;&lt;D xsi:type="xsd:double"&gt;4.599774&lt;/D&gt;&lt;D xsi:type="xsd:double"&gt;-1.0387778&lt;/D&gt;&lt;D xsi:type="xsd:double"&gt;-1.6445041&lt;/D&gt;&lt;D xsi:type="xsd:double"&gt;-2.1344721&lt;/D&gt;&lt;D xsi:type</t>
        </r>
      </text>
    </comment>
    <comment ref="A8" authorId="0" shapeId="0" xr:uid="{6CB9A708-09A3-4D01-B7EC-87EF9FBE56CB}">
      <text>
        <r>
          <rPr>
            <b/>
            <sz val="9"/>
            <color indexed="81"/>
            <rFont val="Tahoma"/>
            <family val="2"/>
          </rPr>
          <t>="xsd:double"&gt;5.597961&lt;/D&gt;&lt;D xsi:type="xsd:double"&gt;1.6352296&lt;/D&gt;&lt;D xsi:type="xsd:double"&gt;3.7262917&lt;/D&gt;&lt;D xsi:type="xsd:double"&gt;1.8288732&lt;/D&gt;&lt;D xsi:type="xsd:double"&gt;-0.06414652&lt;/D&gt;&lt;D xsi:type="xsd:double"&gt;8.472395&lt;/D&gt;&lt;D xsi:type="xsd:double"&gt;1.6272187&lt;/D&gt;&lt;D xsi:type="xsd:double"&gt;4.206431&lt;/D&gt;&lt;D xsi:type="xsd:double"&gt;-3.4285724&lt;/D&gt;&lt;D xsi:type="xsd:double"&gt;3.8165689&lt;/D&gt;&lt;D xsi:type="xsd:double"&gt;2.6218295&lt;/D&gt;&lt;D xsi:type="xsd:double"&gt;-3.5823286&lt;/D&gt;&lt;D xsi:type="xsd:double"&gt;-1.6417027&lt;/D&gt;&lt;D xsi:type="xsd:double"&gt;6.235862&lt;/D&gt;&lt;D xsi:type="xsd:double"&gt;-5.874157&lt;/D&gt;&lt;D xsi:type="xsd:double"&gt;1.0056257&lt;/D&gt;&lt;D xsi:type="xsd:double"&gt;-3.6017656&lt;/D&gt;&lt;D xsi:type="xsd:double"&gt;3.9185882&lt;/D&gt;&lt;D xsi:type="xsd:double"&gt;-1.9877255&lt;/D&gt;&lt;D xsi:type="xsd:double"&gt;-3.86163&lt;/D&gt;&lt;D xsi:type="xsd:double"&gt;0.64935684&lt;/D&gt;&lt;D xsi:type="xsd:double"&gt;2.870965&lt;/D&gt;&lt;D xsi:type="xsd:double"&gt;-4.954529&lt;/D&gt;&lt;D xsi:type="xsd:double"&gt;-3.3322334&lt;/D&gt;&lt;D xsi:type="xsd:double"&gt;-1.9453943&lt;/D&gt;&lt;D xsi:type="xsd:double"&gt;1.4528394&lt;/D&gt;&lt;D xsi:type="xsd:double"&gt;2.7463078&lt;/D&gt;&lt;D xsi:type="xsd:double"&gt;0.4677534&lt;/D&gt;&lt;D xsi:type="xsd:double"&gt;7.349515&lt;/D&gt;&lt;D xsi:type="xsd:double"&gt;-7.4659166&lt;/D&gt;&lt;D xsi:type="xsd:double"&gt;3.0800104&lt;/D&gt;&lt;D xsi:type="xsd:double"&gt;3.3691406&lt;/D&gt;&lt;D xsi:type="xsd:double"&gt;-7.7821016&lt;/D&gt;&lt;D xsi:type="xsd:double"&gt;7.0675135&lt;/D&gt;&lt;D xsi:type="xsd:double"&gt;-2.8571427&lt;/D&gt;&lt;D xsi:type="xsd:double"&gt;7.7755213&lt;/D&gt;&lt;D xsi:type="xsd:double"&gt;4.203272&lt;/D&gt;&lt;D xsi:type="xsd:double"&gt;0.6744027&lt;/D&gt;&lt;D xsi:type="xsd:double"&gt;2.633977&lt;/D&gt;&lt;D xsi:type="xsd:double"&gt;-23.539824&lt;/D&gt;&lt;D xsi:type="xsd:double"&gt;1.1188269&lt;/D&gt;&lt;D xsi:type="xsd:double"&gt;2.0221353&lt;/D&gt;&lt;D xsi:type="xsd:double"&gt;13.01421&lt;/D&gt;&lt;D xsi:type="xsd:double"&gt;8.21476&lt;/D&gt;&lt;D xsi:type="xsd:double"&gt;9.815955&lt;/D&gt;&lt;D xsi:type="xsd:double"&gt;-0.8100569&lt;/D&gt;&lt;D xsi:type="xsd:double"&gt;1.8586278&lt;/D&gt;&lt;D xsi:type="xsd:double"&gt;5.8888674&lt;/D&gt;&lt;D xsi:type="xsd:double"&gt;3.1853795&lt;/D&gt;&lt;D xsi:type="xsd:double"&gt;5.311656&lt;/D&gt;&lt;D xsi:type="xsd:double"&gt;3.727901&lt;/D&gt;&lt;D xsi:type="xsd:double"&gt;5.344224&lt;/D&gt;&lt;D xsi:type="xsd:double"&gt;4.275584&lt;/D&gt;&lt;D xsi:type="xsd:double"&gt;0.3186822&lt;/D&gt;&lt;D xsi:type="xsd:double"&gt;4.4090867&lt;/D&gt;&lt;D xsi:type="xsd:double"&gt;-1.3491094&lt;/D&gt;&lt;D xsi:type="xsd:double"&gt;3.0296683&lt;/D&gt;&lt;D xsi:type="xsd:double"&gt;-2.6138484&lt;/D&gt;&lt;D xsi:type="xsd:double"&gt;-3.187251&lt;/D&gt;&lt;D xsi:type="xsd:double"&gt;5.414772&lt;/D&gt;&lt;D xsi:type="xsd:double"&gt;-5.7035327&lt;/D&gt;&lt;D xsi:type="xsd:double"&gt;3.134942&lt;/D&gt;&lt;D xsi:type="xsd:double"&gt;-10.873824&lt;/D&gt;&lt;D xsi:type="xsd:double"&gt;-12.004889&lt;/D&gt;&lt;D xsi:type="xsd:double"&gt;7.5298667&lt;/D&gt;&lt;D xsi:type="xsd:double"&gt;-10.49096&lt;/D&gt;&lt;D xsi:type="xsd:double"&gt;-4.382926&lt;/D&gt;&lt;D xsi:type="xsd:double"&gt;-5.0947485&lt;/D&gt;&lt;D xsi:type="xsd:double"&gt;10.736502&lt;/D&gt;&lt;D xsi:type="xsd:double"&gt;-10.434532&lt;/D&gt;&lt;D xsi:type="xsd:double"&gt;-8.811879&lt;/D&gt;&lt;D xsi:type="xsd:double"&gt;23.488962&lt;/D&gt;&lt;D xsi:type="xsd:double"&gt;2.0455003&lt;/D&gt;&lt;D xsi:type="xsd:double"&gt;2.1663785&lt;/D&gt;&lt;D xsi:type="xsd:double"&gt;1.2157202&lt;/D&gt;&lt;D xsi:type="xsd:double"&gt;-6.508374&lt;/D&gt;&lt;D xsi:type="xsd:double"&gt;8.75411&lt;/D&gt;&lt;D xsi:type="xsd:double"&gt;-1.0164917&lt;/D&gt;&lt;D xsi:type="xsd:double"&gt;0&lt;/D&gt;&lt;D xsi:type="xsd:double"&gt;2.331388&lt;/D&gt;&lt;D xsi:type="xsd:double"&gt;-7.648492&lt;/D&gt;&lt;D xsi:type="xsd:double"&gt;-4.8164425&lt;/D&gt;&lt;D xsi:type="xsd:double"&gt;2.715218&lt;/D&gt;&lt;D xsi:type="xsd:double"&gt;-0.600785&lt;/D&gt;&lt;D xsi:type="xsd:double"&gt;15.865814&lt;/D&gt;&lt;D xsi:type="xsd:double"&gt;0.9727359&lt;/D&gt;&lt;D xsi:type="xsd:double"&gt;-2.329266&lt;/D&gt;&lt;/FQL&gt;&lt;FQL&gt;&lt;Q&gt;EWJ^FG_TOTAL_RETURNC(-10AY,0,AM)&lt;/Q&gt;&lt;R&gt;121&lt;/R&gt;&lt;C&gt;1&lt;/C&gt;&lt;D xsi:type="xsd:double"&gt;-4.749995&lt;/D&gt;&lt;D xsi:type="xsd:double"&gt;-2.274716&lt;/D&gt;&lt;D xsi:type="xsd:double"&gt;-3.3124447&lt;/D&gt;&lt;D xsi:type="xsd:double"&gt;4.629624&lt;/D&gt;&lt;D xsi:type="xsd:double"&gt;4.6902657&lt;/D&gt;&lt;D xsi:type="xsd:double"&gt;1.6206145&lt;/D&gt;&lt;D xsi:type="xsd:double"&gt;-0.083744526&lt;/D&gt;&lt;D xsi:type="xsd:double"&gt;-1.1735141&lt;/D&gt;&lt;D xsi:type="xsd:double"&gt;-7.3791323&lt;/D&gt;&lt;D xsi:type="xsd:double"&gt;7.78389&lt;/D&gt;&lt;D xsi:type="xsd:double"&gt;-3.4834385&lt;/D&gt;&lt;D xsi:type="xsd:double"&gt;-1.0053515&lt;/D&gt;&lt;D xsi:type="xsd:double"&gt;6.7084074&lt;/D&gt;&lt;D xsi:type="xsd:double"&gt;4.6102166&lt;/D&gt;&lt;D xsi:type="xsd:double"&gt;2.964747&lt;/D&gt;&lt;D xsi:type="xsd:double"&gt;1.2451291&lt;/D&gt;&lt;D xsi:type="xsd:double"&gt;-0.38431883&lt;/D&gt;&lt;D xsi:type="xsd:double"&gt;-0.50362945&lt;/D&gt;&lt;D xsi:type="xsd:double"&gt;0.70148706&lt;/D&gt;&lt;D xsi:type="xsd:double"&gt;-9.13313&lt;/D&gt;&lt;D xsi:type="xsd:double"&gt;2.1294713&lt;/D&gt;&lt;D xsi:type="xsd:double"&gt;3.0025125&lt;/D&gt;&lt;D xsi:type="xsd:double"&gt;-2.7530372&lt;/D&gt;&lt;D xsi:type="xsd:double"&gt;-4.723561&lt;/D&gt;&lt;D xsi:type="xsd:double"&gt;-8.362675&lt;/D&gt;&lt;D xsi:type="xsd:double"&gt;10.758888&lt;/D&gt;&lt;D xsi:type="xsd:double"&gt;2.6886463&lt;/D&gt;&lt;D xsi:type="xsd:double"&gt;-2.6182473&lt;/D&gt;&lt;D xsi:type="xsd:double"&gt;-0.78057647&lt;/D&gt;&lt;D xsi:type="xsd:double"&gt;4.846394&lt;/D&gt;&lt;D xsi:type="xsd:double"&gt;3.6134481&lt;/D&gt;&lt;D xsi:type="xsd:double"&gt;-0.97323656&lt;/D&gt;&lt;D xsi:type="xsd:double"&gt;1.0647058&lt;/D&gt;&lt;D xsi:type="xsd:double"&gt;0.28363466&lt;/D&gt;&lt;D xsi:type="xsd:double"&gt;3.7373662&lt;/D&gt;&lt;D xsi:type="xsd:double"&gt;0.26654005&lt;/D&gt;&lt;D xsi:type="xsd:double"&gt;1.3558745&lt;/D&gt;&lt;D xsi:type="xsd:double"&gt;0.03876686&lt;/D&gt;&lt;D xsi:type="xsd:double"&gt;-1.918602&lt;/D&gt;&lt;D xsi:type="xsd:double"&gt;3.4775734&lt;/D&gt;&lt;D xsi:type="xsd:double"&gt;4.1817904&lt;/D&gt;&lt;D xsi:type="xsd:double"&gt;-1.3111293&lt;/D&gt;&lt;D xsi:type="xsd:double"&gt;1.0654211&lt;/D&gt;&lt;D xsi:type="xsd:double"&gt;1.9974113&lt;/D&gt;&lt;D xsi:type="xsd:double"&gt;4.0435195&lt;/D&gt;&lt;D xsi:type="xsd:double"&gt;2.509582&lt;/D&gt;&lt;D xsi:type="xsd:double"&gt;2.261138&lt;/D&gt;&lt;D xsi:type="xsd:double"&gt;6.2098145&lt;/D&gt;&lt;D xsi:type="xsd:double"&gt;-6.2716665&lt;/D&gt;&lt;D xsi:type="xsd:double"&gt;1.8493652&lt;/D&gt;&lt;D xsi:type="xsd:double"&gt;-0.5777538&lt;/D&gt;&lt;D xsi:type="xsd:double"&gt;1.7433167&lt;/D&gt;&lt;D xsi:type="xsd:double"&gt;-0.9464741&lt;/D&gt;&lt;D xsi:type="xsd:double"&gt;-4.4303417&lt;/D&gt;&lt;D xsi:type="xsd:double"&gt;-0.69493055&lt;/D&gt;&lt;D xsi:type="xsd:double"&gt;0.54234266&lt;/D&gt;&lt;D xsi:type="xsd:double"&gt;-1.2876332&lt;/D&gt;&lt;D xsi:type="xsd:double"&gt;-4.5478525&lt;/D&gt;&lt;D xsi:type="xsd:double"&gt;-1.0711014&lt;/D&gt;&lt;D xsi:type="xsd:double"&gt;-0.59769154&lt;/D&gt;&lt;D xsi:type="xsd:double"&gt;1.8925071&lt;/D&gt;&lt;D xsi:type="xsd:double"&gt;0.7986665&lt;/D&gt;&lt;D xsi:type="xsd:double"&gt;1.4556885&lt;/D&gt;&lt;D xsi:type="xsd:double"&gt;-4.0138063&lt;/D&gt;&lt;D xsi:type="xsd:double"&gt;2.4408698&lt;/D&gt;&lt;D xsi:type="xsd:double"&gt;2.678585&lt;/D&gt;&lt;D xsi:type="xsd:double"&gt;-2.5957525&lt;/D&gt;&lt;D xsi:type="xsd:double"&gt;5.982113&lt;/D&gt;&lt;D xsi:type="xsd:double"&gt;0.4923582&lt;/D&gt;&lt;D xsi:type="xsd:double"&gt;4.461944&lt;/D&gt;&lt;D xsi:type="xsd:double"&gt;1.7252922&lt;/D&gt;&lt;D xsi:type="xsd:double"&gt;-0.26200414&lt;/D&gt;&lt;D xsi:type="xsd:double"&gt;-1.6204476&lt;/D&gt;&lt;D xsi:type="xsd:double"&gt;-21.429783&lt;/D&gt;&lt;D xsi:type="xsd:double"&gt;8.428788&lt;/D&gt;&lt;D xsi:type="xsd:double"&gt;4.444897&lt;/D&gt;&lt;D xsi:type="xsd:double"&gt;7.137406&lt;/D&gt;&lt;D xsi:type="xsd:double"&gt;-0.3474176&lt;/D&gt;&lt;D xsi:type="xsd:double"&gt;4.252255&lt;/D&gt;&lt;D xsi:type="xsd:double"&gt;1.192534&lt;/D&gt;&lt;D xsi:type="xsd:double"&gt;1.5029907&lt;/D&gt;&lt;D xsi:type="xsd:double"&gt;6.646478&lt;/D&gt;&lt;D xsi:type="xsd:double"&gt;4.054904&lt;/D&gt;&lt;D xsi:type="xsd:double"&gt;5.3391457&lt;/D&gt;&lt;D xsi:type="xsd:double"&gt;3.3959627&lt;/D&gt;&lt;D xsi:type="xsd:double"&gt;-3.6477983&lt;/D&gt;&lt;D xsi:type="xsd:double"&gt;1.0733962&lt;/D&gt;&lt;D xsi:type="xsd:double"&gt;-5.32434&lt;/D&gt;&lt;D xsi:type="xsd:double"&gt;5.177474&lt;/D&gt;&lt;D xsi:type="xsd:double"&gt;-0.6823361&lt;/D&gt;&lt;D xsi:type="xsd:double"&gt;0.33620596&lt;/D&gt;&lt;D xsi:type="xsd:double"&gt;7.532048&lt;/D&gt;&lt;D xsi:type="xsd:double"&gt;-8.305102&lt;/D&gt;&lt;D xsi:type="xsd:double"&gt;3.5461068&lt;/D&gt;&lt;D xsi:type="xsd:double"&gt;-3.2846272&lt;/D&gt;&lt;D xsi:type="xsd:double"&gt;0.62789917&lt;/D&gt;&lt;D xsi:type="xsd:double"&gt;-4.9769697&lt;/D&gt;&lt;D xsi:type="xsd:double"&gt;-8.474046&lt;/D&gt;&lt;D xsi:type="xsd:double"&gt;0.034165382&lt;/D&gt;&lt;D xsi:type="xsd:double"&gt;-3.82514&lt;/D&gt;&lt;D xsi:type="xsd:double"&gt;-4.508078&lt;/D&gt;&lt;D xsi:type="xsd:double"&gt;-0.9951174&lt;/D&gt;&lt;D xsi:type="xsd:double"&gt;8.15475&lt;/D&gt;&lt;D xsi:type="xsd:double"&gt;-9.977203&lt;/D&gt;&lt;D xsi:type="xsd:double"&gt;-4.2267265&lt;/D&gt;&lt;D xsi:type="xsd:double"&gt;11.734796&lt;/D&gt;&lt;D xsi:type="xsd:double"&gt;2.009976&lt;/D&gt;&lt;D xsi:type="xsd:double"&gt;1.5200377&lt;/D&gt;&lt;D xsi:type="xsd:double"&gt;2.3251653&lt;/D&gt;&lt;D xsi:type="xsd:double"&gt;-3.184712&lt;/D&gt;&lt;D xsi:type="xsd:double"&gt;4.694164&lt;/D&gt;&lt;D xsi:type="xsd:double"&gt;2.24185&lt;/D&gt;&lt;D xsi:type="xsd:double"&gt;6.2431097&lt;/D&gt;&lt;D xsi:type="xsd:double"&gt;-0.51959753&lt;/D&gt;&lt;D xsi:type="xsd:double"&gt;-2.8648317&lt;/D&gt;&lt;D xsi:type="xsd:double"&gt;1.4828086&lt;/D&gt;&lt;D xsi:type="xsd:double"&gt;-4.3352547&lt;/D&gt;&lt;D xsi:type="xsd:double"&gt;1.4434338&lt;/D&gt;&lt;D xsi:type="xsd:double"&gt;5.906689&lt;/D&gt;&lt;D xsi:type="xsd:double"&gt;5.2434325&lt;/D&gt;&lt;D xsi:type="xsd:double"&gt;0.46665668&lt;/D&gt;&lt;/FQL&gt;&lt;FQL&gt;&lt;Q&gt;EMXC^FG_TOTAL_RETURNC(-10AY,0,AM)&lt;/Q&gt;&lt;R&gt;121&lt;/R&gt;&lt;C&gt;1&lt;/C&gt;&lt;D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xsi:type="xsd:double"&gt;4.2137146&lt;/D&gt;&lt;D xsi:type="xsd:double"&gt;2.824533&lt;/D&gt;&lt;D xsi:type="xsd:double"&gt;-1.9002855&lt;/D&gt;&lt;D xsi:type="xsd:double"&gt;0.6137371&lt;/D&gt;&lt;D xsi:type="xsd:double"&gt;7.3078036&lt;/D&gt;&lt;D xsi:type="xsd:double"&gt;-2.1796525&lt;/D&gt;&lt;D xsi:type="xsd:double"&gt;3.2837987&lt;/D&gt;&lt;D xsi:type="xsd:double"&gt;-3.5701573&lt;/D&gt;&lt;D xsi:type="xsd:double"&gt;-1.6025126&lt;/D&gt;&lt;D xsi:type="xsd:double"&gt;-3.8019419&lt;/D&gt;&lt;D xsi:type="xsd:double"&gt;-3.1690598&lt;/D&gt;&lt;D xsi:type="xsd:double"&gt;-1.8911779&lt;/D&gt;&lt;D xsi:type="xsd:double"&gt;-0.03092289&lt;/D&gt;&lt;D xsi:type="xsd:double"&gt;-2.866578&lt;/D&gt;&lt;D xsi:type="xsd:double"&gt;-1.6772747&lt;/D&gt;&lt;D xsi:type="xsd:double"&gt;0.842154&lt;/D&gt;&lt;D xsi:type="xsd:double"&gt;3.712988&lt;/D&gt;&lt;D xsi:type="xsd:double"&gt;1.5154719&lt;/D&gt;&lt;D xsi:type="xsd:double"&gt;0.53493977&lt;/D&gt;&lt;D xsi:type="xsd:double"&gt;3.250289&lt;/D&gt;&lt;D xsi:type="xsd:double"&gt;-6.8192663&lt;/D&gt;&lt;D xsi:type="xsd:double"&gt;4.1157484&lt;/D&gt;&lt;D xsi:type="xsd:double"&gt;3.31707&lt;/D&gt;&lt;D xsi:type="xsd:double"&gt;-6.9013653&lt;/D&gt;&lt;D xsi:type="xsd:double"&gt;4.1169286&lt;/D&gt;&lt;D xsi:type="xsd:double"&gt;0.16528368&lt;/D&gt;&lt;D xsi:type="xsd:double"&gt;2.2557735&lt;/D&gt;&lt;D xsi:type="xsd:double"&gt;3.6642432&lt;/D&gt;&lt;D xsi:type="xsd:double"&gt;4.70016&lt;/D&gt;&lt;D xsi:type="xsd:double"&gt;-4.604739&lt;/D&gt;&lt;D xsi:type="xsd:double"&gt;-22.437965&lt;/D&gt;&lt;D xsi:type="xsd:double"&gt;-2.5585055&lt;/D&gt;&lt;D xsi:type="xsd:double"&gt;1.6386628&lt;/D&gt;&lt;D xsi:type="xsd:double"&gt;12.63007&lt;/D&gt;&lt;D xsi:type="xsd:double"&gt;3.4193754&lt;/D&gt;&lt;D xsi:type="xsd:double"&gt;6.740093&lt;/D&gt;&lt;D xsi:type="xsd:double"&gt;-1.6241312&lt;/D&gt;&lt;D xsi:type="xsd:double"&gt;2.4879932&lt;/D&gt;&lt;D xsi:type="xsd:double"&gt;6.7355156&lt;/D&gt;&lt;D xsi:type="xsd:double"&gt;9.58271&lt;/D&gt;&lt;D xsi:type="xsd:double"&gt;9.038281&lt;/D&gt;&lt;D xsi:type="xsd:double"&gt;1.1275053&lt;/D&gt;&lt;D xsi:type="xsd:double"&gt;-2.5741994&lt;/D&gt;&lt;D xsi:type="xsd:double"&gt;0.6058574&lt;/D&gt;&lt;D xsi:type="xsd:double"&gt;-0.5687535&lt;/D&gt;&lt;D xsi:type="xsd:double"&gt;6.7056656&lt;/D&gt;&lt;D xsi:type="xsd:double"&gt;-2.5645077&lt;/D&gt;&lt;D xsi:type="xsd:double"&gt;-0.32494068&lt;/D&gt;&lt;D xsi:type="xsd:double"&gt;2.3308873&lt;/D&gt;&lt;D xsi:type="xsd:double"&gt;-2.8671563&lt;/D&gt;&lt;D xsi:type="xsd:double"&gt;1.9842505&lt;/D&gt;&lt;D xsi:type="xsd:double"&gt;-3.5489976&lt;/D&gt;&lt;D xsi:type="xsd:double"&gt;5.7157993&lt;/D&gt;&lt;D xsi:type="xsd:double"&gt;-3.1659722&lt;/D&gt;&lt;D xsi:type="xsd:double"&gt;-8.718628&lt;/D&gt;&lt;D xsi:type="xsd:double"&gt;4.576707&lt;/D&gt;&lt;D xsi:type="xsd:double"&gt;-10.067463&lt;/D&gt;&lt;D xsi:type="xsd:double"&gt;-4.5138597&lt;/D&gt;&lt;D xsi:type="xsd:double"&gt;-5.0650954&lt;/D&gt;&lt;D xsi:type="xsd:double"&gt;11.484898&lt;/D&gt;&lt;D xsi:type="xsd:double"&gt;-7.1689425&lt;/D&gt;&lt;D xsi:type="xsd:double"&gt;-6.4596233&lt;/D&gt;&lt;D xsi:type="xsd:double"&gt;11.022579&lt;/D&gt;&lt;D xsi:type="xsd:double"&gt;-1.5833378&lt;/D&gt;&lt;D xsi:type="xsd:double"&gt;4.4311523&lt;/D&gt;&lt;D xsi:type="xsd:double"&gt;-1.1643887&lt;/D&gt;&lt;D xsi:type="xsd:double"&gt;-4.3330727&lt;/D&gt;&lt;D xsi:type="xsd:double"&gt;5.69818&lt;/D&gt;&lt;D xsi:type="xsd:double"&gt;-2.1129549&lt;/D&gt;&lt;D xsi:type="xsd:double"&gt;7.2526097&lt;/D&gt;&lt;D xsi:type="xsd:double"&gt;1.8757105&lt;/D&gt;&lt;D xsi:type="xsd:double"&gt;-4.072899&lt;/D&gt;&lt;D xsi:type="xsd:double"&gt;-0.5040765&lt;/D&gt;&lt;D xsi:type="xsd:double"&gt;-3.2151222&lt;/D&gt;&lt;D xsi:type="xsd:double"&gt;1.9528866&lt;/D&gt;&lt;D xsi:type="xsd:double"&gt;6.4968467&lt;/D&gt;&lt;D xsi:type="xsd:double"&gt;2.3560405&lt;/D&gt;&lt;D xsi:type="xsd:double"&gt;0.6966114&lt;/D&gt;&lt;/FQL&gt;&lt;FQL&gt;&lt;Q&gt;VGK^FG_TOTAL_RETURNC(-10AY,0,AM)&lt;/Q&gt;&lt;R&gt;121&lt;/R&gt;&lt;C&gt;1&lt;/C&gt;&lt;D xsi:type="xsd:double"&gt;1.3250709&lt;/D&gt;&lt;D xsi:type="xsd:double"&gt;-1.6474187&lt;/D&gt;&lt;D xsi:type="xsd:double"&gt;2.0357609&lt;/D&gt;&lt;D xsi:type="xsd:double"&gt;4.1745424&lt;/D&gt;&lt;D xsi:type="xsd:double"&gt;0.6101608&lt;/D&gt;&lt;D xsi:type="xsd:double"&gt;-2.091211&lt;/D&gt;&lt;D xsi:type="xsd:double"&gt;-3.6753416&lt;/D&gt;&lt;D xsi:type="xsd:double"&gt;1.0775447&lt;/D&gt;&lt;D xsi:type="xsd:double"&gt;-9.200466&lt;/D&gt;&lt;D xsi:type="xsd:double"&gt;3.906405&lt;/D&gt;&lt;D xsi:type="xsd:double"&gt;-2.7359068&lt;/D&gt;&lt;D xsi:type="xsd:double"&gt;-1.4569402&lt;/D&gt;&lt;D xsi:type="xsd:double"&gt;7.3018312&lt;/D&gt;&lt;D xsi:type="xsd:double"&gt;-2.8202295&lt;/D&gt;&lt;D xsi:type="xsd:double"&gt;4.7130704&lt;/D&gt;&lt;D xsi:type="xsd:double"&gt;3.452611&lt;/D&gt;&lt;D xsi:type="xsd:double"&gt;-1.8772781&lt;/D&gt;&lt;D xsi:type="xsd:double"&gt;-0.4169643&lt;/D&gt;&lt;D xsi:type="xsd:double"&gt;-1.0117412&lt;/D&gt;&lt;D xsi:type="xsd:double"&gt;-6.0777545&lt;/D&gt;&lt;D xsi:type="xsd:double"&gt;0.22426844&lt;/D&gt;&lt;D xsi:type="xsd:double"&gt;-2.4542212&lt;/D&gt;&lt;D xsi:type="xsd:double"&gt;-1.5974522&lt;/D&gt;&lt;D xsi:type="xsd:double"&gt;-5.49981&lt;/D&gt;&lt;D xsi:type="xsd:double"&gt;-3.7731767&lt;/D&gt;&lt;D xsi:type="xsd:double"&gt;8.962584&lt;/D&gt;&lt;D xsi:type="xsd:double"&gt;1.6857743&lt;/D&gt;&lt;D xsi:type="xsd:double"&gt;-2.1761239&lt;/D&gt;&lt;D xsi:type="xsd:double"&gt;-1.5384555&lt;/D&gt;&lt;D xsi:type="xsd:double"&gt;1.295197&lt;/D&gt;&lt;D xsi:type="xsd:double"&gt;4.0833592&lt;/D&gt;&lt;D xsi:type="xsd:double"&gt;-1.2770712&lt;/D&gt;&lt;D xsi:type="xsd:double"&gt;-1.935482&lt;/D&gt;&lt;D xsi:type="xsd:double"&gt;-1.4431238&lt;/D&gt;&lt;D xsi:type="xsd:double"&gt;3.7252307&lt;/D&gt;&lt;D xsi:type="xsd:double"&gt;2.2710562&lt;/D&gt;&lt;D xsi:type="xsd:double"&gt;1.2645364&lt;/D&gt;&lt;D xsi:type="xsd:double"&gt;2.1147966&lt;/D&gt;&lt;D xsi:type="xsd:double"&gt;1.4541745&lt;/D&gt;&lt;D xsi:type="xsd:double"&gt;8.13135&lt;/D&gt;&lt;D xsi:type="xsd:double"&gt;1.4822841&lt;/D&gt;&lt;D xsi:type="xsd:double"&gt;1.0545135&lt;/D&gt;&lt;D xsi:type="xsd:double"&gt;-0.089377165&lt;/D&gt;&lt;D xsi:type="xsd:double"&gt;3.3637524&lt;/D&gt;&lt;D xsi:type="xsd:double"&gt;2.2749186&lt;/D&gt;&lt;D xsi:type="xsd:double"&gt;-2.514869&lt;/D&gt;&lt;D xsi:type="xsd:double"&gt;2.143979&lt;/D&gt;&lt;D xsi:type="xsd:double"&gt;5.972886&lt;/D&gt;&lt;D xsi:type="xsd:double"&gt;-5.3424&lt;/D&gt;&lt;D xsi:type="xsd:double"&gt;0.9748578&lt;/D&gt;&lt;D xsi:type="xsd:double"&gt;1.3977528&lt;/D&gt;&lt;D xsi:type="xsd:double"&gt;1.124537&lt;/D&gt;&lt;D xsi:type="xsd:double"&gt;-1.9419074&lt;/D&gt;&lt;D xsi:type="xsd:double"&gt;-1.4971852&lt;/D&gt;&lt;D xsi:type="xsd:double"&gt;-2.4527013&lt;/D&gt;&lt;D xsi:type="xsd:double"&gt;0.71839094&lt;/D&gt;&lt;D xsi:type="xsd:double"&gt;-5.5552664&lt;/D&gt;&lt;D xsi:type="xsd:double"&gt;-1.7247915&lt;/D&gt;&lt;D xsi:type="xsd:double"&gt;-3.1822503&lt;/D&gt;&lt;D xsi:type="xsd:double"&gt;1.3233423&lt;/D&gt;&lt;D xsi:type="xsd:double"&gt;2.5727391&lt;/D&gt;&lt;D xsi:type="xsd:double"&gt;3.916645&lt;/D&gt;&lt;D xsi:type="xsd:double"&gt;3.4306884&lt;/D&gt;&lt;D xsi:type="xsd:double"&gt;-4.04405&lt;/D&gt;&lt;D xsi:type="xsd:double"&gt;2.8974533&lt;/D&gt;&lt;D xsi:type="xsd:double"&gt;1.9151449&lt;/D&gt;&lt;D xsi:type="xsd:double"&gt;-4.3105006&lt;/D&gt;&lt;D xsi:type="xsd:double"&gt;4.122925&lt;/D&gt;&lt;D xsi:type="xsd:double"&gt;-0.44981837&lt;/D&gt;&lt;D xsi:type="xsd:double"&gt;3.9829612&lt;/D&gt;&lt;D xsi:type="xsd:double"&gt;3.1355739&lt;/D&gt;&lt;D xsi:type="xsd:double"&gt;1.6297579&lt;/D&gt;&lt;D xsi:type="xsd:double"&gt;-0.0854671&lt;/D&gt;&lt;D xsi:type="xsd:double"&gt;-25.337898&lt;/D&gt;&lt;D xsi:type="xsd:double"&gt;3.1998634&lt;/D&gt;&lt;D xsi:type="xsd:double"&gt;0.11175871&lt;/D&gt;&lt;D xsi:type="xsd:double"&gt;11.766016&lt;/D&gt;&lt;D xsi:type="xsd:double"&gt;3.3750653&lt;/D&gt;&lt;D xsi:type="xsd:double"&gt;6.459141&lt;/D&gt;&lt;D xsi:type="xsd:double"&gt;-0.9685695&lt;/D&gt;&lt;D xsi:type="xsd:double"&gt;0.22609234&lt;/D&gt;&lt;D xsi:type="xsd:double"&gt;5.4814816&lt;/D&gt;&lt;D xsi:type="xsd:double"&gt;3.9501429&lt;/D&gt;&lt;D xsi:type="xsd:double"&gt;5.1917076&lt;/D&gt;&lt;D xsi:type="xsd:double"&gt;1.3895631&lt;/D&gt;&lt;D xsi:type="xsd:double"&gt;1.4183283&lt;/D&gt;&lt;D xsi:type="xsd:double"&gt;3.032744&lt;/D&gt;&lt;D xsi:type="xsd:double"&gt;2.1595955&lt;/D&gt;&lt;D xsi:type="xsd:double"&gt;5.2024007&lt;/D&gt;&lt;D xsi:type="xsd:double"&gt;-2.137816&lt;/D&gt;&lt;D xsi:type="xsd:double"&gt;3.6066532&lt;/D&gt;&lt;D xsi:type="xsd:double"&gt;-1.4776945&lt;/D&gt;&lt;D xsi:type="xsd:double"&gt;-2.8761744&lt;/D&gt;&lt;D xsi:type="xsd:double"&gt;3.8984299&lt;/D&gt;&lt;D xsi:type="xsd:double"&gt;-4.312825&lt;/D&gt;&lt;D xsi:type="xsd:double"&gt;3.9495945&lt;/D&gt;&lt;D xsi:type="xsd:double"&gt;-4.8189282&lt;/D&gt;&lt;D xsi:type="xsd:double"&gt;-10.908252&lt;/D&gt;&lt;D xsi:type="xsd:double"&gt;6.695938&lt;/D&gt;&lt;D xsi:type="xsd:double"&gt;-8.443874&lt;/D&gt;&lt;D xsi:type="xsd:double"&gt;-4.5936346&lt;/D&gt;&lt;D xsi:type="xsd:double"&gt;-2.8772533&lt;/D&gt;&lt;D xsi:type="xsd:double"&gt;9.546959&lt;/D&gt;&lt;D xsi:type="xsd:double"&gt;-8.6972&lt;/D&gt;&lt;D xsi:type="xsd:double"&gt;-8.061844&lt;/D&gt;&lt;D xsi:type="xsd:double"&gt;17.816948&lt;/D&gt;&lt;D xsi:type="xsd:double"&gt;4.1095853&lt;/D&gt;&lt;D xsi:type="xsd:double"&gt;5.1169515&lt;/D&gt;&lt;D xsi:type="xsd:double"&gt;1.0783076&lt;/D&gt;&lt;D xsi:type="xsd:double"&gt;-4.398489&lt;/D&gt;&lt;D xsi:type="xsd:double"&gt;8.792114&lt;/D&gt;&lt;D xsi:type="xsd:double"&gt;-0.93443394&lt;/D&gt;&lt;D xsi:type="xsd:double"&gt;-0.46362877&lt;/D&gt;&lt;D xsi:type="xsd:double"&gt;3.7711263&lt;/D&gt;&lt;D xsi:type="xsd:double"&gt;-2.7887225&lt;/D&gt;&lt;D xsi:type="xsd:double"&gt;-3.4521878&lt;/D&gt;&lt;D xsi:type="xsd:double"&gt;-2.9004693&lt;/D&gt;&lt;D xsi:type="xsd:double"&gt;1.5454054&lt;/D&gt;&lt;D xsi:type="xsd:double"&gt;8.515728&lt;/D&gt;&lt;D xsi:type="xsd:double"&gt;0.977087&lt;/D&gt;&lt;D xsi:type="xsd:double"&gt;-1.5089571&lt;/D&gt;&lt;/FQL&gt;&lt;FQL&gt;&lt;Q&gt;TLT^FG_TOTAL_RETURNC(-10AY,0,AM)&lt;/Q&gt;&lt;R&gt;121&lt;/R&gt;&lt;C&gt;1&lt;/C&gt;&lt;D xsi:type="xsd:double"&gt;1.7711878&lt;/D&gt;&lt;D xsi:type="xsd:double"&gt;2.1047592&lt;/D&gt;&lt;D xsi:type="xsd:double"&gt;2.320373&lt;/D&gt;&lt;D xsi:type="xsd:double"&gt;1.1637807&lt;/D&gt;&lt;D xsi:type="xsd:double"&gt;0.61900616&lt;/D&gt;&lt;D xsi:type="xsd:double"&gt;1.5382767&lt;/D&gt;&lt;D xsi:type="xsd:double"&gt;1.9653916&lt;/D&gt;&lt;D xsi:type="xsd:double"&gt;-1.6161084&lt;/D&gt;&lt;D xsi:type="xsd:double"&gt;6.787443&lt;/D&gt;&lt;D xsi:type="xsd:double"&gt;-1.3082623&lt;/D&gt;&lt;D xsi:type="xsd:double"&gt;6.456554&lt;/D&gt;&lt;D xsi:type="xsd:double"&gt;4.590559&lt;/D&gt;&lt;D xsi:type="xsd:double"&gt;-2.5563896&lt;/D&gt;&lt;D xsi:type="xsd:double"&gt;-0.9503186&lt;/D&gt;&lt;D xsi:type="xsd:double"&gt;2.64225&lt;/D&gt;&lt;D xsi:type="xsd:double"&gt;-8.222318&lt;/D&gt;&lt;D xsi:type="xsd:double"&gt;-0.56577325&lt;/D&gt;&lt;D xsi:type="xsd:double"&gt;-1.6970515&lt;/D&gt;&lt;D xsi:type="xsd:double"&gt;7.129121&lt;/D&gt;&lt;D xsi:type="xsd:double"&gt;-1.6323328&lt;/D&gt;&lt;D xsi:type="xsd:double"&gt;1.8827319&lt;/D&gt;&lt;D xsi:type="xsd:double"&gt;-2.8183103&lt;/D&gt;&lt;D xsi:type="xsd:double"&gt;3.6250591&lt;/D&gt;&lt;D xsi:type="xsd:double"&gt;1.204443&lt;/D&gt;&lt;D xsi:type="xsd:double"&gt;5.408621&lt;/D&gt;&lt;D xsi:type="xsd:double"&gt;-2.960962&lt;/D&gt;&lt;D xsi:type="xsd:double"&gt;3.3776999&lt;/D&gt;&lt;D xsi:type="xsd:double"&gt;0.8823037&lt;/D&gt;&lt;D xsi:type="xsd:double"&gt;2.5532484&lt;/D&gt;&lt;D xsi:type="xsd:double"&gt;4.8213363&lt;/D&gt;&lt;D xsi:type="xsd:double"&gt;-0.92571974&lt;/D&gt;&lt;D xsi:type="xsd:double"&gt;-4.1306553&lt;/D&gt;&lt;D xsi:type="xsd:double"&gt;-0.26034117&lt;/D&gt;&lt;D xsi:type="xsd:double"&gt;-8.382475&lt;/D&gt;&lt;D xsi:type="xsd:double"&gt;-2.9978156&lt;/D&gt;&lt;D xsi:type="xsd:double"&gt;2.9522061&lt;/D&gt;&lt;D xsi:type="xsd:double"&gt;-0.55069923&lt;/D&gt;&lt;D xsi:type="xsd:double"&gt;-3.025347&lt;/D&gt;&lt;D xsi:type="xsd:double"&gt;6.19545&lt;/D&gt;&lt;D xsi:type="xsd:double"&gt;-1.4777184&lt;/D&gt;&lt;D xsi:type="xsd:double"&gt;2.6801825&lt;/D&gt;&lt;D xsi:type="xsd:double"&gt;-0.7597685&lt;/D&gt;&lt;D xsi:type="xsd:double"&gt;2.859652&lt;/D&gt;&lt;D xsi:type="xsd:double"&gt;0.09624958&lt;/D&gt;&lt;D xsi:type="xsd:double"&gt;-0.14603734&lt;/D&gt;&lt;D xsi:type="xsd:double"&gt;-0.9755671&lt;/D&gt;&lt;D xsi:type="xsd:double"&gt;2.594304&lt;/D&gt;&lt;D xsi:type="xsd:double"&gt;-2.0015836&lt;/D&gt;&lt;D xsi:type="xsd:double"&gt;-4.2395234&lt;/D&gt;&lt;D xsi:type="xsd:double"&gt;0.36871433&lt;/D&gt;&lt;D xsi:type="xsd:double"&gt;1.6514301&lt;/D&gt;&lt;D xsi:type="xsd:double"&gt;-1.1630237&lt;/D&gt;&lt;D xsi:type="xsd:double"&gt;0.27534962&lt;/D&gt;&lt;D xsi:type="xsd:double"&gt;3.1170845&lt;/D&gt;&lt;D xsi:type="xsd:double"&gt;-1.6613424&lt;/D&gt;&lt;D xsi:type="xsd:double"&gt;-0.84688663&lt;/D&gt;&lt;D xsi:type="xsd:double"&gt;-3.687805&lt;/D&gt;&lt;D xsi:type="xsd:double"&gt;-0.15186071&lt;/D&gt;&lt;D xsi:type="xsd:double"&gt;3.790462&lt;/D&gt;&lt;D xsi:type="xsd:double"&gt;2.6636958&lt;/D&gt;&lt;D xsi:type="xsd:double"&gt;0.3681183&lt;/D&gt;&lt;D xsi:type="xsd:double"&gt;0.8175492&lt;/D&gt;&lt;D xsi:type="xsd:double"&gt;0.9147048&lt;/D&gt;&lt;D xsi:type="xsd:double"&gt;2.7086854&lt;/D&gt;&lt;D xsi:type="xsd:double"&gt;4.507172&lt;/D&gt;&lt;D xsi:type="xsd:double"&gt;-0.4985988&lt;/D&gt;&lt;D xsi:type="xsd:double"&gt;9.628344&lt;/D&gt;&lt;D xsi:type="xsd:double"&gt;-3.9996266&lt;/D&gt;&lt;D xsi:type="xsd:double"&gt;3.0358672&lt;/D&gt;&lt;D xsi:type="xsd:double"&gt;-2.635622&lt;/D&gt;&lt;D xsi:type="xsd:double"&gt;2.0379305&lt;/D&gt;&lt;D xsi:type="xsd:double"&gt;-0.57530403&lt;/D&gt;&lt;D xsi:type="xsd:double"&gt;4.448092&lt;/D&gt;&lt;D xsi:type="xsd:double"&gt;7.1214914&lt;/D&gt;&lt;D xsi:type="xsd:double"&gt;6.6087484&lt;/D&gt;&lt;D xsi:type="xsd:double"&gt;1.1307597&lt;/D&gt;&lt;D xsi:type="xsd:double"&gt;-1.8183827&lt;/D&gt;&lt;D xsi:type="xsd:double"&gt;2.9425263&lt;/D&gt;&lt;D xsi:type="xsd:double"&gt;-1.7238259&lt;/D&gt;&lt;D xsi:type="xsd:double"&gt;0.5149603&lt;/D&gt;&lt;D xsi:type="xsd:double"&gt;-1.5579998&lt;/D&gt;&lt;D xsi:type="xsd:double"&gt;-2.1149874&lt;/D&gt;&lt;D xsi:type="xsd:double"&gt;0.48958063&lt;/D&gt;&lt;D xsi:type="xsd:double"&gt;-3.754127&lt;/D&gt;&lt;D xsi:type="xsd:double"&gt;-3.5177767&lt;/D&gt;&lt;D xsi:type="xsd:double"&gt;-7.398796&lt;/D&gt;&lt;D xsi:type="xsd:double"&gt;1.9156098&lt;/D&gt;&lt;D xsi:type="xsd:double"&gt;-1.7843008&lt;/D&gt;&lt;D xsi:type="xsd:double"&gt;4.937184&lt;/D&gt;&lt;D xsi:type="xsd:double"&gt;2.1775484&lt;/D&gt;&lt;D xsi:type="xsd:double"&gt;2.4164438&lt;/D&gt;&lt;D xsi:type="xsd:double"&gt;0.6327033&lt;/D&gt;&lt;D xsi:type="xsd:double"&gt;-2.5297582&lt;/D&gt;&lt;D xsi:type="xsd:double"&gt;1.499486&lt;/D&gt;&lt;D xsi:type="xsd:double"&gt;2.655685&lt;/D&gt;&lt;D xsi:type="xsd:double"&gt;-4.3809414&lt;/D&gt;&lt;D xsi:type="xsd:double"&gt;-4.045415&lt;/D&gt;&lt;D xsi:type="xsd:double"&gt;-2.2883415&lt;/D&gt;&lt;D xsi:type="xsd:double"&gt;-8.52586&lt;/D&gt;&lt;D xsi:type="xsd:double"&gt;-5.7125034&lt;/D&gt;&lt;D xsi:type="xsd:double"&gt;-4.814023&lt;/D&gt;&lt;D xsi:type="xsd:double"&gt;5.869484&lt;/D&gt;&lt;D xsi:type="xsd:double"&gt;-0.5882263&lt;/D&gt;&lt;D xsi:type="xsd:double"&gt;-6.618798&lt;/D&gt;&lt;D xsi:type="xsd:double"&gt;-7.473135&lt;/D&gt;&lt;D xsi:type="xsd:double"&gt;-1.2693703&lt;/D&gt;&lt;D xsi:type="xsd:double"&gt;10.275531&lt;/D&gt;&lt;D xsi:type="xsd:double"&gt;-0.6431937&lt;/D&gt;&lt;D xsi:type="xsd:double"&gt;-2.08382&lt;/D&gt;&lt;D xsi:type="xsd:double"&gt;1.7584443&lt;/D&gt;&lt;D xsi:type="xsd:double"&gt;0.46052933&lt;/D&gt;&lt;D xsi:type="xsd:double"&gt;-1.4229536&lt;/D&gt;&lt;D xsi:type="xsd:double"&gt;-2.677673&lt;/D&gt;&lt;D xsi:type="xsd:double"&gt;0.9457588&lt;/D&gt;&lt;D xsi:type="xsd:double"&gt;-6.136501&lt;/D&gt;&lt;D xsi:type="xsd:double"&gt;-0.9157717&lt;/D&gt;&lt;D xsi:type="xsd:double"&gt;-6.706071&lt;/D&gt;&lt;D xsi:type="xsd:double"&gt;0.54255724&lt;/D&gt;&lt;D xsi:type="xsd:double"&gt;10.651422&lt;/D&gt;&lt;D xsi:type="xsd:double"&gt;-0.017935038&lt;/D&gt;&lt;D xsi:type="xsd:double"&gt;-4.0183067&lt;/D&gt;&lt;/FQL&gt;&lt;FQL&gt;&lt;Q&gt;OIL^FG_TOTAL_RETURNC(-10AY,0,AM)&lt;/Q&gt;&lt;R&gt;121&lt;/R&gt;&lt;C&gt;1&lt;/C&gt;&lt;D xsi:type="xsd:double"&gt;8.00761&lt;/D&gt;&lt;D xsi:type="xsd:double"&gt;-0.7637203&lt;/D&gt;&lt;D xsi:type="xsd:double"&gt;3.8006186&lt;/D&gt;&lt;D xsi:type="xsd:double"&gt;0.18250942&lt;/D&gt;&lt;D xsi:type="xsd:double"&gt;5.430937&lt;/D&gt;&lt;D xsi:type="xsd:double"&gt;-3.887689&lt;/D&gt;&lt;D xsi:type="xsd:double"&gt;-2.7977526&lt;/D&gt;&lt;D xsi:type="xsd:double"&gt;-5.4213405&lt;/D&gt;&lt;D xsi:type="xsd:double"&gt;-7.3576093&lt;/D&gt;&lt;D xsi:type="xsd:double"&gt;-8.654362&lt;/D&gt;&lt;D xsi:type="xsd:double"&gt;-22.305023&lt;/D&gt;&lt;D xsi:type="xsd:double"&gt;-17.257792&lt;/D&gt;&lt;D xsi:type="xsd:double"&gt;12.643778&lt;/D&gt;&lt;D xsi:type="xsd:double"&gt;-11.049461&lt;/D&gt;&lt;D xsi:type="xsd:double"&gt;6.2336683&lt;/D&gt;&lt;D xsi:type="xsd:double"&gt;10.679603&lt;/D&gt;&lt;D xsi:type="xsd:double"&gt;-2.2540033&lt;/D&gt;&lt;D xsi:type="xsd:double"&gt;-11.974716&lt;/D&gt;&lt;D xsi:type="xsd:double"&gt;-17.375887&lt;/D&gt;&lt;D xsi:type="xsd:double"&gt;1.019311&lt;/D&gt;&lt;D xsi:type="xsd:double"&gt;3.0047774&lt;/D&gt;&lt;D xsi:type="xsd:double"&gt;-12.223268&lt;/D&gt;&lt;D xsi:type="xsd:double"&gt;-11.036712&lt;/D&gt;&lt;D xsi:type="xsd:double"&gt;-18.029177&lt;/D&gt;&lt;D xsi:type="xsd:double"&gt;0.4405856&lt;/D&gt;&lt;D xsi:type="xsd:double"&gt;18.042505&lt;/D&gt;&lt;D xsi:type="xsd:double"&gt;4.7833204&lt;/D&gt;&lt;D xsi:type="xsd:double"&gt;7.0409775&lt;/D&gt;&lt;D xsi:type="xsd:double"&gt;5.3064823&lt;/D&gt;&lt;D xsi:type="xsd:double"&gt;-9.444904&lt;/D&gt;&lt;D xsi:type="xsd:double"&gt;-2.4682462&lt;/D&gt;&lt;D xsi:type="xsd:double"&gt;-1.0120213&lt;/D&gt;&lt;D xsi:type="xsd:double"&gt;9.673691&lt;/D&gt;&lt;D xsi:type="xsd:double"&gt;-13.6793375&lt;/D&gt;&lt;D xsi:type="xsd:double"&gt;20.88046&lt;/D&gt;&lt;D xsi:type="xsd:double"&gt;-2.7289867&lt;/D&gt;&lt;D xsi:type="xsd:double"&gt;-2.2458553&lt;/D&gt;&lt;D xsi:type="xsd:double"&gt;-8.585257&lt;/D&gt;&lt;D xsi:type="xsd:double"&gt;7.903445&lt;/D&gt;&lt;D xsi:type="xsd:double"&gt;-10.756975&lt;/D&gt;&lt;D xsi:type="xsd:double"&gt;-3.3997297&lt;/D&gt;&lt;D xsi:type="xsd:double"&gt;-1.6708136&lt;/D&gt;&lt;D xsi:type="xsd:double"&gt;4.4830084&lt;/D&gt;&lt;D xsi:type="xsd:double"&gt;2.5536418&lt;/D&gt;&lt;D xsi:type="xsd:double"&gt;3.2458305&lt;/D&gt;&lt;D xsi:type="xsd:double"&gt;9.869278&lt;/D&gt;&lt;D xsi:type="xsd:double"&gt;-1.011306&lt;/D&gt;&lt;D xsi:type="xsd:double"&gt;13.281261&lt;/D&gt;&lt;D xsi:type="xsd:double"&gt;-7.9575596&lt;/D&gt;&lt;D xsi:type="xsd:double"&gt;5.1873207&lt;/D&gt;&lt;D xsi:type="xsd:double"&gt;9.369862&lt;/D&gt;&lt;D xsi:type="xsd:double"&gt;6.9639325&lt;/D&gt;&lt;D xsi:type="xsd:double"&gt;-5.3395867&lt;/D&gt;&lt;D xsi:type="xsd:double"&gt;3.2657146&lt;/D&gt;&lt;D xsi:type="xsd:double"&gt;-2.15621&lt;/D&gt;&lt;D xsi:type="xsd:double"&gt;4.456413&lt;/D&gt;&lt;D xsi:type="xsd:double"&gt;4.2428493&lt;/D&gt;&lt;D xsi:type="xsd:double"&gt;-21.812456&lt;/D&gt;&lt;D xsi:type="xsd:double"&gt;-4.285306&lt;/D&gt;&lt;D xsi:type="xsd:double"&gt;-1.8437445&lt;/D&gt;&lt;D xsi:type="xsd:double"&gt;4.322481&lt;/D&gt;&lt;D xsi:type="xsd:double"&gt;6.270838&lt;/D&gt;&lt;D xsi:type="xsd:double"&gt;6.7286253&lt;/D&gt;&lt;D xsi:type="xsd:double"&gt;-4.248661&lt;/D&gt;&lt;D xsi:type="xsd:double"&gt;-13.401783&lt;/D&gt;&lt;D xsi:type="xsd:double"&gt;14.197195&lt;/D&gt;&lt;D xsi:type="xsd:double"&gt;-5.9316635&lt;/D&gt;&lt;D xsi:type="xsd:double"&gt;-2.8086603&lt;/D&gt;&lt;D xsi:type="xsd:double"&gt;1.2007475&lt;/D&gt;&lt;D xsi:type="xsd:double"&gt;4.877758&lt;/D&gt;&lt;D xsi:type="xsd:double"&gt;4.30851&lt;/D&gt;&lt;D xsi:type="xsd:double"&gt;-1.4473915&lt;/D&gt;&lt;D xsi:type="xsd:double"&gt;-9.110981&lt;/D&gt;&lt;D xsi:type="xsd:double"&gt;-34.176125&lt;/D&gt;&lt;D xsi:type="xsd:double"&gt;-1.1161625&lt;/D&gt;&lt;D xsi:type="xsd:double"&gt;-20.325207&lt;/D&gt;&lt;D xsi:type="xsd:double"&gt;31.67218&lt;/D&gt;&lt;D xsi:type="xsd:double"&gt;7.7196&lt;/D&gt;&lt;D xsi:type="xsd:double"&gt;7.2589755&lt;/D&gt;&lt;D xsi:type="xsd:double"&gt;-11.390286&lt;/D&gt;&lt;D xsi:type="xsd:double"&gt;4.7115684&lt;/D&gt;&lt;D xsi:type="xsd:double"&gt;-1.2144327&lt;/D&gt;&lt;D xsi:type="xsd:double"&gt;14.101398&lt;/D&gt;&lt;D xsi:type="xsd:double"&gt;11.833466&lt;/D&gt;&lt;D xsi:type="xsd:double"&gt;11.52842&lt;/D&gt;&lt;D xsi:type="xsd:double"&gt;11.508047&lt;/D&gt;&lt;D xsi:type="xsd:double"&gt;-5.7247877&lt;/D&gt;&lt;D xsi:type="xsd:double"&gt;5.7610035&lt;/D&gt;&lt;D xsi:type="xsd:double"&gt;9.618044&lt;/D&gt;&lt;D xsi:type="xsd:double"&gt;6.054783&lt;/D&gt;&lt;D xsi:type="xsd:double"&gt;-7.3855877&lt;/D&gt;&lt;D xsi:type="xsd:double"&gt;4.7455907&lt;/D&gt;&lt;D xsi:type="xsd:double"&gt;13.545073&lt;/D&gt;&lt;D xsi:type="xsd:double"&gt;-0.8638382&lt;/D&gt;&lt;D xsi:type="xsd:double"&gt;-8.3817425&lt;/D&gt;&lt;D xsi:type="xsd:double"&gt;14.039862&lt;/D&gt;&lt;D xsi:type="xsd:double"&gt;12.39078&lt;/D&gt;&lt;D xsi:type="xsd:double"&gt;16.961134&lt;/D&gt;&lt;D xsi:type="xsd:double"&gt;1.7824769&lt;/D&gt;&lt;D xsi:type="xsd:double"&gt;3.6509395&lt;/D&gt;&lt;D xsi:type="xsd:double"&gt;11.197031&lt;/D&gt;&lt;D xsi:type="xsd:double"&gt;-19.727022&lt;/D&gt;&lt;D xsi:type="xsd:double"&gt;3.496945&lt;/D&gt;&lt;D xsi:type="xsd:double"&gt;-3.812766&lt;/D&gt;&lt;D xsi:type="xsd:double"&gt;1.730907&lt;/D&gt;&lt;D xsi:type="xsd:double"&gt;3.2403946&lt;/D&gt;&lt;D xsi:type="xsd:double"&gt;-12.120283&lt;/D&gt;&lt;D xsi:type="xsd:double"&gt;6.2849164&lt;/D&gt;&lt;D xsi:type="xsd:double"&gt;-1.4454663&lt;/D&gt;&lt;D xsi:type="xsd:double"&gt;-5.402666&lt;/D&gt;&lt;D xsi:type="xsd:double"&gt;9.305406&lt;/D&gt;&lt;D xsi:type="xsd:double"&gt;-12.991619&lt;/D&gt;&lt;D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xsi:type="xsd:string"&gt;@NA&lt;/D&gt;&lt;/FQL&gt;&lt;FQL&gt;&lt;Q&gt;DBA^FG_TOTAL_RETURNC(-10AY,0,AM)&lt;/Q&gt;&lt;R&gt;121&lt;/R&gt;&lt;C&gt;1&lt;/C&gt;&lt;D xsi:type="xsd:double"&gt;5.0700665&lt;/D&gt;&lt;D xsi:type="xsd:double"&gt;12.907028&lt;/D&gt;&lt;D xsi:type="xsd:double"&gt;-0.7644236&lt;/D&gt;&lt;D xsi:type="xsd:double"&gt;0.105047226&lt;/D&gt;&lt;D xsi:type="xsd:double"&gt;-3.0080497&lt;/D&gt;&lt;D xsi:type="xsd:double"&gt;-5.805981&lt;/D&gt;&lt;D xsi:type="xsd:double"&gt;-0.34456253&lt;/D&gt;&lt;D xsi:type="xsd:double"&gt;-2.0361125&lt;/D&gt;&lt;D xsi:type="xsd:double"&gt;3.686273&lt;/D&gt;&lt;D xsi:type="xsd:double"&gt;-2.042365&lt;/D&gt;&lt;D xsi:type="xsd:double"&gt;-2.702701&lt;/D&gt;&lt;D xsi:type="xsd:double"&gt;-3.0952394&lt;/D&gt;&lt;D xsi:type="xsd:double"&gt;-3.4807563&lt;/D&gt;&lt;D xsi:type="xsd:double"&gt;-6.3640237&lt;/D&gt;&lt;D xsi:type="xsd:double"&gt;0.27185678&lt;/D&gt;&lt;D xsi:type="xsd:double"&gt;1.1748791&lt;/D&gt;&lt;D xsi:type="xsd:double"&gt;-1.8311739&lt;/D&gt;&lt;D xsi:type="xsd:double"&gt;5.4595113&lt;/D&gt;&lt;D xsi:type="xsd:double"&gt;-7.7221813&lt;/D&gt;&lt;D xsi:type="xsd:double"&gt;-1.8232763&lt;/D&gt;&lt;D xsi:type="xsd:double"&gt;2.4285674&lt;/D&gt;&lt;D xsi:type="xsd:double"&gt;-5.1138997&lt;/D&gt;&lt;D xsi:type="xsd:double"&gt;0.39196014&lt;/D&gt;&lt;D xsi:type="xsd:double"&gt;-2.3914099&lt;/D&gt;&lt;D xsi:type="xsd:double"&gt;-1.4999986&lt;/D&gt;&lt;D xsi:type="xsd:double"&gt;5.68527&lt;/D&gt;&lt;D xsi:type="xsd:double"&gt;-2.3535073&lt;/D&gt;&lt;D xsi:type="xsd:double"&gt;4.623711&lt;/D&gt;&lt;D xsi:type="xsd:double"&gt;6.62905&lt;/D&gt;&lt;D xsi:type="xsd:double"&gt;-4.40917&lt;/D&gt;&lt;D xsi:type="xsd:double"&gt;-4.5202913&lt;/D&gt;&lt;D xsi:type="xsd:double"&gt;-2.9468656&lt;/D&gt;&lt;D xsi:type="xsd:double"&gt;-0.04977584&lt;/D&gt;&lt;D xsi:type="xsd:double"&gt;0.49800873&lt;/D&gt;&lt;D xsi:type="xsd:double"&gt;-0.2973199&lt;/D&gt;&lt;D xsi:type="xsd:double"&gt;3.0318022&lt;/D&gt;&lt;D xsi:type="xsd:double"&gt;-1.2542248&lt;/D&gt;&lt;D xsi:type="xsd:double"&gt;-2.0517826&lt;/D&gt;&lt;D xsi:type="xsd:double"&gt;-1.7456293&lt;/D&gt;&lt;D xsi:type="xsd:double"&gt;2.4365425&lt;/D&gt;&lt;D xsi:type="xsd:double"&gt;-1.7343938&lt;/D&gt;&lt;D xsi:type="xsd:double"&gt;0.6051421&lt;/D&gt;&lt;D xsi:type="xsd:double"&gt;-3.759396&lt;/D&gt;&lt;D xsi:type="xsd:double"&gt;-1.8229187&lt;/D&gt;&lt;D xsi:type="xsd:double"&gt;1.5384555&lt;/D&gt;&lt;D xsi:type="xsd:double"&gt;0.7837057&lt;/D&gt;&lt;D xsi:type="xsd:double"&gt;-5.3914013&lt;/D&gt;&lt;D xsi:type="xsd:double"&gt;1.6986251&lt;/D&gt;&lt;D xsi:type="xsd:double"&gt;2.0474195&lt;/D&gt;&lt;D xsi:type="xsd:double"&gt;2.3759127&lt;/D&gt;&lt;D xsi:type="xsd:double"&gt;-2.4755&lt;/D&gt;&lt;D xsi:type="xsd:double"&gt;0.21153688&lt;/D&gt;&lt;D xsi:type="xsd:double"&gt;-1.4775753&lt;/D&gt;&lt;D xsi:type="xsd:double"&gt;-7.016599&lt;/D&gt;&lt;D xsi:type="xsd:double"&gt;-1.6129076&lt;/D&gt;&lt;D xsi:type="xsd:double"&gt;0&lt;/D&gt;&lt;D xsi:type="xsd:double"&gt;2.7517557&lt;/D&gt;&lt;D xsi:type="xsd:double"&gt;-1.8233597&lt;/D&gt;&lt;D xsi:type="xsd:double"&gt;1.0446906&lt;/D&gt;&lt;D xsi:type="xsd:double"&gt;0.07476807&lt;/D&gt;&lt;D xsi:type="xsd:double"&gt;-2.2041738&lt;/D&gt;&lt;D xsi:type="xsd:double"&gt;-2.9062867&lt;/D&gt;&lt;D xsi:type="xsd:double"&gt;3.1154394&lt;/D&gt;&lt;D xsi:type="xsd:double"&gt;-7.8791437&lt;/D&gt;&lt;D xsi:type="xsd:double"&gt;7.845664&lt;/D&gt;&lt;D xsi:type="xsd:double"&gt;0.71555376&lt;/D&gt;&lt;D xsi:type="xsd:double"&gt;-10.124331&lt;/D&gt;&lt;D xsi:type="xsd:double"&gt;1.7127752&lt;/D&gt;&lt;D xsi:type="xsd:double"&gt;2.9792786&lt;/D&gt;&lt;D xsi:type="xsd:double"&gt;1.886797&lt;/D&gt;&lt;D xsi:type="xsd:double"&gt;2.098763&lt;/D&gt;&lt;D xsi:type="xsd:double"&gt;0.7217765&lt;/D&gt;&lt;D xsi:type="xsd:double"&gt;-2.987802&lt;/D&gt;&lt;D xsi:type="xsd:double"&gt;-10.433685&lt;/D&gt;&lt;D xsi:type="xsd:double"&gt;-4.7017574&lt;/D&gt;&lt;D xsi:type="xsd:double"&gt;-0.2209127&lt;/D&gt;&lt;D xsi:type="xsd:double"&gt;0.4428029&lt;/D&gt;&lt;D xsi:type="xsd:double"&gt;-1.2490809&lt;/D&gt;&lt;D xsi:type="xsd:double"&gt;6.25&lt;/D&gt;&lt;D xsi:type="xsd:double"&gt;4.0616274&lt;/D&gt;&lt;D xsi:type="xsd:double"&gt;-0.33646822&lt;/D&gt;&lt;D xsi:type="xsd:double"&gt;1.4179587&lt;/D&gt;&lt;D xsi:type="xsd:double"&gt;3.062582&lt;/D&gt;&lt;D xsi:type="xsd:double"&gt;5.4909587&lt;/D&gt;&lt;D xsi:type="xsd:double"&gt;2.2045374&lt;/D&gt;&lt;D xsi:type="xsd:double"&gt;3.6548734&lt;/D&gt;&lt;D xsi:type="xsd:double"&gt;-0.057792664&lt;/D&gt;&lt;D xsi:type="xsd:double"&gt;7.171774&lt;/D&gt;&lt;D xsi:type="xsd:double"&gt;2.7522922&lt;/D&gt;&lt;D xsi:type="xsd:double"&gt;-5.1470637&lt;/D&gt;&lt;D xsi:type="xsd:double"&gt;7.03212&lt;/D&gt;&lt;D xsi:type="xsd:double"&gt;-4.0869055&lt;/D&gt;&lt;D xsi:type="xsd:double"&gt;2.750802&lt;/D&gt;&lt;D xsi:type="xsd:double"&gt;3.674543&lt;/D&gt;&lt;D xsi:type="xsd:double"&gt;0.10126829&lt;/D&gt;&lt;D xsi:type="xsd:double"&gt;-0.35406947&lt;/D&gt;&lt;D xsi:type="xsd:double"&gt;7.106602&lt;/D&gt;&lt;D xsi:type="xsd:double"&gt;3.5071135&lt;/D&gt;&lt;D xsi:type="xsd:double"&gt;3.8461566&lt;/D&gt;&lt;D xsi:type="xsd:double"&gt;-2.204585&lt;/D&gt;&lt;D xsi:type="xsd:double"&gt;-1.8935978&lt;/D&gt;&lt;D xsi:type="xsd:double"&gt;-9.191179&lt;/D&gt;&lt;D xsi:type="xsd:double"&gt;4.554653&lt;/D&gt;&lt;D xsi:type="xsd:double"&gt;0.096809864&lt;/D&gt;&lt;D xsi:type="xsd:double"&gt;-2.4177969&lt;/D&gt;&lt;D xsi:type="xsd:double"&gt;-0.4955411&lt;/D&gt;&lt;D xsi:type="xsd:double"&gt;-1.1454165&lt;/D&gt;&lt;D xsi:type="xsd:double"&gt;-1.1297524&lt;/D&gt;&lt;D xsi:type="xsd:double"&gt;3.9426446&lt;/D&gt;&lt;D xsi:type="xsd:double"&gt;-1.8226564&lt;/D&gt;&lt;D xsi:type="xsd:double"&gt;4.7165155&lt;/D&gt;&lt;D xsi:type="xsd:double"&gt;-0.1916647&lt;/D&gt;&lt;D xsi:type="xsd:double"&gt;2.2563577&lt;/D&gt;&lt;D xsi:type="xsd:double"&gt;0.23474693&lt;/D&gt;&lt;D xsi:type="xsd:double"&gt;0.28102398&lt;/D&gt;&lt;D xsi:type="xsd:double"&gt;3.2695055&lt;/D&gt;&lt;D xsi:type="xsd:double"&gt;-1.809144&lt;/D&gt;&lt;D xsi:type="xsd:double"&gt;2.9940248&lt;/D&gt;&lt;D xsi:type="xsd:double"&gt;-2.8622627&lt;/D&gt;&lt;D xsi:type="xsd:double"&gt;-0.77477694&lt;/D&gt;&lt;D xsi:type="xsd:double"&gt;6.695771&lt;/D&gt;&lt;/FQL&gt;&lt;FQL&gt;&lt;Q&gt;QQQ^FG_TOTAL_RETURNC(-10AY,0,AM)&lt;/Q&gt;&lt;R&gt;121&lt;/R&gt;&lt;C&gt;1&lt;/C&gt;&lt;D xsi:type="xsd:double"&gt;4.208803&lt;/D&gt;&lt;D xsi:type="xsd:double"&gt;0.020480156&lt;/D&gt;&lt;D xsi:type="xsd:double"&gt;-5.572641&lt;/D&gt;&lt;D xsi:type="xsd:double"&gt;4.9696803&lt;/D&gt;&lt;D xsi:type="xsd:double"&gt;4.5645&lt;/D&gt;&lt;D xsi:type="xsd:double"&gt;3.472495&lt;/D&gt;&lt;D xsi:type="xsd:double"&gt;1.2175918&lt;/D&gt;&lt;D xsi:type="xsd:double"&gt;3.1629205&lt;/D&gt;&lt;D xsi:type="xsd:double"&gt;-6.331831&lt;/D&gt;&lt;D xsi:type="xsd:double"&gt;10.692776&lt;/D&gt;&lt;D xsi:type="xsd:double"&gt;-0.22352338&lt;/D&gt;&lt;D xsi:type="xsd:double"&gt;-0.7534504&lt;/D&gt;&lt;D xsi:type="xsd:double"&gt;5.3093076&lt;/D&gt;&lt;D xsi:type="xsd:double"&gt;-1.4685333&lt;/D&gt;&lt;D xsi:type="xsd:double"&gt;2.264738&lt;/D&gt;&lt;D xsi:type="xsd:double"&gt;0.4838109&lt;/D&gt;&lt;D xsi:type="xsd:double"&gt;0.6944418&lt;/D&gt;&lt;D xsi:type="xsd:double"&gt;0.9594083&lt;/D&gt;&lt;D xsi:type="xsd:double"&gt;0.7303238&lt;/D&gt;&lt;D xsi:type="xsd:double"&gt;-4.323&lt;/D&gt;&lt;D xsi:type="xsd:double"&gt;0.7500887&lt;/D&gt;&lt;D xsi:type="xsd:double"&gt;3.524971&lt;/D&gt;&lt;D xsi:type="xsd:double"&gt;0.86489916&lt;/D&gt;&lt;D xsi:type="xsd:double"&gt;-7.7375116&lt;/D&gt;&lt;D xsi:type="xsd:double"&gt;-3.807658&lt;/D&gt;&lt;D xsi:type="xsd:double"&gt;8.6411&lt;/D&gt;&lt;D xsi:type="xsd:double"&gt;4.4588923&lt;/D&gt;&lt;D xsi:type="xsd:double"&gt;-4.8778296&lt;/D&gt;&lt;D xsi:type="xsd:double"&gt;2.3980975&lt;/D&gt;&lt;D xsi:type="xsd:double"&gt;3.2300234&lt;/D&gt;&lt;D xsi:type="xsd:double"&gt;5.3767323&lt;/D&gt;&lt;D xsi:type="xsd:double"&gt;-1.6296923&lt;/D&gt;&lt;D xsi:type="xsd:double"&gt;1.7374873&lt;/D&gt;&lt;D xsi:type="xsd:double"&gt;-1.025641&lt;/D&gt;&lt;D xsi:type="xsd:double"&gt;4.024172&lt;/D&gt;&lt;D xsi:type="xsd:double"&gt;2.5448322&lt;/D&gt;&lt;D xsi:type="xsd:double"&gt;4.011047&lt;/D&gt;&lt;D xsi:type="xsd:double"&gt;2.7400374&lt;/D&gt;&lt;D xsi:type="xsd:double"&gt;-0.7131219&lt;/D&gt;&lt;D xsi:type="xsd:double"&gt;6.2883496&lt;/D&gt;&lt;D xsi:type="xsd:double"&gt;1.2698412&lt;/D&gt;&lt;D xsi:ty</t>
        </r>
      </text>
    </comment>
    <comment ref="A9" authorId="0" shapeId="0" xr:uid="{E029156B-F637-4577-A329-8BFCDD1324DD}">
      <text>
        <r>
          <rPr>
            <b/>
            <sz val="9"/>
            <color indexed="81"/>
            <rFont val="Tahoma"/>
            <family val="2"/>
          </rPr>
          <t>pe="xsd:double"&gt;0.73827505&lt;/D&gt;&lt;D xsi:type="xsd:double"&gt;0.7730007&lt;/D&gt;&lt;D xsi:type="xsd:double"&gt;3.040111&lt;/D&gt;&lt;D xsi:type="xsd:double"&gt;1.5336037&lt;/D&gt;&lt;D xsi:type="xsd:double"&gt;3.7279248&lt;/D&gt;&lt;D xsi:type="xsd:double"&gt;1.3777971&lt;/D&gt;&lt;D xsi:type="xsd:double"&gt;5.668032&lt;/D&gt;&lt;D xsi:type="xsd:double"&gt;-2.9181123&lt;/D&gt;&lt;D xsi:type="xsd:double"&gt;7.527089&lt;/D&gt;&lt;D xsi:type="xsd:double"&gt;-5.8662534&lt;/D&gt;&lt;D xsi:type="xsd:double"&gt;5.0133348&lt;/D&gt;&lt;D xsi:type="xsd:double"&gt;3.7531018&lt;/D&gt;&lt;D xsi:type="xsd:double"&gt;2.3746014&lt;/D&gt;&lt;D xsi:type="xsd:double"&gt;0.39530993&lt;/D&gt;&lt;D xsi:type="xsd:double"&gt;2.3347378&lt;/D&gt;&lt;D xsi:type="xsd:double"&gt;-5.363578&lt;/D&gt;&lt;D xsi:type="xsd:double"&gt;-4.5032144&lt;/D&gt;&lt;D xsi:type="xsd:double"&gt;-0.8229673&lt;/D&gt;&lt;D xsi:type="xsd:double"&gt;-2.3858309&lt;/D&gt;&lt;D xsi:type="xsd:double"&gt;6.422293&lt;/D&gt;&lt;D xsi:type="xsd:double"&gt;3.5085678&lt;/D&gt;&lt;D xsi:type="xsd:double"&gt;5.1735163&lt;/D&gt;&lt;D xsi:type="xsd:double"&gt;-3.901416&lt;/D&gt;&lt;D xsi:type="xsd:double"&gt;2.710271&lt;/D&gt;&lt;D xsi:type="xsd:double"&gt;5.744982&lt;/D&gt;&lt;D xsi:type="xsd:double"&gt;-2.6559174&lt;/D&gt;&lt;D xsi:type="xsd:double"&gt;2.2028685&lt;/D&gt;&lt;D xsi:type="xsd:double"&gt;-0.5425453&lt;/D&gt;&lt;D xsi:type="xsd:double"&gt;5.4837465&lt;/D&gt;&lt;D xsi:type="xsd:double"&gt;2.7779222&lt;/D&gt;&lt;D xsi:type="xsd:double"&gt;6.8716526&lt;/D&gt;&lt;D xsi:type="xsd:double"&gt;5.8927417&lt;/D&gt;&lt;D xsi:type="xsd:double"&gt;-17.792881&lt;/D&gt;&lt;D xsi:type="xsd:double"&gt;5.782461&lt;/D&gt;&lt;D xsi:type="xsd:double"&gt;8.033299&lt;/D&gt;&lt;D xsi:type="xsd:double"&gt;7.54081&lt;/D&gt;&lt;D xsi:type="xsd:double"&gt;9.795057&lt;/D&gt;&lt;D xsi:type="xsd:double"&gt;5.3918123&lt;/D&gt;&lt;D xsi:type="xsd:double"&gt;-0.7450104&lt;/D&gt;&lt;D xsi:type="xsd:double"&gt;9.0580225&lt;/D&gt;&lt;D xsi:type="xsd:double"&gt;-1.2189329&lt;/D&gt;&lt;D xsi:type="xsd:double"&gt;3.7534833&lt;/D&gt;&lt;D xsi:type="xsd:double"&gt;4.8912644&lt;/D&gt;&lt;D xsi:type="xsd:double"&gt;6.458044&lt;/D&gt;&lt;D xsi:type="xsd:double"&gt;-6.238675&lt;/D&gt;&lt;D xsi:type="xsd:double"&gt;8.103073&lt;/D&gt;&lt;D xsi:type="xsd:double"&gt;-6.2419295&lt;/D&gt;&lt;D xsi:type="xsd:double"&gt;6.857896&lt;/D&gt;&lt;D xsi:type="xsd:double"&gt;6.329155&lt;/D&gt;&lt;D xsi:type="xsd:double"&gt;1.7659068&lt;/D&gt;&lt;D xsi:type="xsd:double"&gt;2.0362139&lt;/D&gt;&lt;D xsi:type="xsd:double"&gt;-4.231&lt;/D&gt;&lt;D xsi:type="xsd:double"&gt;9.638893&lt;/D&gt;&lt;D xsi:type="xsd:double"&gt;-0.6181896&lt;/D&gt;&lt;D xsi:type="xsd:double"&gt;-3.5977483&lt;/D&gt;&lt;D xsi:type="xsd:double"&gt;-8.1025305&lt;/D&gt;&lt;D xsi:type="xsd:double"&gt;-6.5291286&lt;/D&gt;&lt;D xsi:type="xsd:double"&gt;6.898606&lt;/D&gt;&lt;D xsi:type="xsd:double"&gt;-12.8222885&lt;/D&gt;&lt;D xsi:type="xsd:double"&gt;-8.786511&lt;/D&gt;&lt;D xsi:type="xsd:double"&gt;3.9126992&lt;/D&gt;&lt;D xsi:type="xsd:double"&gt;15.662527&lt;/D&gt;&lt;D xsi:type="xsd:double"&gt;-11.105061&lt;/D&gt;&lt;D xsi:type="xsd:double"&gt;-8.308154&lt;/D&gt;&lt;D xsi:type="xsd:double"&gt;7.1200013&lt;/D&gt;&lt;D xsi:type="xsd:double"&gt;0.2396226&lt;/D&gt;&lt;D xsi:type="xsd:double"&gt;-2.4241567&lt;/D&gt;&lt;D xsi:type="xsd:double"&gt;8.374559&lt;/D&gt;&lt;D xsi:type="xsd:double"&gt;-4.5353055&lt;/D&gt;&lt;D xsi:type="xsd:double"&gt;9.966839&lt;/D&gt;&lt;D xsi:type="xsd:double"&gt;1.8360019&lt;/D&gt;&lt;D xsi:type="xsd:double"&gt;11.761999&lt;/D&gt;&lt;D xsi:type="xsd:double"&gt;4.5176506&lt;/D&gt;&lt;D xsi:type="xsd:double"&gt;-3.4049869&lt;/D&gt;&lt;D xsi:type="xsd:double"&gt;2.1761656&lt;/D&gt;&lt;D xsi:type="xsd:double"&gt;-2.2453249&lt;/D&gt;&lt;D xsi:type="xsd:double"&gt;3.2659888&lt;/D&gt;&lt;D xsi:type="xsd:double"&gt;7.033217&lt;/D&gt;&lt;D xsi:type="xsd:double"&gt;1.6962409&lt;/D&gt;&lt;D xsi:type="xsd:double"&gt;4.636681&lt;/D&gt;&lt;/FQL&gt;&lt;FQL&gt;&lt;Q&gt;UUP^FG_TOTAL_RETURNC(-10AY,0,AM)&lt;/Q&gt;&lt;R&gt;121&lt;/R&gt;&lt;C&gt;1&lt;/C&gt;&lt;D xsi:type="xsd:double"&gt;-0.4162848&lt;/D&gt;&lt;D xsi:type="xsd:double"&gt;-0.9289384&lt;/D&gt;&lt;D xsi:type="xsd:double"&gt;-0.2812922&lt;/D&gt;&lt;D xsi:type="xsd:double"&gt;0.7052183&lt;/D&gt;&lt;D xsi:type="xsd:double"&gt;0.56022406&lt;/D&gt;&lt;D xsi:type="xsd:double"&gt;-0.74281096&lt;/D&gt;&lt;D xsi:type="xsd:double"&gt;1.730597&lt;/D&gt;&lt;D xsi:type="xsd:double"&gt;3.1264424&lt;/D&gt;&lt;D xsi:type="xsd:double"&gt;1.3374925&lt;/D&gt;&lt;D xsi:type="xsd:double"&gt;2.5516987&lt;/D&gt;&lt;D xsi:type="xsd:double"&gt;0.5148053&lt;/D&gt;&lt;D xsi:type="xsd:double"&gt;4.353392&lt;/D&gt;&lt;D xsi:type="xsd:double"&gt;1.8813848&lt;/D&gt;&lt;D xsi:type="xsd:double"&gt;6.3428283&lt;/D&gt;&lt;D xsi:type="xsd:double"&gt;-1.0570049&lt;/D&gt;&lt;D xsi:type="xsd:double"&gt;-6.028235&lt;/D&gt;&lt;D xsi:type="xsd:double"&gt;1.0556221&lt;/D&gt;&lt;D xsi:type="xsd:double"&gt;1.8481374&lt;/D&gt;&lt;D xsi:type="xsd:double"&gt;-0.7100582&lt;/D&gt;&lt;D xsi:type="xsd:double"&gt;-1.3508141&lt;/D&gt;&lt;D xsi:type="xsd:double"&gt;-0.6846547&lt;/D&gt;&lt;D xsi:type="xsd:double"&gt;4.4606686&lt;/D&gt;&lt;D xsi:type="xsd:double"&gt;-1.5916169&lt;/D&gt;&lt;D xsi:type="xsd:double"&gt;1.3017774&lt;/D&gt;&lt;D xsi:type="xsd:double"&gt;-2.9595017&lt;/D&gt;&lt;D xsi:type="xsd:double"&gt;0.12038946&lt;/D&gt;&lt;D xsi:type="xsd:double"&gt;-1.60321&lt;/D&gt;&lt;D xsi:type="xsd:double"&gt;-0.24439692&lt;/D&gt;&lt;D xsi:type="xsd:double"&gt;-0.20416379&lt;/D&gt;&lt;D xsi:type="xsd:double"&gt;1.9639969&lt;/D&gt;&lt;D xsi:type="xsd:double"&gt;-0.6821811&lt;/D&gt;&lt;D xsi:type="xsd:double"&gt;-0.20201802&lt;/D&gt;&lt;D xsi:type="xsd:double"&gt;2.1457434&lt;/D&gt;&lt;D xsi:type="xsd:double"&gt;1.4268756&lt;/D&gt;&lt;D xsi:type="xsd:double"&gt;2.0711184&lt;/D&gt;&lt;D xsi:type="xsd:double"&gt;0.15313625&lt;/D&gt;&lt;D xsi:type="xsd:double"&gt;-0.26758313&lt;/D&gt;&lt;D xsi:type="xsd:double"&gt;0.38329363&lt;/D&gt;&lt;D xsi:type="xsd:double"&gt;-0.80183744&lt;/D&gt;&lt;D xsi:type="xsd:double"&gt;-1.4241695&lt;/D&gt;&lt;D xsi:type="xsd:double"&gt;-2.069509&lt;/D&gt;&lt;D xsi:type="xsd:double"&gt;-1.2360454&lt;/D&gt;&lt;D xsi:type="xsd:double"&gt;-2.6645124&lt;/D&gt;&lt;D xsi:type="xsd:double"&gt;-0.49772263&lt;/D&gt;&lt;D xsi:type="xsd:double"&gt;0.7920027&lt;/D&gt;&lt;D xsi:type="xsd:double"&gt;1.571548&lt;/D&gt;&lt;D xsi:type="xsd:double"&gt;-1.0179162&lt;/D&gt;&lt;D xsi:type="xsd:double"&gt;-2.3759902&lt;/D&gt;&lt;D xsi:type="xsd:double"&gt;-1.2652874&lt;/D&gt;&lt;D xsi:type="xsd:double"&gt;0.21357536&lt;/D&gt;&lt;D xsi:type="xsd:double"&gt;0.3410101&lt;/D&gt;&lt;D xsi:type="xsd:double"&gt;3.3135056&lt;/D&gt;&lt;D xsi:type="xsd:double"&gt;1.4391422&lt;/D&gt;&lt;D xsi:type="xsd:double"&gt;1.3376594&lt;/D&gt;&lt;D xsi:type="xsd:double"&gt;1.9600034&lt;/D&gt;&lt;D xsi:type="xsd:double"&gt;-1.5692413&lt;/D&gt;&lt;D xsi:type="xsd:double"&gt;0.9565592&lt;/D&gt;&lt;D xsi:type="xsd:double"&gt;2.3687363&lt;/D&gt;&lt;D xsi:type="xsd:double"&gt;0.038564205&lt;/D&gt;&lt;D xsi:type="xsd:double"&gt;-1.1803806&lt;/D&gt;&lt;D xsi:type="xsd:double"&gt;2.0110369&lt;/D&gt;&lt;D xsi:type="xsd:double"&gt;-0.4252076&lt;/D&gt;&lt;D xsi:type="xsd:double"&gt;0.7763982&lt;/D&gt;&lt;D xsi:type="xsd:double"&gt;0.73189735&lt;/D&gt;&lt;D xsi:type="xsd:double"&gt;0.07648468&lt;/D&gt;&lt;D xsi:type="xsd:double"&gt;0.076425076&lt;/D&gt;&lt;D xsi:type="xsd:double"&gt;1.4127493&lt;/D&gt;&lt;D xsi:type="xsd:double"&gt;0.6024122&lt;/D&gt;&lt;D xsi:type="xsd:double"&gt;0.37425756&lt;/D&gt;&lt;D xsi:type="xsd:double"&gt;0.26099682&lt;/D&gt;&lt;D xsi:type="xsd:double"&gt;-0.8553326&lt;/D&gt;&lt;D xsi:type="xsd:double"&gt;0.32001734&lt;/D&gt;&lt;D xsi:type="xsd:double"&gt;2.0976424&lt;/D&gt;&lt;D xsi:type="xsd:double"&gt;2.502799&lt;/D&gt;&lt;D xsi:type="xsd:double"&gt;-1.9314885&lt;/D&gt;&lt;D xsi:type="xsd:double"&gt;0.8175373&lt;/D&gt;&lt;D xsi:type="xsd:double"&gt;-3.2067776&lt;/D&gt;&lt;D xsi:type="xsd:double"&gt;-0.7235348&lt;/D&gt;&lt;D xsi:type="xsd:double"&gt;-3.2604516&lt;/D&gt;&lt;D xsi:type="xsd:double"&gt;-0.158602&lt;/D&gt;&lt;D xsi:type="xsd:double"&gt;0.3177166&lt;/D&gt;&lt;D xsi:type="xsd:double"&gt;-0.9105265&lt;/D&gt;&lt;D xsi:type="xsd:double"&gt;-1.957649&lt;/D&gt;&lt;D xsi:type="xsd:double"&gt;-0.692749&lt;/D&gt;&lt;D xsi:type="xsd:double"&gt;0.082063675&lt;/D&gt;&lt;D xsi:type="xsd:double"&gt;1.2300134&lt;/D&gt;&lt;D xsi:type="xsd:double"&gt;0.08100271&lt;/D&gt;&lt;D xsi:type="xsd:double"&gt;-1.2950182&lt;/D&gt;&lt;D xsi:type="xsd:double"&gt;-0.16399622&lt;/D&gt;&lt;D xsi:type="xsd:double"&gt;2.464068&lt;/D&gt;&lt;D xsi:type="xsd:double"&gt;-0.36072135&lt;/D&gt;&lt;D xsi:type="xsd:double"&gt;0.040221214&lt;/D&gt;&lt;D xsi:type="xsd:double"&gt;1.4475226&lt;/D&gt;&lt;D xsi:type="xsd:double"&gt;1.0701537&lt;/D&gt;&lt;D xsi:type="xsd:double"&gt;1.2941122&lt;/D&gt;&lt;D xsi:type="xsd:double"&gt;-1.5485883&lt;/D&gt;&lt;D xsi:type="xsd:double"&gt;1.1403799&lt;/D&gt;&lt;D xsi:type="xsd:double"&gt;3.0715466&lt;/D&gt;&lt;D xsi:type="xsd:double"&gt;0.7544279&lt;/D&gt;&lt;D xsi:type="xsd:double"&gt;4.717338&lt;/D&gt;&lt;D xsi:type="xsd:double"&gt;0.4647851&lt;/D&gt;&lt;D xsi:type="xsd:double"&gt;2.5978684&lt;/D&gt;&lt;D xsi:type="xsd:double"&gt;-2.0117939&lt;/D&gt;&lt;D xsi:type="xsd:double"&gt;4.2123914&lt;/D&gt;&lt;D xsi:type="xsd:double"&gt;2.7513623&lt;/D&gt;&lt;D xsi:type="xsd:double"&gt;-5.2892566&lt;/D&gt;&lt;D xsi:type="xsd:double"&gt;-1.8150091&lt;/D&gt;&lt;D xsi:type="xsd:double"&gt;-1.4883399&lt;/D&gt;&lt;D xsi:type="xsd:double"&gt;1.5653491&lt;/D&gt;&lt;D xsi:type="xsd:double"&gt;0.6810069&lt;/D&gt;&lt;D xsi:type="xsd:double"&gt;-2.0291924&lt;/D&gt;&lt;D xsi:type="xsd:double"&gt;2.1075606&lt;/D&gt;&lt;D xsi:type="xsd:double"&gt;1.0676146&lt;/D&gt;&lt;D xsi:type="xsd:double"&gt;-2.922535&lt;/D&gt;&lt;D xsi:type="xsd:double"&gt;3.6271334&lt;/D&gt;&lt;D xsi:type="xsd:double"&gt;2.4151206&lt;/D&gt;&lt;D xsi:type="xsd:double"&gt;2.2898197&lt;/D&gt;&lt;D xsi:type="xsd:double"&gt;-0.43435097&lt;/D&gt;&lt;D xsi:type="xsd:double"&gt;-2.1140933&lt;/D&gt;&lt;D xsi:type="xsd:double"&gt;0.11160374&lt;/D&gt;&lt;D xsi:type="xsd:double"&gt;2.8779507&lt;/D&gt;&lt;/FQL&gt;&lt;FQL&gt;&lt;Q&gt;GLD^FG_TOTAL_RETURNC(-10AY,0,AM)&lt;/Q&gt;&lt;R&gt;121&lt;/R&gt;&lt;C&gt;1&lt;/C&gt;&lt;D xsi:type="xsd:double"&gt;3.6936045&lt;/D&gt;&lt;D xsi:type="xsd:double"&gt;5.3550124&lt;/D&gt;&lt;D xsi:type="xsd:double"&gt;-3.9936483&lt;/D&gt;&lt;D xsi:type="xsd:double"&gt;-1.8356562&lt;/D&gt;&lt;D xsi:type="xsd:double"&gt;-1.3162136&lt;/D&gt;&lt;D xsi:type="xsd:double"&gt;4.7332406&lt;/D&gt;&lt;D xsi:type="xsd:double"&gt;-2.0034194&lt;/D&gt;&lt;D xsi:type="xsd:double"&gt;-6.196511&lt;/D&gt;&lt;D xsi:type="xsd:double"&gt;0.118267536&lt;/D&gt;&lt;D xsi:type="xsd:double"&gt;-5.779612&lt;/D&gt;&lt;D xsi:type="xsd:double"&gt;5.1401496&lt;/D&gt;&lt;D xsi:type="xsd:double"&gt;0.638783&lt;/D&gt;&lt;D xsi:type="xsd:double"&gt;-0.15233755&lt;/D&gt;&lt;D xsi:type="xsd:double"&gt;-6.0179768&lt;/D&gt;&lt;D xsi:type="xsd:double"&gt;3.8419962&lt;/D&gt;&lt;D xsi:type="xsd:double"&gt;1.2246013&lt;/D&gt;&lt;D xsi:type="xsd:double"&gt;-2.8485596&lt;/D&gt;&lt;D xsi:type="xsd:double"&gt;-1.9782782&lt;/D&gt;&lt;D xsi:type="xsd:double"&gt;-3.7210524&lt;/D&gt;&lt;D xsi:type="xsd:double"&gt;-0.655061&lt;/D&gt;&lt;D xsi:type="xsd:double"&gt;5.369246&lt;/D&gt;&lt;D xsi:type="xsd:double"&gt;-7.4199915&lt;/D&gt;&lt;D xsi:type="xsd:double"&gt;-0.43452978&lt;/D&gt;&lt;D xsi:type="xsd:double"&gt;1.561439&lt;/D&gt;&lt;D xsi:type="xsd:double"&gt;13.025212&lt;/D&gt;&lt;D xsi:type="xsd:double"&gt;0.8871317&lt;/D&gt;&lt;D xsi:type="xsd:double"&gt;-0.5359769&lt;/D&gt;&lt;D xsi:type="xsd:double"&gt;2.475369&lt;/D&gt;&lt;D xsi:type="xsd:double"&gt;0.7641077&lt;/D&gt;&lt;D xsi:type="xsd:double"&gt;4.631448&lt;/D&gt;&lt;D xsi:type="xsd:double"&gt;-0.71696043&lt;/D&gt;&lt;D xsi:type="xsd:double"&gt;-1.2951374&lt;/D&gt;&lt;D xsi:type="xsd:double"&gt;-4.548711&lt;/D&gt;&lt;D xsi:type="xsd:double"&gt;-2.4410546&lt;/D&gt;&lt;D xsi:type="xsd:double"&gt;-5.6789103&lt;/D&gt;&lt;D xsi:type="xsd:double"&gt;3.4042597&lt;/D&gt;&lt;D xsi:type="xsd:double"&gt;2.267754&lt;/D&gt;&lt;D xsi:type="xsd:double"&gt;-1.7637014&lt;/D&gt;&lt;D xsi:type="xsd:double"&gt;6.8502665&lt;/D&gt;&lt;D xsi:type="xsd:double"&gt;-4.706359&lt;/D&gt;&lt;D xsi:type="xsd:double"&gt;3.1242013&lt;/D&gt;&lt;D xsi:type="xsd:double"&gt;-3.8678646&lt;/D&gt;&lt;D xsi:type="xsd:double"&gt;6.017959&lt;/D&gt;&lt;D xsi:type="xsd:double"&gt;2.2966027&lt;/D&gt;&lt;D xsi:type="xsd:double"&gt;-1.4250457&lt;/D&gt;&lt;D xsi:type="xsd:double"&gt;-2.027136&lt;/D&gt;&lt;D xsi:type="xsd:double"&gt;-1.764077&lt;/D&gt;&lt;D xsi:type="xsd:double"&gt;6.536877&lt;/D&gt;&lt;D xsi:type="xsd:double"&gt;-0.6931305&lt;/D&gt;&lt;D xsi:type="xsd:double"&gt;-0.2379477&lt;/D&gt;&lt;D xsi:type="xsd:double"&gt;1.3277173&lt;/D&gt;&lt;D xsi:type="xsd:double"&gt;-1.9223213&lt;/D&gt;&lt;D xsi:type="xsd:double"&gt;-1.4479995&lt;/D&gt;&lt;D xsi:type="xsd:double"&gt;-4.5295897&lt;/D&gt;&lt;D xsi:type="xsd:double"&gt;-3.953749&lt;/D&gt;&lt;D xsi:type="xsd:double"&gt;0.7082224&lt;/D&gt;&lt;D xsi:type="xsd:double"&gt;1.2921929&lt;/D&gt;&lt;D xsi:type="xsd:double"&gt;-1.3277829&lt;/D&gt;&lt;D xsi:type="xsd:double"&gt;3.3685207&lt;/D&gt;&lt;D xsi:type="xsd:double"&gt;3.6331177&lt;/D&gt;&lt;D xsi:type="xsd:double"&gt;1.2889981&lt;/D&gt;&lt;D xsi:type="xsd:double"&gt;0.38095713&lt;/D&gt;&lt;D xsi:type="xsd:double"&gt;-1.6230583&lt;/D&gt;&lt;D xsi:type="xsd:double"&gt;0.6894827&lt;/D&gt;&lt;D xsi:type="xsd:double"&gt;3.203714&lt;/D&gt;&lt;D xsi:type="xsd:double"&gt;5.4739356&lt;/D&gt;&lt;D xsi:type="xsd:double"&gt;6.178391&lt;/D&gt;&lt;D xsi:type="xsd:double"&gt;-1.1496723&lt;/D&gt;&lt;D xsi:type="xsd:double"&gt;-0.08561611&lt;/D&gt;&lt;D xsi:type="xsd:double"&gt;-1.4639735&lt;/D&gt;&lt;D xsi:type="xsd:double"&gt;0.7754803&lt;/D&gt;&lt;D xsi:type="xsd:double"&gt;4.8687577&lt;/D&gt;&lt;D xsi:type="xsd:double"&gt;1.7555833&lt;/D&gt;&lt;D xsi:type="xsd:double"&gt;-3.4371257&lt;/D&gt;&lt;D xsi:type="xsd:double"&gt;12.653553&lt;/D&gt;&lt;D xsi:type="xsd:double"&gt;0.10532141&lt;/D&gt;&lt;D xsi:type="xsd:double"&gt;0.6436348&lt;/D&gt;&lt;D xsi:type="xsd:double"&gt;4.1692257&lt;/D&gt;&lt;D xsi:type="xsd:double"&gt;8.223141&lt;/D&gt;&lt;D xsi:type="xsd:double"&gt;-0.4800141&lt;/D&gt;&lt;D xsi:type="xsd:double"&gt;-2.5924861&lt;/D&gt;&lt;D xsi:type="xsd:double"&gt;-0.31509995&lt;/D&gt;&lt;D xsi:type="xsd:double"&gt;-2.6360333&lt;/D&gt;&lt;D xsi:type="xsd:double"&gt;0.5101681&lt;/D&gt;&lt;D xsi:type="xsd:double"&gt;-1.5458226&lt;/D&gt;&lt;D xsi:type="xsd:double"&gt;-5.389887&lt;/D&gt;&lt;D xsi:type="xsd:double"&gt;1.2013078&lt;/D&gt;&lt;D xsi:type="xsd:double"&gt;4.7115088&lt;/D&gt;&lt;D xsi:type="xsd:double"&gt;2.6938558&lt;/D&gt;&lt;D xsi:type="xsd:double"&gt;-3.7100255&lt;/D&gt;&lt;D xsi:type="xsd:double"&gt;-1.6723812&lt;/D&gt;&lt;D xsi:type="xsd:double"&gt;0.81135035&lt;/D&gt;&lt;D xsi:type="xsd:double"&gt;-0.08943081&lt;/D&gt;&lt;D xsi:type="xsd:double"&gt;4.093325&lt;/D&gt;&lt;D xsi:type="xsd:double"&gt;-4.2705655&lt;/D&gt;&lt;D xsi:type="xsd:double"&gt;1.892221&lt;/D&gt;&lt;D xsi:type="xsd:double"&gt;2.14504&lt;/D&gt;&lt;D xsi:type="xsd:double"&gt;6.489849&lt;/D&gt;&lt;D xsi:type="xsd:double"&gt;-0.2377212&lt;/D&gt;&lt;D xsi:type="xsd:double"&gt;-8.589226&lt;/D&gt;&lt;D xsi:type="xsd:double"&gt;0.67539215&lt;/D&gt;&lt;D xsi:type="xsd:double"&gt;-4.902011&lt;/D&gt;&lt;D xsi:type="xsd:double"&gt;3.8799405&lt;/D&gt;&lt;D xsi:type="xsd:double"&gt;-5.557871&lt;/D&gt;&lt;D xsi:type="xsd:double"&gt;-2.289635&lt;/D&gt;&lt;D xsi:type="xsd:double"&gt;6.2294245&lt;/D&gt;&lt;D xsi:type="xsd:double"&gt;2.4003386&lt;/D&gt;&lt;D xsi:type="xsd:double"&gt;6.0827255&lt;/D&gt;&lt;D xsi:type="xsd:double"&gt;-3.5130918&lt;/D&gt;&lt;D xsi:type="xsd:double"&gt;3.1192064&lt;/D&gt;&lt;D xsi:type="xsd:double"&gt;6.6681623&lt;/D&gt;&lt;D xsi:type="xsd:double"&gt;-1.5338421&lt;/D&gt;&lt;D xsi:type="xsd:double"&gt;-3.3563554&lt;/D&gt;&lt;D xsi:type="xsd:double"&gt;0.8142233&lt;/D&gt;&lt;D xsi:type="xsd:double"&gt;-2.4229348&lt;/D&gt;&lt;D xsi:type="xsd:double"&gt;-0.2927959&lt;/D&gt;&lt;D xsi:type="xsd:double"&gt;0.98825693&lt;/D&gt;&lt;D xsi:type="xsd:double"&gt;0.9394407&lt;/D&gt;&lt;D xsi:type="xsd:double"&gt;3.944385&lt;/D&gt;&lt;D xsi:type="xsd:double"&gt;1.108563&lt;/D&gt;&lt;D xsi:type="xsd:double"&gt;-2.7304888&lt;/D&gt;&lt;/FQL&gt;&lt;FQL&gt;&lt;Q&gt;SPY^FG_TOTAL_RETURNC(-10AY,0,AM)&lt;/Q&gt;&lt;R&gt;121&lt;/R&gt;&lt;C&gt;1&lt;/C&gt;&lt;D xsi:type="xsd:double"&gt;0.7292867&lt;/D&gt;&lt;D xsi:type="xsd:double"&gt;1.1857271&lt;/D&gt;&lt;D xsi:type="xsd:double"&gt;-1.5477657&lt;/D&gt;&lt;D xsi:type="xsd:double"&gt;4.655397&lt;/D&gt;&lt;D xsi:type="xsd:double"&gt;2.1952033&lt;/D&gt;&lt;D xsi:type="xsd:double"&gt;1.7616391&lt;/D&gt;&lt;D xsi:type="xsd:double"&gt;-0.9002626&lt;/D&gt;&lt;D xsi:type="xsd:double"&gt;2.2018075&lt;/D&gt;&lt;D xsi:type="xsd:double"&gt;-5.445242&lt;/D&gt;&lt;D xsi:type="xsd:double"&gt;8.953691&lt;/D&gt;&lt;D xsi:type="xsd:double"&gt;-1.6161442&lt;/D&gt;&lt;D xsi:type="xsd:double"&gt;1.1451602&lt;/D&gt;&lt;D xsi:type="xsd:double"&gt;3.81037&lt;/D&gt;&lt;D xsi:type="xsd:double"&gt;-1.8842638&lt;/D&gt;&lt;D xsi:type="xsd:double"&gt;2.0346045&lt;/D&gt;&lt;D xsi:type="xsd:double"&gt;0.4447937&lt;/D&gt;&lt;D xsi:type="xsd:double"&gt;-0.0047683716&lt;/D&gt;&lt;D xsi:type="xsd:double"&gt;0.37379265&lt;/D&gt;&lt;D xsi:type="xsd:double"&gt;-0.52915215&lt;/D&gt;&lt;D xsi:type="xsd:double"&gt;-5.7126403&lt;/D&gt;&lt;D xsi:type="xsd:double"&gt;2.3222566&lt;/D&gt;&lt;D xsi:type="xsd:double"&gt;1.1435628&lt;/D&gt;&lt;D xsi:type="xsd:double"&gt;-0.3258586&lt;/D&gt;&lt;D xsi:type="xsd:double"&gt;-5.897677&lt;/D&gt;&lt;D xsi:type="xsd:double"&gt;-1.1650681&lt;/D&gt;&lt;D xsi:type="xsd:double"&gt;8.642769&lt;/D&gt;&lt;D xsi:type="xsd:double"&gt;3.1115532&lt;/D&gt;&lt;D xsi:type="xsd:double"&gt;-1.5580714&lt;/D&gt;&lt;D xsi:type="xsd:double"&gt;1.8017292&lt;/D&gt;&lt;D xsi:type="xsd:double"&gt;3.6426663&lt;/D&gt;&lt;D xsi:type="xsd:double"&gt;1.6471267&lt;/D&gt;&lt;D xsi:type="xsd:double"&gt;-2.3940384&lt;/D&gt;&lt;D xsi:type="xsd:double"&gt;0.40344&lt;/D&gt;&lt;D xsi:type="xsd:double"&gt;1.6008615&lt;/D&gt;&lt;D xsi:type="xsd:double"&gt;5.2398086&lt;/D&gt;&lt;D xsi:type="xsd:double"&gt;0.27695894&lt;/D&gt;&lt;D xsi:type="xsd:double"&gt;2.5192738&lt;/D&gt;&lt;D xsi:type="xsd:double"&gt;2.1652222&lt;/D&gt;&lt;D xsi:type="xsd:double"&gt;-1.802522&lt;/D&gt;&lt;D xsi:type="xsd:double"&gt;2.7826786&lt;/D&gt;&lt;D xsi:type="xsd:double"&gt;2.3307443&lt;/D&gt;&lt;D xsi:type="xsd:double"&gt;0.43418407&lt;/D&gt;&lt;D xsi:type="xsd:double"&gt;-0.122737885&lt;/D&gt;&lt;D xsi:type="xsd:double"&gt;2.4782896&lt;/D&gt;&lt;D xsi:type="xsd:double"&gt;2.4156094&lt;/D&gt;&lt;D xsi:type="xsd:double"&gt;1.3257504&lt;/D&gt;&lt;D xsi:type="xsd:double"&gt;3.2593966&lt;/D&gt;&lt;D xsi:type="xsd:double"&gt;4.7157288&lt;/D&gt;&lt;D xsi:type="xsd:double"&gt;-4.289007&lt;/D&gt;&lt;D xsi:type="xsd:double"&gt;4.0300727&lt;/D&gt;&lt;D xsi:type="xsd:double"&gt;-3.797859&lt;/D&gt;&lt;D xsi:type="xsd:double"&gt;2.9040217&lt;/D&gt;&lt;D xsi:type="xsd:double"&gt;1.8984795&lt;/D&gt;&lt;D xsi:type="xsd:double"&gt;1.0130644&lt;/D&gt;&lt;D xsi:type="xsd:double"&gt;0.8977413&lt;/D&gt;&lt;D xsi:type="xsd:double"&gt;3.0946374&lt;/D&gt;&lt;D xsi:type="xsd:double"&gt;-4.6865883&lt;/D&gt;&lt;D xsi:type="xsd:double"&gt;-1.4096797&lt;/D&gt;&lt;D xsi:type="xsd:double"&gt;-2.4590194&lt;/D&gt;&lt;D xsi:type="xsd:double"&gt;-1.8259525&lt;/D&gt;&lt;D xsi:type="xsd:double"&gt;6.1819315&lt;/D&gt;&lt;D xsi:type="xsd:double"&gt;2.3091793&lt;/D&gt;&lt;D xsi:type="xsd:double"&gt;3.587091&lt;/D&gt;&lt;D xsi:type="xsd:double"&gt;-3.2051325&lt;/D&gt;&lt;D xsi:type="xsd:double"&gt;3.1047463&lt;/D&gt;&lt;D xsi:type="xsd:double"&gt;4.3283463&lt;/D&gt;&lt;D xsi:type="xsd:double"&gt;-2.6941657&lt;/D&gt;&lt;D xsi:type="xsd:double"&gt;2.9191613&lt;/D&gt;&lt;D xsi:type="xsd:double"&gt;-1.1410773&lt;/D&gt;&lt;D xsi:type="xsd:double"&gt;4.3269873&lt;/D&gt;&lt;D xsi:type="xsd:double"&gt;2.6593328&lt;/D&gt;&lt;D xsi:type="xsd:double"&gt;3.8558364&lt;/D&gt;&lt;D xsi:type="xsd:double"&gt;2.7778625&lt;/D&gt;&lt;D xsi:type="xsd:double"&gt;-20.09731&lt;/D&gt;&lt;D xsi:type="xsd:double"&gt;2.982843&lt;/D&gt;&lt;D xsi:type="xsd:double"&gt;2.154827&lt;/D&gt;&lt;D xsi:type="xsd:double"&gt;8.029116&lt;/D&gt;&lt;D xsi:type="xsd:double"&gt;3.9524317&lt;/D&gt;&lt;D xsi:type="xsd:double"&gt;6.984496&lt;/D&gt;&lt;D xsi:type="xsd:double"&gt;-0.82237124&lt;/D&gt;&lt;D xsi:type="xsd:double"&gt;5.2350283&lt;/D&gt;&lt;D xsi:type="xsd:double"&gt;2.2763014&lt;/D&gt;&lt;D xsi:type="xsd:double"&gt;2.2898555&lt;/D&gt;&lt;D xsi:type="xsd:double"&gt;4.126525&lt;/D&gt;&lt;D xsi:type="xsd:double"&gt;3.3834456999999998&lt;/D&gt;&lt;D xsi:type="xsd:double"&gt;0.36164522&lt;/D&gt;&lt;D xsi:type="xsd:double"&gt;5.1145673&lt;/D&gt;&lt;D xsi:type="xsd:double"&gt;-0.624907&lt;/D&gt;&lt;D xsi:type="xsd:double"&gt;3.4196138&lt;/D&gt;&lt;D xsi:type="xsd:double"&gt;2.9988527&lt;/D&gt;&lt;D xsi:type="xsd:double"&gt;2.371502&lt;/D&gt;&lt;D xsi:type="xsd:double"&gt;0.14799833&lt;/D&gt;&lt;D xsi:type="xsd:double"&gt;-2.237451&lt;/D&gt;&lt;D xsi:type="xsd:double"&gt;7.373965&lt;/D&gt;&lt;D xsi:type="xsd:double"&gt;-0.14980435&lt;/D&gt;&lt;D xsi:type="xsd:double"&gt;-0.08294582&lt;/D&gt;&lt;D xsi:type="xsd:double"&gt;-5.1815805&lt;/D&gt;&lt;D xsi:type="xsd:double"&gt;-4.6292486&lt;/D&gt;&lt;D xsi:type="xsd:double"&gt;5.8567047&lt;/D&gt;&lt;D xsi:type="xsd:double"&gt;-9.381694&lt;/D&gt;&lt;D xsi:type="xsd:double"&gt;-6.6514015&lt;/D&gt;&lt;D xsi:type="xsd:double"&gt;1.4567375&lt;/D&gt;&lt;D xsi:type="xsd:double"&gt;12.741863&lt;/D&gt;&lt;D xsi:type="xsd:double"&gt;-7.960665&lt;/D&gt;&lt;D xsi:type="xsd:double"&gt;-6.516081&lt;/D&gt;&lt;D xsi:type="xsd:double"&gt;8.891439&lt;/D&gt;&lt;D xsi:type="xsd:double"&gt;0.868237&lt;/D&gt;&lt;D xsi:type="xsd:double"&gt;-0.4024744&lt;/D&gt;&lt;D xsi:type="xsd:double"&gt;3.595984&lt;/D&gt;&lt;D xsi:type="xsd:double"&gt;-6.654072&lt;/D&gt;&lt;D xsi:type="xsd:double"&gt;7.7088594&lt;/D&gt;&lt;D xsi:type="xsd:double"&gt;-0.45468807&lt;/D&gt;&lt;D xsi:type="xsd:double"&gt;6.0910106&lt;/D&gt;&lt;D xsi:type="xsd:double"&gt;3.3380628&lt;/D&gt;&lt;D xsi:type="xsd:double"&gt;-0.86973906&lt;/D&gt;&lt;D xsi:type="xsd:double"&gt;0.192976&lt;/D&gt;&lt;D xsi:type="xsd:double"&gt;-3.0165553&lt;/D&gt;&lt;D xsi:type="xsd:double"&gt;2.0139098&lt;/D&gt;&lt;D xsi:type="xsd:double"&gt;6.8856597&lt;/D&gt;&lt;D xsi:type="xsd:double"&gt;1.7249584&lt;/D&gt;&lt;D xsi:type="xsd:double"&gt;3.650248&lt;/D&gt;&lt;/FQL&gt;&lt;FQL&gt;&lt;Q&gt;VWO^FG_TOTAL_RETURNC(-10AY,0,AM)&lt;/Q&gt;&lt;R&gt;121&lt;/R&gt;&lt;C&gt;1&lt;/C&gt;&lt;D xsi:type="xsd:double"&gt;-1.8795967&lt;/D&gt;&lt;D xsi:type="xsd:double"&gt;-2.2521436&lt;/D&gt;&lt;D xsi:type="xsd:double"&gt;9.718943&lt;/D&gt;&lt;D xsi:type="xsd:double"&gt;2.1055102&lt;/D&gt;&lt;D xsi:type="xsd:double"&gt;3.3657312&lt;/D&gt;&lt;D xsi:type="xsd:double"&gt;1.8303633&lt;/D&gt;&lt;D xsi:type="xsd:double"&gt;1.4324665&lt;/D&gt;&lt;D xsi:type="xsd:double"&gt;-0.7845819&lt;/D&gt;&lt;D xsi:type="xsd:double"&gt;-5.428976&lt;/D&gt;&lt;D xsi:type="xsd:double"&gt;0.6275654&lt;/D&gt;&lt;D xsi:type="xsd:double"&gt;-6.83617&lt;/D&gt;&lt;D xsi:type="xsd:double"&gt;3.486216&lt;/D&gt;&lt;D xsi:type="xsd:double"&gt;4.3977976&lt;/D&gt;&lt;D xsi:type="xsd:double"&gt;-6.175196&lt;/D&gt;&lt;D xsi:type="xsd:double"&gt;11.5486145&lt;/D&gt;&lt;D xsi:type="xsd:double"&gt;-0.32073855&lt;/D&gt;&lt;D xsi:type="xsd:double"&gt;-4.50471&lt;/D&gt;&lt;D xsi:type="xsd:double"&gt;-2.8781831&lt;/D&gt;&lt;D xsi:type="xsd:double"&gt;-8.179092&lt;/D&gt;&lt;D xsi:type="xsd:double"&gt;-7.191497&lt;/D&gt;&lt;D xsi:type="xsd:double"&gt;4.6794176&lt;/D&gt;&lt;D xsi:type="xsd:double"&gt;-4.2069316&lt;/D&gt;&lt;D xsi:type="xsd:double"&gt;-6.350154&lt;/D&gt;&lt;D xsi:type="xsd:double"&gt;-5.627137&lt;/D&gt;&lt;D xsi:type="xsd:double"&gt;-0.03373623&lt;/D&gt;&lt;D xsi:type="xsd:double"&gt;13.432336&lt;/D&gt;&lt;D xsi:type="xsd:double"&gt;5.806875&lt;/D&gt;&lt;D xsi:type="xsd:double"&gt;-7.436615&lt;/D&gt;&lt;D xsi:type="xsd:double"&gt;2.7693272&lt;/D&gt;&lt;D xsi:type="xsd:double"&gt;7.8805566&lt;/D&gt;&lt;D xsi:type="xsd:double"&gt;5.498767&lt;/D&gt;&lt;D xsi:type="xsd:double"&gt;-3.6406517&lt;/D&gt;&lt;D xsi:type="xsd:double"&gt;2.4215817&lt;/D&gt;&lt;D xsi:type="xsd:double"&gt;-5.2928567&lt;/D&gt;&lt;D xsi:type="xsd:double"&gt;4.3120623&lt;/D&gt;&lt;D xsi:type="xsd:double"&gt;1.7659664&lt;/D&gt;&lt;D xsi:type="xsd:double"&gt;4.8872113&lt;/D&gt;&lt;D xsi:type="xsd:double"&gt;0.20481348&lt;/D&gt;&lt;D xsi:type="xsd:double"&gt;1.7384052&lt;/D&gt;&lt;D xsi:type="xsd:double"&gt;2.9685497&lt;/D&gt;&lt;D xsi:type="xsd:double"&gt;0.19545555&lt;/D&gt;&lt;D xsi:type="xsd:double"&gt;3.275764&lt;/D&gt;&lt;D xsi:type="xsd:double"&gt;0.76026917&lt;/D&gt;&lt;D xsi:type="xsd:double"&gt;5.3289294&lt;/D&gt;&lt;D xsi:type="xsd:double"&gt;2.3305297&lt;/D&gt;&lt;D xsi:type="xsd:double"&gt;-1.5050888&lt;/D&gt;&lt;D xsi:type="xsd:double"&gt;0.20225048&lt;/D&gt;&lt;D xsi:type="xsd:double"&gt;9.213173&lt;/D&gt;&lt;D xsi:type="xsd:double"&gt;-3.7961602&lt;/D&gt;&lt;D xsi:type="xsd:double"&gt;3.216815&lt;/D&gt;&lt;D xsi:type="xsd:double"&gt;-3.1218886&lt;/D&gt;&lt;D xsi:type="xsd:double"&gt;-0.92393756&lt;/D&gt;&lt;D xsi:type="xsd:double"&gt;-3.1012774&lt;/D&gt;&lt;D xsi:type="xsd:double"&gt;-3.5931945&lt;/D&gt;&lt;D xsi:type="xsd:double"&gt;-2.6168227&lt;/D&gt;&lt;D xsi:type="xsd:double"&gt;-2.1353126&lt;/D&gt;&lt;D xsi:type="xsd:double"&gt;-3.9796948&lt;/D&gt;&lt;D xsi:type="xsd:double"&gt;-0.8522749&lt;/D&gt;&lt;D xsi:type="xsd:double"&gt;2.109933&lt;/D&gt;&lt;D xsi:type="xsd:double"&gt;2.1841288&lt;/D&gt;&lt;D xsi:type="xsd:double"&gt;2.6897907&lt;/D&gt;&lt;D xsi:type="xsd:double"&gt;3.3537388&lt;/D&gt;&lt;D xsi:type="xsd:double"&gt;3.7779212&lt;/D&gt;&lt;D xsi:type="xsd:double"&gt;-7.889324&lt;/D&gt;&lt;D xsi:type="xsd:double"&gt;2.4577975&lt;/D&gt;&lt;D xsi:type="xsd:double"&gt;4.273212&lt;/D&gt;&lt;D xsi:type="xsd:double"&gt;-6.153488&lt;/D&gt;&lt;D xsi:type="xsd:double"&gt;5.185735&lt;/D&gt;&lt;D xsi:type="xsd:double"&gt;-1.3881266&lt;/D&gt;&lt;D xsi:type="xsd:double"&gt;2.2882104&lt;/D&gt;&lt;D xsi:type="xsd:double"&gt;3.9742947&lt;/D&gt;&lt;D xsi:type="xsd:double"&gt;6.363499&lt;/D&gt;&lt;D xsi:type="xsd:double"&gt;-4.4236183&lt;/D&gt;&lt;D xsi:type="xsd:double"&gt;-18.148655&lt;/D&gt;&lt;D xsi:type="xsd:double"&gt;-2.4605513&lt;/D&gt;&lt;D xsi:type="xsd:double"&gt;3.290403&lt;/D&gt;&lt;D xsi:type="xsd:double"&gt;9.085882&lt;/D&gt;&lt;D xsi:type="xsd:double"&gt;9.324217&lt;/D&gt;&lt;D xsi:type="xsd:double"&gt;1.772809&lt;/D&gt;&lt;D xsi:type="xsd:double"&gt;-0.3208816&lt;/D&gt;&lt;D xsi:type="xsd:double"&gt;4.7670245&lt;/D&gt;&lt;D xsi:type="xsd:double"&gt;4.4547915&lt;/D&gt;&lt;D xsi:type="xsd:double"&gt;4.455757&lt;/D&gt;&lt;D xsi:type="xsd:double"&gt;7.4802995&lt;/D&gt;&lt;D xsi:type="xsd:double"&gt;6.8454027&lt;/D&gt;&lt;D xsi:type="xsd:double"&gt;-5.908525&lt;/D&gt;&lt;D xsi:type="xsd:double"&gt;-1.763922&lt;/D&gt;&lt;D xsi:type="xsd:double"&gt;-1.7543852&lt;/D&gt;&lt;D xsi:type="xsd:double"&gt;7.2605968&lt;/D&gt;&lt;D xsi:type="xsd:double"&gt;-2.4567068&lt;/D&gt;&lt;D xsi:type="xsd:double"&gt;-3.1108618&lt;/D&gt;&lt;D xsi:type="xsd:double"&gt;2.5491357&lt;/D&gt;&lt;D xsi:type="xsd:double"&gt;-1.977694&lt;/D&gt;&lt;D xsi:type="xsd:double"&gt;1.778388&lt;/D&gt;&lt;D xsi:type="xsd:double"&gt;-5.0307274&lt;/D&gt;&lt;D xsi:type="xsd:double"&gt;3.3073068&lt;/D&gt;&lt;D xsi:type="xsd:double"&gt;-1.937139&lt;/D&gt;&lt;D xsi:type="xsd:double"&gt;-11.590404&lt;/D&gt;&lt;D xsi:type="xsd:double"&gt;5.0715804&lt;/D&gt;&lt;D xsi:type="xsd:double"&gt;-9.727966&lt;/D&gt;&lt;D xsi:type="xsd:double"&gt;-0.24107695&lt;/D&gt;&lt;D xsi:type="xsd:double"&gt;-2.0437539&lt;/D&gt;&lt;D xsi:type="xsd:double"&gt;5.715704&lt;/D&gt;&lt;D xsi:type="xsd:double"&gt;-5.1951113&lt;/D&gt;&lt;D xsi:type="xsd:double"&gt;-9.056526&lt;/D&gt;&lt;D xsi:type="xsd:double"&gt;7.5987816&lt;/D&gt;&lt;D xsi:type="xsd:double"&gt;3.415513&lt;/D&gt;&lt;D xsi:type="xsd:double"&gt;6.3488483&lt;/D&gt;&lt;D xsi:type="xsd:double"&gt;-1.6611338&lt;/D&gt;&lt;D xsi:type="xsd:double"&gt;-5.6949735&lt;/D&gt;&lt;D xsi:type="xsd:double"&gt;4.6817303&lt;/D&gt;&lt;D xsi:type="xsd:double"&gt;-3.1066537&lt;/D&gt;&lt;D xsi:type="xsd:double"&gt;4.266596&lt;/D&gt;&lt;D xsi:type="xsd:double"&gt;2.720213&lt;/D&gt;&lt;D xsi:type="xsd:double"&gt;-3.2235026&lt;/D&gt;&lt;D xsi:type="xsd:double"&gt;-0.78374743&lt;/D&gt;&lt;D xsi:type="xsd:double"&gt;-2.8675258&lt;/D&gt;&lt;D xsi:type="xsd:double"&gt;1.0761023&lt;/D&gt;&lt;D xsi:type="xsd:double"&gt;3.346002&lt;/D&gt;&lt;D xsi:type="xsd:double"&gt;1.2494922&lt;/D&gt;&lt;D xsi:type="xsd:double"&gt;-0.86612105&lt;/D&gt;&lt;/FQL&gt;&lt;FQL&gt;&lt;Q&gt;VWO^JULIAN(FG_TOTAL_RETURNC(-10AY,0,AM).DATES)&lt;/Q&gt;&lt;R&gt;121&lt;/R&gt;&lt;C&gt;1&lt;/C&gt;&lt;D xsi:type="xsd:long"&gt;41683&lt;/D&gt;&lt;D xsi:type="xsd:long"&gt;41711&lt;/D&gt;&lt;D xsi:type="xsd:long"&gt;41740&lt;/D&gt;&lt;D xsi:type="xsd:long"&gt;41772&lt;/D&gt;&lt;D xsi:type="xsd:long"&gt;41803&lt;/D&gt;&lt;D xsi:type="xsd:long"&gt;41831&lt;/D&gt;&lt;D xsi:type="xsd:long"&gt;41864&lt;/D&gt;&lt;D xsi:type="xsd:long"&gt;41894&lt;/D&gt;&lt;D xsi:type="xsd:long"&gt;41925&lt;/D&gt;&lt;D xsi:type="xsd:long"&gt;41956&lt;/D&gt;&lt;D xsi:type="xsd:long"&gt;41985&lt;/D&gt;&lt;D xsi:type="xsd:long"&gt;42017&lt;/D&gt;&lt;D xsi:type="xsd:long"&gt;42048&lt;/D&gt;&lt;D xsi:type="xsd:long"&gt;42076&lt;/D&gt;&lt;D xsi:type="xsd:long"&gt;42107&lt;/D&gt;&lt;D xsi:type="xsd:long"&gt;42137&lt;/D&gt;&lt;D xsi:type="xsd:long"&gt;42167&lt;/D&gt;&lt;D xsi:type="xsd:long"&gt;42198&lt;/D&gt;&lt;D xsi:type="xsd:long"&gt;42229&lt;/D&gt;&lt;D xsi:type="xsd:long"&gt;42258&lt;/D&gt;&lt;D xsi:type="xsd:long"&gt;42290&lt;/D&gt;&lt;D xsi:type="xsd:long"&gt;42321&lt;/D&gt;&lt;D xsi:type="xsd:long"&gt;42349&lt;/D&gt;&lt;D xsi:type="xsd:long"&gt;42382&lt;/D&gt;&lt;D xsi:type="xsd:long"&gt;42412&lt;/D&gt;&lt;D xsi:type="xsd:long"&gt;42440&lt;/D&gt;&lt;D xsi:type="xsd:long"&gt;42473&lt;/D&gt;&lt;D xsi:type="xsd:long"&gt;42503&lt;/D&gt;&lt;D xsi:type="xsd:long"&gt;42534&lt;/D&gt;&lt;D xsi:type="xsd:long"&gt;42564&lt;/D&gt;&lt;D xsi:type="xsd:long"&gt;42594&lt;/D&gt;&lt;D xsi:type="xsd:long"&gt;42626&lt;/D&gt;&lt;D xsi:type="xsd:long"&gt;42656&lt;/D&gt;&lt;D xsi:type="xsd:long"&gt;42685&lt;/D&gt;&lt;D xsi:type="xsd:long"&gt;42717&lt;/D&gt;&lt;D xsi:type="xsd:long"&gt;42748&lt;/D&gt;&lt;D xsi:type="xsd:long"&gt;42779&lt;/D&gt;&lt;D xsi:type="xsd:long"&gt;42807&lt;/D&gt;&lt;D xsi:type="xsd:long"&gt;42838&lt;/D&gt;&lt;D xsi:type="xsd:long"&gt;42867&lt;/D&gt;&lt;D xsi:type="xsd:long"&gt;42899&lt;/D&gt;&lt;D xsi:type="xsd:long"&gt;42929&lt;/D&gt;&lt;D xsi:type="xsd:long"&gt;42958&lt;/D&gt;&lt;D xsi:type="xsd:long"&gt;42991&lt;/D&gt;&lt;D xsi:type="xsd:long"&gt;43021&lt;/D&gt;&lt;D xsi:type="xsd:long"&gt;43052&lt;/D&gt;&lt;D xsi:type="xsd:long"&gt;43082&lt;/D&gt;&lt;D xsi:type="xsd:long"&gt;43112&lt;/D&gt;&lt;D xsi:type="xsd:long"&gt;43144&lt;/D&gt;&lt;D xsi:type="xsd:long"&gt;43172&lt;/D&gt;&lt;D xsi:type="xsd:long"&gt;43203&lt;/D&gt;&lt;D xsi:type="xsd:long"&gt;43231&lt;/D&gt;&lt;D xsi:type="xsd:long"&gt;43264&lt;/D&gt;&lt;D xsi:type="xsd:long"&gt;43294&lt;/D&gt;&lt;D xsi:type="xsd:long"&gt;43325&lt;/D&gt;&lt;D xsi:type="xsd:long"&gt;43356&lt;/D&gt;&lt;D xsi:type="xsd:long"&gt;43385&lt;/D&gt;&lt;D xsi:type="xsd:long"&gt;43417&lt;/D&gt;&lt;D xsi:type="xsd:long"&gt;43447&lt;/D&gt;&lt;D xsi:type="xsd:long"&gt;43476&lt;/D&gt;&lt;D xsi:type="xsd:long"&gt;43509&lt;/D&gt;&lt;D xsi:type="xsd:long"&gt;43537&lt;/D&gt;&lt;D xsi:type="xsd:long"&gt;43567&lt;/D&gt;&lt;D xsi:type="xsd:long"&gt;43598&lt;/D&gt;&lt;D xsi:type="xsd:long"&gt;43629&lt;/D&gt;&lt;D xsi:type="xsd:long"&gt;43658&lt;/D&gt;&lt;D xsi:type="xsd:long"&gt;43690&lt;/D&gt;&lt;D xsi:type="xsd:long"&gt;43721&lt;/D&gt;&lt;D xsi:type="xsd:long"&gt;43749&lt;/D&gt;&lt;D xsi:type="xsd:long"&gt;43782&lt;/D&gt;&lt;D xsi:type="xsd:long"&gt;43812&lt;/D&gt;&lt;D xsi:type="xsd:long"&gt;43843&lt;/D&gt;&lt;D xsi:type="xsd:long"&gt;43874&lt;/D&gt;&lt;D xsi:type="xsd:long"&gt;43903&lt;/D&gt;&lt;D xsi:type="xsd:long"&gt;43934&lt;/D&gt;&lt;D xsi:type="xsd:long"&gt;43964&lt;/D&gt;&lt;D xsi:type="xsd:long"&gt;43994&lt;/D&gt;&lt;D xsi:type="xsd:long"&gt;44025&lt;/D&gt;&lt;D xsi:type="xsd:long"&gt;44056&lt;/D&gt;&lt;D xsi:type="xsd:long"&gt;44085&lt;/D&gt;&lt;D xsi:type="xsd:long"&gt;44117&lt;/D&gt;&lt;D xsi:type="xsd:long"&gt;44148&lt;/D&gt;&lt;D xsi:type="xsd:long"&gt;44176&lt;/D&gt;&lt;D xsi:type="xsd:long"&gt;44209&lt;/D&gt;&lt;D xsi:type="xsd:long"&gt;44239&lt;/D&gt;&lt;D xsi:type="xsd:long"&gt;44267&lt;/D&gt;&lt;D xsi:type="xsd:long"&gt;44299&lt;/D&gt;&lt;D xsi:type="xsd:long"&gt;44329&lt;/D&gt;&lt;D xsi:type="xsd:long"&gt;44358&lt;/D&gt;&lt;D xsi:type="xsd:long"&gt;44390&lt;/D&gt;&lt;D xsi:type="xsd:long"&gt;44421&lt;/D&gt;&lt;D xsi:type="xsd:long"&gt;44452&lt;/D&gt;&lt;D xsi:type="xsd:long"&gt;44482&lt;/D&gt;&lt;D xsi:type="xsd:long"&gt;44512&lt;/D&gt;&lt;D xsi:type="xsd:long"&gt;44543&lt;/D&gt;&lt;D xsi:type="xsd:long"&gt;44574&lt;/D&gt;&lt;D xsi:type="xsd:long"&gt;44603&lt;/D&gt;&lt;D xsi:type="xsd:long"&gt;44631&lt;/D&gt;&lt;D xsi:type="xsd:long"&gt;44664&lt;/D&gt;&lt;D xsi:type="xsd:long"&gt;44694&lt;/D&gt;&lt;D xsi:type="xsd:long"&gt;44725&lt;/D&gt;&lt;D xsi:type="xsd:long"&gt;44755&lt;/D&gt;&lt;D xsi:type="xsd:long"&gt;44785&lt;/D&gt;&lt;D xsi:type="xsd:long"&gt;44817&lt;/D&gt;&lt;D xsi:type="xsd:long"&gt;44847&lt;/D&gt;&lt;D xsi:type="xsd:long"&gt;44876&lt;/D&gt;&lt;D xsi:type="xsd:long"&gt;44908&lt;/D&gt;&lt;D xsi:type="xsd:long"&gt;44939&lt;/D&gt;&lt;D xsi:type="xsd:long"&gt;44970&lt;/D&gt;&lt;D xsi:type="xsd:long"&gt;44998&lt;/D&gt;&lt;D xsi:type="xsd:long"&gt;45029&lt;/D&gt;&lt;D xsi:type="xsd:long"&gt;45058&lt;/D&gt;&lt;D xsi:type="xsd:long"&gt;45090&lt;/D&gt;&lt;D xsi:type="xsd:long"&gt;45120&lt;/D&gt;&lt;D xsi:type="xsd:long"&gt;45149&lt;/D&gt;&lt;D xsi:type="xsd:long"&gt;45182&lt;/D&gt;&lt;D xsi:type="xsd:long"&gt;45212&lt;/D&gt;&lt;D xsi:type="xsd:long"&gt;45243&lt;/D&gt;&lt;D xsi:type="xsd:long"&gt;45273&lt;/D&gt;&lt;D xsi:type="xsd:long"&gt;45303&lt;/D&gt;&lt;D xsi:type="xsd:long"&gt;45335&lt;/D&gt;&lt;/FQL&gt;&lt;FQL&gt;&lt;Q&gt;CPALM-FDS^MAX(FG_PRICE(0,-5AY))&lt;/Q&gt;&lt;R&gt;1&lt;/R&gt;&lt;C&gt;1&lt;/C&gt;&lt;D xsi:type="xsd:double"&gt;8163&lt;/D&gt;&lt;/FQL&gt;&lt;FQL&gt;&lt;Q&gt;CPALM-FDS^FG_PRICE(0)/MAX(FG_PRICE(0,-1AY))&lt;/Q&gt;&lt;R&gt;1&lt;/R&gt;&lt;C&gt;1&lt;/C&gt;&lt;D xsi:type="xsd:double"&gt;0.905939449965334&lt;/D&gt;&lt;/FQL&gt;&lt;FQL&gt;&lt;Q&gt;CPALM-FDS^FG_PRICE_CHANGE(0,-1AY)&lt;/Q&gt;&lt;R&gt;1&lt;/R&gt;&lt;C&gt;1&lt;/C&gt;&lt;D xsi:type="xsd:double"&gt;1.81818181818181&lt;/D&gt;&lt;/FQL&gt;&lt;FQL&gt;&lt;Q&gt;CPALM-FDS^FG_PRICE_CHANGE(0,-6AM)&lt;/Q&gt;&lt;R&gt;1&lt;/R&gt;&lt;C&gt;1&lt;/C&gt;&lt;D xsi:type="xsd:double"&gt;5.17842768983097&lt;/D&gt;&lt;/FQL&gt;&lt;FQL&gt;&lt;Q&gt;CPALM-FDS^FG_PRICE_CHANGE(0,-3AM)&lt;/Q&gt;&lt;R&gt;1&lt;/R&gt;&lt;C&gt;1&lt;/C&gt;&lt;D xsi:type="xsd:double"&gt;6.72474816226518&lt;/D&gt;&lt;/FQL&gt;&lt;FQL&gt;&lt;Q&gt;CPALM-FDS^FG_PRICE_CHANGE(0,-1AM)&lt;/Q&gt;&lt;R&gt;1&lt;/R&gt;&lt;C&gt;1&lt;/C&gt;&lt;D xsi:type="xsd:double"&gt;3.7037037037037&lt;/D&gt;&lt;/FQL&gt;&lt;FQL&gt;&lt;Q&gt;CPALM-FDS^FG_PRICE_MAVG(0,,,,30)&lt;/Q&gt;&lt;R&gt;1&lt;/R&gt;&lt;C&gt;1&lt;/C&gt;&lt;D xsi:type="xsd:double"&gt;3843.9333&lt;/D&gt;&lt;/FQL&gt;&lt;FQL&gt;&lt;Q&gt;CPALM-FDS^FG_PRICE(0)&lt;/Q&gt;&lt;R&gt;1&lt;/R&gt;&lt;C&gt;1&lt;/C&gt;&lt;D xsi:type="xsd:double"&gt;3920&lt;/D&gt;&lt;/FQL&gt;&lt;FQL&gt;&lt;Q&gt;W-FDS^MAX(FG_PRICE(0,-5AY))&lt;/Q&gt;&lt;R&gt;1&lt;/R&gt;&lt;C&gt;1&lt;/C&gt;&lt;D xsi:type="xsd:double"&gt;14.2525&lt;/D&gt;&lt;/FQL&gt;&lt;FQL&gt;&lt;Q&gt;W-FDS^FG_PRICE(0)/MAX(FG_PRICE(0,-1AY))&lt;/Q&gt;&lt;R&gt;1&lt;/R&gt;&lt;C&gt;1&lt;/C&gt;&lt;D xsi:type="xsd:double"&gt;0.754419191919192&lt;/D&gt;&lt;/FQL&gt;&lt;FQL&gt;&lt;Q&gt;W-FDS^FG_PRICE_CHANGE(0,-1AY)&lt;/Q&gt;&lt;R&gt;1&lt;/R&gt;&lt;C&gt;1&lt;/C&gt;&lt;D xsi:type="xsd:double"&gt;-24.5580808080808&lt;/D&gt;&lt;/FQL&gt;&lt;FQL&gt;&lt;Q&gt;W-FDS^FG_PRICE_CHANGE(0,-6AM)&lt;/Q&gt;&lt;R&gt;1&lt;/R&gt;&lt;C&gt;1&lt;/C&gt;&lt;D xsi:type="xsd:double"&gt;-4.6669325887515&lt;/D&gt;&lt;/FQL&gt;&lt;FQL&gt;&lt;Q&gt;W-FDS^FG_PRICE_CHANGE(0,-3AM)&lt;/Q&gt;&lt;R&gt;1&lt;/R&gt;&lt;C&gt;1&lt;/C&gt;&lt;D xsi:type="xsd:double"&gt;3.1951640759931&lt;/D&gt;&lt;/FQL&gt;&lt;FQL&gt;&lt;Q&gt;W-FDS^FG_PRICE_CHANGE(0,-1AM)&lt;/Q&gt;&lt;R&gt;1&lt;/R&gt;&lt;C&gt;1&lt;/C&gt;&lt;D xsi:type="xsd:double"&gt;0.251677852348986&lt;/D&gt;&lt;/FQL&gt;&lt;FQL&gt;&lt;Q&gt;W-FDS^FG_PRICE_MAVG(0,,,,30)&lt;/Q&gt;&lt;R&gt;1&lt;/R&gt;&lt;C&gt;1&lt;/C&gt;&lt;D xsi:type="xsd:double"&gt;5.9919167&lt;/D&gt;&lt;/FQL&gt;&lt;FQL&gt;&lt;Q&gt;W-FDS^FG_PRICE(0)&lt;/Q&gt;&lt;R&gt;1&lt;/R&gt;&lt;C&gt;1&lt;/C&gt;&lt;D xsi:type="xsd:double"&gt;5.975&lt;/D&gt;&lt;/FQL&gt;&lt;FQL&gt;&lt;Q&gt;PASP-FDS^MAX(FG_PRICE(0,-5AY))&lt;/Q&gt;&lt;R&gt;1&lt;/R&gt;&lt;C&gt;1&lt;/C&gt;&lt;D xsi:type="xsd:double"&gt;3158.12&lt;/D&gt;&lt;/FQL&gt;&lt;FQL&gt;&lt;Q&gt;PASP-FDS^FG_PRICE(0)/MAX(FG_PRICE(0,-1AY))&lt;/Q&gt;&lt;R&gt;1&lt;/R&gt;&lt;C&gt;1&lt;/C&gt;&lt;D xsi:type="xsd:double"&gt;0.554878048780488&lt;/D&gt;&lt;/FQL&gt;&lt;FQL&gt;&lt;Q&gt;PASP-FDS^FG_PRICE_CHANGE(0,-1AY)&lt;/Q&gt;&lt;R&gt;1&lt;/R&gt;&lt;C&gt;1&lt;/C&gt;&lt;D xsi:type="xsd:double"&gt;-42.0382165605096&lt;/D&gt;&lt;/FQL&gt;&lt;FQL&gt;&lt;Q&gt;PASP-FDS^FG_PRICE_CHANGE(0,-6AM)&lt;/Q&gt;&lt;R&gt;1&lt;/R&gt;&lt;C&gt;1&lt;/C&gt;&lt;D xsi:type="xsd:double"&gt;-32.089552238806&lt;/D&gt;&lt;/FQL&gt;&lt;FQL&gt;&lt;Q&gt;PASP-FDS^FG_PRICE_CHANGE(0,-3AM)&lt;/Q&gt;&lt;R&gt;1&lt;/R&gt;&lt;C&gt;1&lt;/C&gt;&lt;D xsi:type="xsd:double"&gt;-6.85772773797338&lt;/D&gt;&lt;/FQL&gt;&lt;FQL&gt;&lt;Q&gt;PASP-FDS^FG_PRICE_CHANGE(0,-1AM)&lt;/Q&gt;&lt;R&gt;1&lt;/R&gt;&lt;C&gt;1&lt;/C&gt;&lt;D xsi:type="xsd:double"&gt;-9.45273631840796&lt;/D&gt;&lt;/FQL&gt;&lt;FQL&gt;&lt;Q&gt;PASP-FDS^FG_PRICE_MAVG(0,,,,30)&lt;/Q&gt;&lt;R&gt;1&lt;/R&gt;&lt;C&gt;1&lt;/C&gt;&lt;D xsi:type="xsd:double"&gt;975.6667&lt;/D&gt;&lt;/FQL&gt;&lt;FQL&gt;&lt;Q&gt;PASP-FDS^FG_PRICE(0)&lt;/Q&gt;&lt;R&gt;1&lt;/R&gt;&lt;C&gt;1&lt;/C&gt;&lt;D xsi:type="xsd:double"&gt;910&lt;/D&gt;&lt;/FQL&gt;&lt;FQL&gt;&lt;Q&gt;NI-FDS^MAX(FG_PRICE(0,-5AY))&lt;/Q&gt;&lt;R&gt;1&lt;/R&gt;&lt;C&gt;1&lt;/C&gt;&lt;D xsi:type="xsd:double"&gt;48241&lt;/D&gt;&lt;/FQL&gt;&lt;FQL&gt;&lt;Q&gt;NI-FDS^FG_PRICE(0)/MAX(FG_PRICE(0,-1AY))&lt;/Q&gt;&lt;R&gt;1&lt;/R&gt;&lt;C&gt;1&lt;/C&gt;&lt;D xsi:type="xsd:double"&gt;0.592936802973978&lt;/D&gt;&lt;/FQL&gt;&lt;FQL&gt;&lt;Q&gt;NI-FDS^FG_PRICE_CHANGE(0,-1AY)&lt;/Q&gt;&lt;R&gt;1&lt;/R&gt;&lt;C&gt;1&lt;/C&gt;&lt;D xsi:type="xsd:double"&gt;-40.3849747710708&lt;/D&gt;&lt;/FQL&gt;&lt;FQL&gt;&lt;Q&gt;NI-FDS^FG_PRICE_CHANGE(0,-6AM)&lt;/Q&gt;&lt;R&gt;1&lt;/R&gt;&lt;C&gt;1&lt;/C&gt;&lt;D xsi:type="xsd:double"&gt;-20.25&lt;/D&gt;&lt;/FQL&gt;&lt;FQL&gt;&lt;Q&gt;NI-FDS^FG_PRICE_CHANGE(0,-3AM)&lt;/Q&gt;&lt;R&gt;1&lt;/R&gt;&lt;C&gt;1&lt;/C&gt;&lt;D xsi:type="xsd:double"&gt;-6.17647058823529&lt;/D&gt;&lt;/FQL&gt;&lt;FQL&gt;&lt;Q&gt;NI-FDS^FG_PRICE_CHANGE(0,-1AM)&lt;/Q&gt;&lt;R&gt;1&lt;/R&gt;&lt;C&gt;1&lt;/C&gt;&lt;D xsi:type="xsd:double"&gt;-0.777604976671853&lt;/D&gt;&lt;/FQL&gt;&lt;FQL&gt;&lt;Q&gt;NI-FDS^FG_PRICE_MAVG(0,,,,30)&lt;/Q&gt;&lt;R&gt;1&lt;/R&gt;&lt;C&gt;1&lt;/C&gt;&lt;D xsi:type="xsd:double"&gt;16007&lt;/D&gt;&lt;/FQL&gt;&lt;FQL&gt;&lt;Q&gt;NI-FDS^FG_PRICE(0)&lt;/Q&gt;&lt;R&gt;1&lt;/R&gt;&lt;C&gt;1&lt;/C&gt;&lt;D xsi:type="xsd:double"&gt;15950&lt;/D&gt;&lt;/FQL&gt;&lt;FQL&gt;&lt;Q&gt;PLATI-FDS^MAX(FG_PRICE(0,-5AY))&lt;/Q&gt;&lt;R&gt;1&lt;/R&gt;&lt;C&gt;1&lt;/C&gt;&lt;D xsi:type="xsd:double"&gt;1272.59&lt;/D&gt;&lt;/FQL&gt;&lt;FQL&gt;&lt;Q&gt;PLATI-FDS^FG_PRICE(0)/MAX(FG_PRICE(0,-1AY))&lt;/Q&gt;&lt;R&gt;1&lt;/R&gt;&lt;C&gt;1&lt;/C&gt;&lt;D xsi:type="xsd:double"&gt;0.784140969162996&lt;/D&gt;&lt;/FQL&gt;&lt;FQL&gt;&lt;Q&gt;PLATI-FDS^FG_PRICE_CHANGE(0,-1AY)&lt;/Q&gt;&lt;R&gt;1&lt;/R&gt;&lt;C&gt;1&lt;/C&gt;&lt;D xsi:type="xsd:double"&gt;-6.31578947368421&lt;/D&gt;&lt;/FQL&gt;&lt;FQL&gt;&lt;Q&gt;PLATI-FDS^FG_PRICE_CHANGE(0,-6AM)&lt;/Q&gt;&lt;R&gt;1&lt;/R&gt;&lt;C&gt;1&lt;/C&gt;&lt;D xsi:type="xsd:double"&gt;-2.73224043715847&lt;/D&gt;&lt;/FQL&gt;&lt;FQL&gt;&lt;Q&gt;PLATI-FDS^FG_PRICE_CHANGE(0,-3AM)&lt;/Q&gt;&lt;R&gt;1&lt;/R&gt;&lt;C&gt;1&lt;/C&gt;&lt;D xsi:type="xsd:double"&gt;3.97196261682242&lt;/D&gt;&lt;/FQL&gt;&lt;FQL&gt;&lt;Q&gt;PLATI-FDS^FG_PRICE_CHANGE(0,-1AM)&lt;/Q&gt;&lt;R&gt;1&lt;/R&gt;&lt;C&gt;1&lt;/C&gt;&lt;D xsi:type="xsd:double"&gt;-4.71092077087795&lt;/D&gt;&lt;/FQL&gt;&lt;FQL&gt;&lt;Q&gt;PLATI-FDS^FG_PRICE_MAVG(0,,,,30)&lt;/Q&gt;&lt;R&gt;1&lt;/R&gt;&lt;C&gt;1&lt;/C&gt;&lt;D xsi:type="xsd:double"&gt;921.4667&lt;/D&gt;&lt;/FQL&gt;&lt;FQL&gt;&lt;Q&gt;PLATI-FDS^FG_PRICE(0)&lt;/Q&gt;&lt;R&gt;1&lt;/R&gt;&lt;C&gt;1&lt;/C&gt;&lt;D xsi:type="xsd:double"&gt;890&lt;/D&gt;&lt;/FQL&gt;&lt;FQL&gt;&lt;Q&gt;BRENT-FDS^MAX(FG_PRICE(0,-5AY))&lt;/Q&gt;&lt;R&gt;1&lt;/R&gt;&lt;C&gt;1&lt;/C&gt;&lt;D xsi:type="xsd:double"&gt;140.85&lt;/D&gt;&lt;/FQL&gt;&lt;FQL&gt;&lt;Q&gt;BRENT-FDS^FG_PRICE(0)/MAX(FG_PRICE(0,-1AY))&lt;/Q&gt;&lt;R&gt;1&lt;/R&gt;&lt;C&gt;1&lt;/C&gt;&lt;D xsi:type="xsd:double"&gt;0.870614479821537&lt;/D&gt;&lt;/FQL&gt;&lt;FQL&gt;&lt;Q&gt;BRENT-FDS^FG_PRICE_CHANGE(0,-1AY)&lt;/Q&gt;&lt;R&gt;1&lt;/R&gt;&lt;C&gt;1&lt;/C&gt;&lt;D xsi:type="xsd:double"&gt;-1.98630136986301&lt;/D&gt;&lt;/FQL&gt;&lt;FQL&gt;&lt;Q&gt;BRENT-FDS^FG_PRICE_CHANGE(0,-6AM)&lt;/Q&gt;&lt;R&gt;1&lt;/R&gt;&lt;C&gt;1&lt;/C&gt;&lt;D xsi:type="xsd:double"&gt;-3.61472833408172&lt;/D&gt;&lt;/FQL&gt;&lt;FQL&gt;&lt;Q&gt;BRENT-FDS^FG_PRICE_CHANGE(0,-3AM)&lt;/Q&gt;&lt;R&gt;1&lt;/R&gt;&lt;C&gt;1&lt;/C&gt;&lt;D xsi:type="xsd:double"&gt;0&lt;/D&gt;&lt;/FQL&gt;&lt;FQL&gt;&lt;Q&gt;BRENT-FDS^FG_PRICE_CHANGE(0,-1AM)&lt;/Q&gt;&lt;R&gt;1&lt;/R&gt;&lt;C&gt;1&lt;/C&gt;&lt;D xsi:type="xsd:double"&gt;0&lt;/D&gt;&lt;/FQL&gt;&lt;FQL&gt;&lt;Q&gt;BRENT-FDS^FG_PRICE_MAVG(0,,,,30)&lt;/Q&gt;&lt;R&gt;1&lt;/R&gt;&lt;C&gt;1&lt;/C&gt;&lt;D xsi:type="xsd:double"&gt;85.86&lt;/D&gt;&lt;/FQL&gt;&lt;FQL&gt;&lt;Q&gt;BRENT-FDS^FG_PRICE(0)&lt;/Q&gt;&lt;R&gt;1&lt;/R&gt;&lt;C&gt;1&lt;/C&gt;&lt;D xsi:type="xsd:double"&gt;85.86&lt;/D&gt;&lt;/FQL&gt;&lt;FQL&gt;&lt;Q&gt;COPP-FDS^MAX(FG_PRICE(0,-5AY))&lt;/Q&gt;&lt;R&gt;1&lt;/R&gt;&lt;C&gt;1&lt;/C&gt;&lt;D xsi:type="xsd:double"&gt;4.929&lt;/D&gt;&lt;/FQL&gt;&lt;FQL&gt;&lt;Q&gt;COPP-FDS^FG_PRICE(0)/MAX(FG_PRICE(0,-1AY))&lt;/Q&gt;&lt;R&gt;1&lt;/R&gt;&lt;C&gt;1&lt;/C&gt;&lt;D xsi:type="xsd:double"&gt;0.880505372535128&lt;/D&gt;&lt;/FQL&gt;&lt;FQL&gt;&lt;Q&gt;COPP-FDS^FG_PRICE_CHANGE(0,-1AY)&lt;/Q&gt;&lt;R&gt;1&lt;/R&gt;&lt;C&gt;1&lt;/C&gt;&lt;D xsi:type="xsd:double"&gt;-8.7717151945192&lt;/D&gt;&lt;/FQL&gt;&lt;FQL&gt;&lt;Q&gt;COPP-FDS^FG_PRICE_CHANGE(0,-6AM)&lt;/Q&gt;&lt;R&gt;1&lt;/R&gt;&lt;C&gt;1&lt;/C&gt;&lt;D xsi:type="xsd:double"&gt;0.376901332615431&lt;/D&gt;&lt;/FQL&gt;&lt;FQL&gt;&lt;Q&gt;COPP-FDS^FG_PRICE_CHANGE(0,-3AM)&lt;/Q&gt;&lt;R&gt;1&lt;/R&gt;&lt;C&gt;1&lt;/C&gt;&lt;D xsi:type="xsd:double"&gt;1.80204778156996&lt;/D&gt;&lt;/FQL&gt;&lt;FQL&gt;&lt;Q&gt;COPP-FDS^FG_PRICE_CHANGE(0,-1AM)&lt;/Q&gt;&lt;R&gt;1&lt;/R&gt;&lt;C&gt;1&lt;/C&gt;&lt;D xsi:type="xsd:double"&gt;-0.307486631016052&lt;/D&gt;&lt;/FQL&gt;&lt;FQL&gt;&lt;Q&gt;COPP-FDS^FG_PRICE_MAVG(0,,,,30)&lt;/Q&gt;&lt;R&gt;1&lt;/R&gt;&lt;C&gt;1&lt;/C&gt;&lt;D xsi:type="xsd:double"&gt;3.7956&lt;/D&gt;&lt;/FQL&gt;&lt;FQL&gt;&lt;Q&gt;COPP-FDS^FG_PRICE(0)&lt;/Q&gt;&lt;R&gt;1&lt;/R&gt;&lt;C&gt;1&lt;/C&gt;&lt;D xsi:type="xsd:double"&gt;3.7285&lt;/D&gt;&lt;/FQL&gt;&lt;FQL&gt;&lt;Q&gt;TIOS-FDS^MAX(FG_PRICE(0,-5AY))&lt;/Q&gt;&lt;R&gt;1&lt;/R&gt;&lt;C&gt;1&lt;/C&gt;&lt;D xsi:type="xsd:double"&gt;219.77&lt;/D&gt;&lt;/FQL&gt;&lt;FQL&gt;&lt;Q&gt;TIOS-FDS^FG_PRICE(0)/MAX(FG_PRICE(0,-1AY))&lt;/Q&gt;&lt;R&gt;1&lt;/R&gt;&lt;C&gt;1&lt;/C&gt;&lt;D xsi:type="xsd:double"&gt;0.893937291897891&lt;/D&gt;&lt;/FQL&gt;&lt;FQL&gt;&lt;Q&gt;TIOS-FDS^FG_PRICE_CHANGE(0,-1AY)&lt;/Q&gt;&lt;R&gt;1&lt;/R&gt;&lt;C&gt;1&lt;/C&gt;&lt;D xsi:type="xsd:double"&gt;4.12895927601811&lt;/D&gt;&lt;/FQL&gt;&lt;FQL&gt;&lt;Q&gt;TIOS-FDS^FG_PRICE_CHANGE(0,-6AM)&lt;/Q&gt;&lt;R&gt;1&lt;/R&gt;&lt;C&gt;1&lt;/C&gt;&lt;D xsi:type="xsd:double"&gt;22.302363101452&lt;/D&gt;&lt;/FQL&gt;&lt;FQL&gt;&lt;Q&gt;TIOS-FDS^FG_PRICE_CHANGE(0,-3AM)&lt;/Q&gt;&lt;R&gt;1&lt;/R&gt;&lt;C&gt;1&lt;/C&gt;&lt;D xsi:type="xsd:double"&gt;0.412965560230649&lt;/D&gt;&lt;/FQL&gt;&lt;FQL&gt;&lt;Q&gt;TIOS-FDS^FG_PRICE_CHANGE(0,-1AM)&lt;/Q&gt;&lt;R&gt;1&lt;/R&gt;&lt;C&gt;1&lt;/C&gt;&lt;D xsi:type="xsd:double"&gt;-6.08511878734878&lt;/D&gt;&lt;/FQL&gt;&lt;FQL&gt;&lt;Q&gt;TIOS-FDS^FG_PRICE_MAVG(0,,,,30)&lt;/Q&gt;&lt;R&gt;1&lt;/R&gt;&lt;C&gt;1&lt;/C&gt;&lt;D xsi:type="xsd:double"&gt;134.968&lt;/D&gt;&lt;/FQL&gt;&lt;FQL&gt;&lt;Q&gt;TIOS-FDS^FG_PRICE(0)&lt;/Q&gt;&lt;R&gt;1&lt;/R&gt;&lt;C&gt;1&lt;/C&gt;&lt;D xsi:type="xsd:double"&gt;128.87&lt;/D&gt;&lt;/FQL&gt;&lt;FQL&gt;&lt;Q&gt;FC0000US^FG_PRICE(0)&lt;/Q&gt;&lt;R&gt;1&lt;/R&gt;&lt;C&gt;1&lt;/C&gt;&lt;D xsi:type="xsd:double"&gt;378.47925&lt;/D&gt;&lt;/FQL&gt;&lt;FQL&gt;&lt;Q&gt;FC0000GB^FG_PRICE(0)&lt;/Q&gt;&lt;R&gt;1&lt;/R&gt;&lt;C&gt;1&lt;/C&gt;&lt;D xsi:type="xs</t>
        </r>
      </text>
    </comment>
    <comment ref="A10" authorId="0" shapeId="0" xr:uid="{E2EAD75F-157B-4649-9B08-0CCFAF96339D}">
      <text>
        <r>
          <rPr>
            <b/>
            <sz val="9"/>
            <color indexed="81"/>
            <rFont val="Tahoma"/>
            <family val="2"/>
          </rPr>
          <t>d:double"&gt;116.99395&lt;/D&gt;&lt;/FQL&gt;&lt;FQL&gt;&lt;Q&gt;FC0000CH^FG_PRICE(0)&lt;/Q&gt;&lt;R&gt;1&lt;/R&gt;&lt;C&gt;1&lt;/C&gt;&lt;D xsi:type="xsd:double"&gt;321.42175&lt;/D&gt;&lt;/FQL&gt;&lt;FQL&gt;&lt;Q&gt;FC0000JP^FG_PRICE(0)&lt;/Q&gt;&lt;R&gt;1&lt;/R&gt;&lt;C&gt;1&lt;/C&gt;&lt;D xsi:type="xsd:double"&gt;170.1679&lt;/D&gt;&lt;/FQL&gt;&lt;FQL&gt;&lt;Q&gt;FC0000GR^FG_PRICE(0)&lt;/Q&gt;&lt;R&gt;1&lt;/R&gt;&lt;C&gt;1&lt;/C&gt;&lt;D xsi:type="xsd:double"&gt;9.517317&lt;/D&gt;&lt;/FQL&gt;&lt;FQL&gt;&lt;Q&gt;FC0000CA^FG_PRICE(0)&lt;/Q&gt;&lt;R&gt;1&lt;/R&gt;&lt;C&gt;1&lt;/C&gt;&lt;D xsi:type="xsd:double"&gt;280.1769&lt;/D&gt;&lt;/FQL&gt;&lt;FQL&gt;&lt;Q&gt;FC0000AU^FG_PRICE(0)&lt;/Q&gt;&lt;R&gt;1&lt;/R&gt;&lt;C&gt;1&lt;/C&gt;&lt;D xsi:type="xsd:double"&gt;347.78094&lt;/D&gt;&lt;/FQL&gt;&lt;FQL&gt;&lt;Q&gt;FC0000NZ^FG_PRICE(0)&lt;/Q&gt;&lt;R&gt;1&lt;/R&gt;&lt;C&gt;1&lt;/C&gt;&lt;D xsi:type="xsd:double"&gt;392.03592&lt;/D&gt;&lt;/FQL&gt;&lt;FQL&gt;&lt;Q&gt;EWI^FG_PRICE_MAVG(0,,,,200)&lt;/Q&gt;&lt;R&gt;1&lt;/R&gt;&lt;C&gt;1&lt;/C&gt;&lt;D xsi:type="xsd:double"&gt;31.89295&lt;/D&gt;&lt;/FQL&gt;&lt;FQL&gt;&lt;Q&gt;EWI^FG_PRICE_MAVG(0,,,,60)&lt;/Q&gt;&lt;R&gt;1&lt;/R&gt;&lt;C&gt;1&lt;/C&gt;&lt;D xsi:type="xsd:double"&gt;33.426334&lt;/D&gt;&lt;/FQL&gt;&lt;FQL&gt;&lt;Q&gt;EWI^FG_PRICE_MAVG(0,,,,30)&lt;/Q&gt;&lt;R&gt;1&lt;/R&gt;&lt;C&gt;1&lt;/C&gt;&lt;D xsi:type="xsd:double"&gt;33.567665&lt;/D&gt;&lt;/FQL&gt;&lt;FQL&gt;&lt;Q&gt;EWI^FG_PRICE(0)&lt;/Q&gt;&lt;R&gt;1&lt;/R&gt;&lt;C&gt;1&lt;/C&gt;&lt;D xsi:type="xsd:double"&gt;33.43&lt;/D&gt;&lt;/FQL&gt;&lt;FQL&gt;&lt;Q&gt;EWD^FG_PRICE_MAVG(0,,,,200)&lt;/Q&gt;&lt;R&gt;1&lt;/R&gt;&lt;C&gt;1&lt;/C&gt;&lt;D xsi:type="xsd:double"&gt;35.18035&lt;/D&gt;&lt;/FQL&gt;&lt;FQL&gt;&lt;Q&gt;EWD^FG_PRICE_MAVG(0,,,,60)&lt;/Q&gt;&lt;R&gt;1&lt;/R&gt;&lt;C&gt;1&lt;/C&gt;&lt;D xsi:type="xsd:double"&gt;37.483166&lt;/D&gt;&lt;/FQL&gt;&lt;FQL&gt;&lt;Q&gt;EWD^FG_PRICE_MAVG(0,,,,30)&lt;/Q&gt;&lt;R&gt;1&lt;/R&gt;&lt;C&gt;1&lt;/C&gt;&lt;D xsi:type="xsd:double"&gt;37.372334&lt;/D&gt;&lt;/FQL&gt;&lt;FQL&gt;&lt;Q&gt;EWD^FG_PRICE(0)&lt;/Q&gt;&lt;R&gt;1&lt;/R&gt;&lt;C&gt;1&lt;/C&gt;&lt;D xsi:type="xsd:double"&gt;36.9&lt;/D&gt;&lt;/FQL&gt;&lt;FQL&gt;&lt;Q&gt;EWN^FG_PRICE_MAVG(0,,,,200)&lt;/Q&gt;&lt;R&gt;1&lt;/R&gt;&lt;C&gt;1&lt;/C&gt;&lt;D xsi:type="xsd:double"&gt;41.98358&lt;/D&gt;&lt;/FQL&gt;&lt;FQL&gt;&lt;Q&gt;EWN^FG_PRICE_MAVG(0,,,,60)&lt;/Q&gt;&lt;R&gt;1&lt;/R&gt;&lt;C&gt;1&lt;/C&gt;&lt;D xsi:type="xsd:double"&gt;43.995365&lt;/D&gt;&lt;/FQL&gt;&lt;FQL&gt;&lt;Q&gt;EWN^FG_PRICE_MAVG(0,,,,30)&lt;/Q&gt;&lt;R&gt;1&lt;/R&gt;&lt;C&gt;1&lt;/C&gt;&lt;D xsi:type="xsd:double"&gt;44.763&lt;/D&gt;&lt;/FQL&gt;&lt;FQL&gt;&lt;Q&gt;EWN^FG_PRICE(0)&lt;/Q&gt;&lt;R&gt;1&lt;/R&gt;&lt;C&gt;1&lt;/C&gt;&lt;D xsi:type="xsd:double"&gt;46.01&lt;/D&gt;&lt;/FQL&gt;&lt;FQL&gt;&lt;Q&gt;EWQ^FG_PRICE_MAVG(0,,,,200)&lt;/Q&gt;&lt;R&gt;1&lt;/R&gt;&lt;C&gt;1&lt;/C&gt;&lt;D xsi:type="xsd:double"&gt;37.532726&lt;/D&gt;&lt;/FQL&gt;&lt;FQL&gt;&lt;Q&gt;EWQ^FG_PRICE_MAVG(0,,,,60)&lt;/Q&gt;&lt;R&gt;1&lt;/R&gt;&lt;C&gt;1&lt;/C&gt;&lt;D xsi:type="xsd:double"&gt;38.316917&lt;/D&gt;&lt;/FQL&gt;&lt;FQL&gt;&lt;Q&gt;EWQ^FG_PRICE_MAVG(0,,,,30)&lt;/Q&gt;&lt;R&gt;1&lt;/R&gt;&lt;C&gt;1&lt;/C&gt;&lt;D xsi:type="xsd:double"&gt;38.378666&lt;/D&gt;&lt;/FQL&gt;&lt;FQL&gt;&lt;Q&gt;EWQ^FG_PRICE(0)&lt;/Q&gt;&lt;R&gt;1&lt;/R&gt;&lt;C&gt;1&lt;/C&gt;&lt;D xsi:type="xsd:double"&gt;38.13&lt;/D&gt;&lt;/FQL&gt;&lt;FQL&gt;&lt;Q&gt;SPY^FG_PRICE_MAVG(0,,,,200)&lt;/Q&gt;&lt;R&gt;1&lt;/R&gt;&lt;C&gt;1&lt;/C&gt;&lt;D xsi:type="xsd:double"&gt;446.15585&lt;/D&gt;&lt;/FQL&gt;&lt;FQL&gt;&lt;Q&gt;SPY^FG_PRICE_MAVG(0,,,,60)&lt;/Q&gt;&lt;R&gt;1&lt;/R&gt;&lt;C&gt;1&lt;/C&gt;&lt;D xsi:type="xsd:double"&gt;473.43616&lt;/D&gt;&lt;/FQL&gt;&lt;FQL&gt;&lt;Q&gt;SPY^FG_PRICE_MAVG(0,,,,30)&lt;/Q&gt;&lt;R&gt;1&lt;/R&gt;&lt;C&gt;1&lt;/C&gt;&lt;D xsi:type="xsd:double"&gt;483.92633&lt;/D&gt;&lt;/FQL&gt;&lt;FQL&gt;&lt;Q&gt;SPY^FG_PRICE(0)&lt;/Q&gt;&lt;R&gt;1&lt;/R&gt;&lt;C&gt;1&lt;/C&gt;&lt;D xsi:type="xsd:double"&gt;494.08&lt;/D&gt;&lt;/FQL&gt;&lt;FQL&gt;&lt;Q&gt;QQQ^FG_PRICE_MAVG(0,,,,200)&lt;/Q&gt;&lt;R&gt;1&lt;/R&gt;&lt;C&gt;1&lt;/C&gt;&lt;D xsi:type="xsd:double"&gt;374.96295&lt;/D&gt;&lt;/FQL&gt;&lt;FQL&gt;&lt;Q&gt;QQQ^FG_PRICE_MAVG(0,,,,60)&lt;/Q&gt;&lt;R&gt;1&lt;/R&gt;&lt;C&gt;1&lt;/C&gt;&lt;D xsi:type="xsd:double"&gt;407.54218&lt;/D&gt;&lt;/FQL&gt;&lt;FQL&gt;&lt;Q&gt;QQQ^FG_PRICE_MAVG(0,,,,30)&lt;/Q&gt;&lt;R&gt;1&lt;/R&gt;&lt;C&gt;1&lt;/C&gt;&lt;D xsi:type="xsd:double"&gt;418.241&lt;/D&gt;&lt;/FQL&gt;&lt;FQL&gt;&lt;Q&gt;QQQ^FG_PRICE(0)&lt;/Q&gt;&lt;R&gt;1&lt;/R&gt;&lt;C&gt;1&lt;/C&gt;&lt;D xsi:type="xsd:double"&gt;428.55&lt;/D&gt;&lt;/FQL&gt;&lt;FQL&gt;&lt;Q&gt;EWU^FG_PRICE_MAVG(0,,,,200)&lt;/Q&gt;&lt;R&gt;1&lt;/R&gt;&lt;C&gt;1&lt;/C&gt;&lt;D xsi:type="xsd:double"&gt;32.2712&lt;/D&gt;&lt;/FQL&gt;&lt;FQL&gt;&lt;Q&gt;EWU^FG_PRICE_MAVG(0,,,,60)&lt;/Q&gt;&lt;R&gt;1&lt;/R&gt;&lt;C&gt;1&lt;/C&gt;&lt;D xsi:type="xsd:double"&gt;32.533&lt;/D&gt;&lt;/FQL&gt;&lt;FQL&gt;&lt;Q&gt;EWU^FG_PRICE_MAVG(0,,,,30)&lt;/Q&gt;&lt;R&gt;1&lt;/R&gt;&lt;C&gt;1&lt;/C&gt;&lt;D xsi:type="xsd:double"&gt;32.43&lt;/D&gt;&lt;/FQL&gt;&lt;FQL&gt;&lt;Q&gt;EWU^FG_PRICE(0)&lt;/Q&gt;&lt;R&gt;1&lt;/R&gt;&lt;C&gt;1&lt;/C&gt;&lt;D xsi:type="xsd:double"&gt;31.68&lt;/D&gt;&lt;/FQL&gt;&lt;FQL&gt;&lt;Q&gt;EWL^FG_PRICE_MAVG(0,,,,200)&lt;/Q&gt;&lt;R&gt;1&lt;/R&gt;&lt;C&gt;1&lt;/C&gt;&lt;D xsi:type="xsd:double"&gt;45.9403&lt;/D&gt;&lt;/FQL&gt;&lt;FQL&gt;&lt;Q&gt;EWL^FG_PRICE_MAVG(0,,,,60)&lt;/Q&gt;&lt;R&gt;1&lt;/R&gt;&lt;C&gt;1&lt;/C&gt;&lt;D xsi:type="xsd:double"&gt;46.7235&lt;/D&gt;&lt;/FQL&gt;&lt;FQL&gt;&lt;Q&gt;EWL^FG_PRICE_MAVG(0,,,,30)&lt;/Q&gt;&lt;R&gt;1&lt;/R&gt;&lt;C&gt;1&lt;/C&gt;&lt;D xsi:type="xsd:double"&gt;47.307667&lt;/D&gt;&lt;/FQL&gt;&lt;FQL&gt;&lt;Q&gt;EWL^FG_PRICE(0)&lt;/Q&gt;&lt;R&gt;1&lt;/R&gt;&lt;C&gt;1&lt;/C&gt;&lt;D xsi:type="xsd:double"&gt;45.63&lt;/D&gt;&lt;/FQL&gt;&lt;FQL&gt;&lt;Q&gt;EWJ^FG_PRICE_MAVG(0,,,,200)&lt;/Q&gt;&lt;R&gt;1&lt;/R&gt;&lt;C&gt;1&lt;/C&gt;&lt;D xsi:type="xsd:double"&gt;61.957&lt;/D&gt;&lt;/FQL&gt;&lt;FQL&gt;&lt;Q&gt;EWJ^FG_PRICE_MAVG(0,,,,60)&lt;/Q&gt;&lt;R&gt;1&lt;/R&gt;&lt;C&gt;1&lt;/C&gt;&lt;D xsi:type="xsd:double"&gt;64.271835&lt;/D&gt;&lt;/FQL&gt;&lt;FQL&gt;&lt;Q&gt;EWJ^FG_PRICE_MAVG(0,,,,30)&lt;/Q&gt;&lt;R&gt;1&lt;/R&gt;&lt;C&gt;1&lt;/C&gt;&lt;D xsi:type="xsd:double"&gt;65.656&lt;/D&gt;&lt;/FQL&gt;&lt;FQL&gt;&lt;Q&gt;EWJ^FG_PRICE(0)&lt;/Q&gt;&lt;R&gt;1&lt;/R&gt;&lt;C&gt;1&lt;/C&gt;&lt;D xsi:type="xsd:double"&gt;66.74&lt;/D&gt;&lt;/FQL&gt;&lt;FQL&gt;&lt;Q&gt;EWG^FG_PRICE_MAVG(0,,,,200)&lt;/Q&gt;&lt;R&gt;1&lt;/R&gt;&lt;C&gt;1&lt;/C&gt;&lt;D xsi:type="xsd:double"&gt;28.04515&lt;/D&gt;&lt;/FQL&gt;&lt;FQL&gt;&lt;Q&gt;EWG^FG_PRICE_MAVG(0,,,,60)&lt;/Q&gt;&lt;R&gt;1&lt;/R&gt;&lt;C&gt;1&lt;/C&gt;&lt;D xsi:type="xsd:double"&gt;29.005667&lt;/D&gt;&lt;/FQL&gt;&lt;FQL&gt;&lt;Q&gt;EWG^FG_PRICE_MAVG(0,,,,30)&lt;/Q&gt;&lt;R&gt;1&lt;/R&gt;&lt;C&gt;1&lt;/C&gt;&lt;D xsi:type="xsd:double"&gt;29.137333&lt;/D&gt;&lt;/FQL&gt;&lt;FQL&gt;&lt;Q&gt;EWG^FG_PRICE(0)&lt;/Q&gt;&lt;R&gt;1&lt;/R&gt;&lt;C&gt;1&lt;/C&gt;&lt;D xsi:type="xsd:double"&gt;28.81&lt;/D&gt;&lt;/FQL&gt;&lt;FQL&gt;&lt;Q&gt;EWC^FG_PRICE_MAVG(0,,,,200)&lt;/Q&gt;&lt;R&gt;1&lt;/R&gt;&lt;C&gt;1&lt;/C&gt;&lt;D xsi:type="xsd:double"&gt;34.6784&lt;/D&gt;&lt;/FQL&gt;&lt;FQL&gt;&lt;Q&gt;EWC^FG_PRICE_MAVG(0,,,,60)&lt;/Q&gt;&lt;R&gt;1&lt;/R&gt;&lt;C&gt;1&lt;/C&gt;&lt;D xsi:type="xsd:double"&gt;35.814&lt;/D&gt;&lt;/FQL&gt;&lt;FQL&gt;&lt;Q&gt;EWC^FG_PRICE_MAVG(0,,,,30)&lt;/Q&gt;&lt;R&gt;1&lt;/R&gt;&lt;C&gt;1&lt;/C&gt;&lt;D xsi:type="xsd:double"&gt;36.22333&lt;/D&gt;&lt;/FQL&gt;&lt;FQL&gt;&lt;Q&gt;EWC^FG_PRICE(0)&lt;/Q&gt;&lt;R&gt;1&lt;/R&gt;&lt;C&gt;1&lt;/C&gt;&lt;D xsi:type="xsd:double"&gt;35.29&lt;/D&gt;&lt;/FQL&gt;&lt;FQL&gt;&lt;Q&gt;EWA^FG_PRICE_MAVG(0,,,,200)&lt;/Q&gt;&lt;R&gt;1&lt;/R&gt;&lt;C&gt;1&lt;/C&gt;&lt;D xsi:type="xsd:double"&gt;22.52325&lt;/D&gt;&lt;/FQL&gt;&lt;FQL&gt;&lt;Q&gt;EWA^FG_PRICE_MAVG(0,,,,60)&lt;/Q&gt;&lt;R&gt;1&lt;/R&gt;&lt;C&gt;1&lt;/C&gt;&lt;D xsi:type="xsd:double"&gt;23.365667&lt;/D&gt;&lt;/FQL&gt;&lt;FQL&gt;&lt;Q&gt;EWA^FG_PRICE_MAVG(0,,,,30)&lt;/Q&gt;&lt;R&gt;1&lt;/R&gt;&lt;C&gt;1&lt;/C&gt;&lt;D xsi:type="xsd:double"&gt;23.574333&lt;/D&gt;&lt;/FQL&gt;&lt;FQL&gt;&lt;Q&gt;EWA^FG_PRICE(0)&lt;/Q&gt;&lt;R&gt;1&lt;/R&gt;&lt;C&gt;1&lt;/C&gt;&lt;D xsi:type="xsd:double"&gt;22.98&lt;/D&gt;&lt;/FQL&gt;&lt;FQL&gt;&lt;Q&gt;ENZL^FG_PRICE_MAVG(0,,,,200)&lt;/Q&gt;&lt;R&gt;1&lt;/R&gt;&lt;C&gt;1&lt;/C&gt;&lt;D xsi:type="xsd:double"&gt;46.746994&lt;/D&gt;&lt;/FQL&gt;&lt;FQL&gt;&lt;Q&gt;ENZL^FG_PRICE_MAVG(0,,,,60)&lt;/Q&gt;&lt;R&gt;1&lt;/R&gt;&lt;C&gt;1&lt;/C&gt;&lt;D xsi:type="xsd:double"&gt;46.735&lt;/D&gt;&lt;/FQL&gt;&lt;FQL&gt;&lt;Q&gt;ENZL^FG_PRICE_MAVG(0,,,,30)&lt;/Q&gt;&lt;R&gt;1&lt;/R&gt;&lt;C&gt;1&lt;/C&gt;&lt;D xsi:type="xsd:double"&gt;46.833&lt;/D&gt;&lt;/FQL&gt;&lt;FQL&gt;&lt;Q&gt;ENZL^FG_PRICE(0)&lt;/Q&gt;&lt;R&gt;1&lt;/R&gt;&lt;C&gt;1&lt;/C&gt;&lt;D xsi:type="xsd:double"&gt;44.52&lt;/D&gt;&lt;/FQL&gt;&lt;FQL&gt;&lt;Q&gt;EWG^FG_COMPANY_NAME&lt;/Q&gt;&lt;R&gt;1&lt;/R&gt;&lt;C&gt;1&lt;/C&gt;&lt;D xsi:type="xsd:string"&gt;iShares MSCI Germany ETF&lt;/D&gt;&lt;/FQL&gt;&lt;FQL&gt;&lt;Q&gt;EWI^FG_PE(0)&lt;/Q&gt;&lt;R&gt;1&lt;/R&gt;&lt;C&gt;1&lt;/C&gt;&lt;D xsi:type="xsd:double"&gt;9.89319591199719&lt;/D&gt;&lt;/FQL&gt;&lt;FQL&gt;&lt;Q&gt;EWL^FG_PE_NTM(0,,,90,0)&lt;/Q&gt;&lt;R&gt;1&lt;/R&gt;&lt;C&gt;1&lt;/C&gt;&lt;D xsi:type="xsd:double"&gt;17.387431854777&lt;/D&gt;&lt;/FQL&gt;&lt;FQL&gt;&lt;Q&gt;ENZL^FMA_EVAL_EBITDA(NTMA,0,,,"PORTAGG","MEANR")&lt;/Q&gt;&lt;R&gt;1&lt;/R&gt;&lt;C&gt;1&lt;/C&gt;&lt;D xsi:type="xsd:double"&gt;11.6480015782238&lt;/D&gt;&lt;/FQL&gt;&lt;FQL&gt;&lt;Q&gt;EWC^FG_COMPANY_NAME&lt;/Q&gt;&lt;R&gt;1&lt;/R&gt;&lt;C&gt;1&lt;/C&gt;&lt;D xsi:type="xsd:string"&gt;iShares MSCI Canada ETF&lt;/D&gt;&lt;/FQL&gt;&lt;FQL&gt;&lt;Q&gt;EWI^JULIAN(FMA_DIV_YLD(NTMA,NOW,NOW,M,"PORTAGG","MEANR").DATES)&lt;/Q&gt;&lt;R&gt;1&lt;/R&gt;&lt;C&gt;1&lt;/C&gt;&lt;D xsi:type="xsd:long"&gt;45322&lt;/D&gt;&lt;/FQL&gt;&lt;FQL&gt;&lt;Q&gt;EWL^FG_PE(0)&lt;/Q&gt;&lt;R&gt;1&lt;/R&gt;&lt;C&gt;1&lt;/C&gt;&lt;D xsi:type="xsd:double"&gt;14.7408175111022&lt;/D&gt;&lt;/FQL&gt;&lt;FQL&gt;&lt;Q&gt;EWA^FG_COMPANY_NAME&lt;/Q&gt;&lt;R&gt;1&lt;/R&gt;&lt;C&gt;1&lt;/C&gt;&lt;D xsi:type="xsd:string"&gt;iShares MSCI Australia ETF&lt;/D&gt;&lt;/FQL&gt;&lt;FQL&gt;&lt;Q&gt;EWC^FG_PE(0)&lt;/Q&gt;&lt;R&gt;1&lt;/R&gt;&lt;C&gt;1&lt;/C&gt;&lt;D xsi:type="xsd:double"&gt;16.1719430783721&lt;/D&gt;&lt;/FQL&gt;&lt;FQL&gt;&lt;Q&gt;SPY^FMA_EVAL_EBIT(LTMA,NOW,NOW,M,"PORTAGG","MEANR")&lt;/Q&gt;&lt;R&gt;1&lt;/R&gt;&lt;C&gt;1&lt;/C&gt;&lt;D xsi:type="xsd:double"&gt;19.9596191772269&lt;/D&gt;&lt;/FQL&gt;&lt;FQL&gt;&lt;Q&gt;EWQ^FMA_EVAL_EBIT(LTMA,NOW,NOW,M,"PORTAGG","MEANR")&lt;/Q&gt;&lt;R&gt;1&lt;/R&gt;&lt;C&gt;1&lt;/C&gt;&lt;D xsi:type="xsd:double"&gt;12.9504837737628&lt;/D&gt;&lt;/FQL&gt;&lt;FQL&gt;&lt;Q&gt;EWG^JULIAN(FMA_DIV_YLD(NTMA,NOW,NOW,M,"PORTAGG","MEANR").DATES)&lt;/Q&gt;&lt;R&gt;1&lt;/R&gt;&lt;C&gt;1&lt;/C&gt;&lt;D xsi:type="xsd:long"&gt;45322&lt;/D&gt;&lt;/FQL&gt;&lt;FQL&gt;&lt;Q&gt;EWQ^FMA_EVAL_EBITDA(NTMA,0,,,"PORTAGG","MEANR")&lt;/Q&gt;&lt;R&gt;1&lt;/R&gt;&lt;C&gt;1&lt;/C&gt;&lt;D xsi:type="xsd:double"&gt;9.02930469991009&lt;/D&gt;&lt;/FQL&gt;&lt;FQL&gt;&lt;Q&gt;FXI^P_PRICE(0)/P_PRICE_LOW_PR(0,,,USD,,,"PRICE","INTRA","52W")-1&lt;/Q&gt;&lt;R&gt;1&lt;/R&gt;&lt;C&gt;1&lt;/C&gt;&lt;D xsi:type="xsd:double"&gt;0.06423783&lt;/D&gt;&lt;/FQL&gt;&lt;FQL&gt;&lt;Q&gt;FXI^P_PRICE(0)/P_PRICE_HIGH_PR(0,,,USD,,,"PRICE","INTRA","52W")&lt;/Q&gt;&lt;R&gt;1&lt;/R&gt;&lt;C&gt;1&lt;/C&gt;&lt;D xsi:type="xsd:double"&gt;0.72691554&lt;/D&gt;&lt;/FQL&gt;&lt;FQL&gt;&lt;Q&gt;FXI^FG_TOTAL_RETURNC(0,-6AM)&lt;/Q&gt;&lt;R&gt;1&lt;/R&gt;&lt;C&gt;1&lt;/C&gt;&lt;D xsi:type="xsd:double"&gt;-18.378878&lt;/D&gt;&lt;/FQL&gt;&lt;FQL&gt;&lt;Q&gt;FXI^FG_TOTAL_RETURNC(0,-3AM)&lt;/Q&gt;&lt;R&gt;1&lt;/R&gt;&lt;C&gt;1&lt;/C&gt;&lt;D xsi:type="xsd:double"&gt;-12.418842&lt;/D&gt;&lt;/FQL&gt;&lt;FQL&gt;&lt;Q&gt;IWM^P_PRICE(0)/P_PRICE_LOW_PR(0,,,USD,,,"PRICE","INTRA","52W")-1&lt;/Q&gt;&lt;R&gt;1&lt;/R&gt;&lt;C&gt;1&lt;/C&gt;&lt;D xsi:type="xsd:double"&gt;0.20374835&lt;/D&gt;&lt;/FQL&gt;&lt;FQL&gt;&lt;Q&gt;IWM^P_PRICE(0)/P_PRICE_HIGH_PR(0,,,USD,,,"PRICE","INTRA","52W")&lt;/Q&gt;&lt;R&gt;1&lt;/R&gt;&lt;C&gt;1&lt;/C&gt;&lt;D xsi:type="xsd:double"&gt;0.9470534&lt;/D&gt;&lt;/FQL&gt;&lt;FQL&gt;&lt;Q&gt;IWM^FG_TOTAL_RETURNC(0,-6AM)&lt;/Q&gt;&lt;R&gt;1&lt;/R&gt;&lt;C&gt;1&lt;/C&gt;&lt;D xsi:type="xsd:double"&gt;2.762568&lt;/D&gt;&lt;/FQL&gt;&lt;FQL&gt;&lt;Q&gt;IWM^FG_TOTAL_RETURNC(0,-3AM)&lt;/Q&gt;&lt;R&gt;1&lt;/R&gt;&lt;C&gt;1&lt;/C&gt;&lt;D xsi:type="xsd:double"&gt;15.468252&lt;/D&gt;&lt;/FQL&gt;&lt;FQL&gt;&lt;Q&gt;QQQ^P_PRICE(0)/P_PRICE_LOW_PR(0,,,USD,,,"PRICE","INTRA","52W")-1&lt;/Q&gt;&lt;R&gt;1&lt;/R&gt;&lt;C&gt;1&lt;/C&gt;&lt;D xsi:type="xsd:double"&gt;0.5026823&lt;/D&gt;&lt;/FQL&gt;&lt;FQL&gt;&lt;Q&gt;QQQ^P_PRICE(0)/P_PRICE_HIGH_PR(0,,,USD,,,"PRICE","INTRA","52W")&lt;/Q&gt;&lt;R&gt;1&lt;/R&gt;&lt;C&gt;1&lt;/C&gt;&lt;D xsi:type="xsd:double"&gt;0.9758846&lt;/D&gt;&lt;/FQL&gt;&lt;FQL&gt;&lt;Q&gt;QQQ^FG_TOTAL_RETURNC(0,-6AM)&lt;/Q&gt;&lt;R&gt;1&lt;/R&gt;&lt;C&gt;1&lt;/C&gt;&lt;D xsi:type="xsd:double"&gt;17.476738&lt;/D&gt;&lt;/FQL&gt;&lt;FQL&gt;&lt;Q&gt;QQQ^FG_TOTAL_RETURNC(0,-3AM)&lt;/Q&gt;&lt;R&gt;1&lt;/R&gt;&lt;C&gt;1&lt;/C&gt;&lt;D xsi:type="xsd:double"&gt;13.895726&lt;/D&gt;&lt;/FQL&gt;&lt;FQL&gt;&lt;Q&gt;EMXC^P_PRICE(0)/P_PRICE_LOW_PR(0,,,USD,,,"PRICE","INTRA","52W")-1&lt;/Q&gt;&lt;R&gt;1&lt;/R&gt;&lt;C&gt;1&lt;/C&gt;&lt;D xsi:type="xsd:double"&gt;0.18205297&lt;/D&gt;&lt;/FQL&gt;&lt;FQL&gt;&lt;Q&gt;EMXC^P_PRICE(0)/P_PRICE_HIGH_PR(0,,,USD,,,"PRICE","INTRA","52W")&lt;/Q&gt;&lt;R&gt;1&lt;/R&gt;&lt;C&gt;1&lt;/C&gt;&lt;D xsi:type="xsd:double"&gt;0.97643787&lt;/D&gt;&lt;/FQL&gt;&lt;FQL&gt;&lt;Q&gt;EMXC^FG_TOTAL_RETURNC(0,-6AM)&lt;/Q&gt;&lt;R&gt;1&lt;/R&gt;&lt;C&gt;1&lt;/C&gt;&lt;D xsi:type="xsd:double"&gt;7.7649236&lt;/D&gt;&lt;/FQL&gt;&lt;FQL&gt;&lt;Q&gt;EMXC^FG_TOTAL_RETURNC(0,-3AM)&lt;/Q&gt;&lt;R&gt;1&lt;/R&gt;&lt;C&gt;1&lt;/C&gt;&lt;D xsi:type="xsd:double"&gt;9.765303&lt;/D&gt;&lt;/FQL&gt;&lt;FQL&gt;&lt;Q&gt;INDA^P_PRICE(0)/P_PRICE_LOW_PR(0,,,USD,,,"PRICE","INTRA","52W")-1&lt;/Q&gt;&lt;R&gt;1&lt;/R&gt;&lt;C&gt;1&lt;/C&gt;&lt;D xsi:type="xsd:double"&gt;0.32318294&lt;/D&gt;&lt;/FQL&gt;&lt;FQL&gt;&lt;Q&gt;INDA^P_PRICE(0)/P_PRICE_HIGH_PR(0,,,USD,,,"PRICE","INTRA","52W")&lt;/Q&gt;&lt;R&gt;1&lt;/R&gt;&lt;C&gt;1&lt;/C&gt;&lt;D xsi:type="xsd:double"&gt;0.97999805&lt;/D&gt;&lt;/FQL&gt;&lt;FQL&gt;&lt;Q&gt;INDA^FG_TOTAL_RETURNC(0,-6AM)&lt;/Q&gt;&lt;R&gt;1&lt;/R&gt;&lt;C&gt;1&lt;/C&gt;&lt;D xsi:type="xsd:double"&gt;14.557552&lt;/D&gt;&lt;/FQL&gt;&lt;FQL&gt;&lt;Q&gt;INDA^FG_TOTAL_RETURNC(0,-3AM)&lt;/Q&gt;&lt;R&gt;1&lt;/R&gt;&lt;C&gt;1&lt;/C&gt;&lt;D xsi:type="xsd:double"&gt;12.494385&lt;/D&gt;&lt;/FQL&gt;&lt;FQL&gt;&lt;Q&gt;SPY^P_PRICE(0)/P_PRICE_LOW_PR(0,,,USD,,,"PRICE","INTRA","52W")-1&lt;/Q&gt;&lt;R&gt;1&lt;/R&gt;&lt;C&gt;1&lt;/C&gt;&lt;D xsi:type="xsd:double"&gt;0.29799032&lt;/D&gt;&lt;/FQL&gt;&lt;FQL&gt;&lt;Q&gt;SPY^P_PRICE(0)/P_PRICE_HIGH_PR(0,,,USD,,,"PRICE","INTRA","52W")&lt;/Q&gt;&lt;R&gt;1&lt;/R&gt;&lt;C&gt;1&lt;/C&gt;&lt;D xsi:type="xsd:double"&gt;0.98129094&lt;/D&gt;&lt;/FQL&gt;&lt;FQL&gt;&lt;Q&gt;SPY^FG_TOTAL_RETURNC(0,-6AM)&lt;/Q&gt;&lt;R&gt;1&lt;/R&gt;&lt;C&gt;1&lt;/C&gt;&lt;D xsi:type="xsd:double"&gt;11.715019&lt;/D&gt;&lt;/FQL&gt;&lt;FQL&gt;&lt;Q&gt;SPY^FG_TOTAL_RETURNC(0,-3AM)&lt;/Q&gt;&lt;R&gt;1&lt;/R&gt;&lt;C&gt;1&lt;/C&gt;&lt;D xsi:type="xsd:double"&gt;12.698293&lt;/D&gt;&lt;/FQL&gt;&lt;FQL&gt;&lt;Q&gt;EWJ^P_PRICE(0)/P_PRICE_LOW_PR(0,,,USD,,,"PRICE","INTRA","52W")-1&lt;/Q&gt;&lt;R&gt;1&lt;/R&gt;&lt;C&gt;1&lt;/C&gt;&lt;D xsi:type="xsd:double"&gt;0.22335255&lt;/D&gt;&lt;/FQL&gt;&lt;FQL&gt;&lt;Q&gt;EWJ^P_PRICE(0)/P_PRICE_HIGH_PR(0,,,USD,,,"PRICE","INTRA","52W")&lt;/Q&gt;&lt;R&gt;1&lt;/R&gt;&lt;C&gt;1&lt;/C&gt;&lt;D xsi:type="xsd:double"&gt;0.99249005&lt;/D&gt;&lt;/FQL&gt;&lt;FQL&gt;&lt;Q&gt;EWJ^FG_TOTAL_RETURNC(0,-6AM)&lt;/Q&gt;&lt;R&gt;1&lt;/R&gt;&lt;C&gt;1&lt;/C&gt;&lt;D xsi:type="xsd:double"&gt;10.283041&lt;/D&gt;&lt;/FQL&gt;&lt;FQL&gt;&lt;Q&gt;EWJ^FG_TOTAL_RETURNC(0,-3AM)&lt;/Q&gt;&lt;R&gt;1&lt;/R&gt;&lt;C&gt;1&lt;/C&gt;&lt;D xsi:type="xsd:double"&gt;11.979973&lt;/D&gt;&lt;/FQL&gt;&lt;FQL&gt;&lt;Q&gt;URTH^P_PRICE(0)/P_PRICE_LOW_PR(0,,,USD,,,"PRICE","INTRA","52W")-1&lt;/Q&gt;&lt;R&gt;1&lt;/R&gt;&lt;C&gt;1&lt;/C&gt;&lt;D xsi:type="xsd:double"&gt;0.24159658&lt;/D&gt;&lt;/FQL&gt;&lt;FQL&gt;&lt;Q&gt;URTH^P_PRICE(0)/P_PRICE_HIGH_PR(0,,,USD,,,"PRICE","INTRA","52W")&lt;/Q&gt;&lt;R&gt;1&lt;/R&gt;&lt;C&gt;1&lt;/C&gt;&lt;D xsi:type="xsd:double"&gt;0.9810423&lt;/D&gt;&lt;/FQL&gt;&lt;FQL&gt;&lt;Q&gt;URTH^FG_TOTAL_RETURNC(0,-6AM)&lt;/Q&gt;&lt;R&gt;1&lt;/R&gt;&lt;C&gt;1&lt;/C&gt;&lt;D xsi:type="xsd:double"&gt;9.765005&lt;/D&gt;&lt;/FQL&gt;&lt;FQL&gt;&lt;Q&gt;URTH^FG_TOTAL_RETURNC(0,-3AM)&lt;/Q&gt;&lt;R&gt;1&lt;/R&gt;&lt;C&gt;1&lt;/C&gt;&lt;D xsi:type="xsd:double"&gt;11.542606&lt;/D&gt;&lt;/FQL&gt;&lt;FQL&gt;&lt;Q&gt;VWO^P_PRICE(0)/P_PRICE_LOW_PR(0,,,USD,,,"PRICE","INTRA","52W")-1&lt;/Q&gt;&lt;R&gt;1&lt;/R&gt;&lt;C&gt;1&lt;/C&gt;&lt;D xsi:type="xsd:double"&gt;0.06955016&lt;/D&gt;&lt;/FQL&gt;&lt;FQL&gt;&lt;Q&gt;VWO^P_PRICE(0)/P_PRICE_HIGH_PR(0,,,USD,,,"PRICE","INTRA","52W")&lt;/Q&gt;&lt;R&gt;1&lt;/R&gt;&lt;C&gt;1&lt;/C&gt;&lt;D xsi:type="xsd:double"&gt;0.9294664&lt;/D&gt;&lt;/FQL&gt;&lt;FQL&gt;&lt;Q&gt;VWO^FG_TOTAL_RETURNC(0,-6AM)&lt;/Q&gt;&lt;R&gt;1&lt;/R&gt;&lt;C&gt;1&lt;/C&gt;&lt;D xsi:type="xsd:double"&gt;1.0425687&lt;/D&gt;&lt;/FQL&gt;&lt;FQL&gt;&lt;Q&gt;VWO^FG_TOTAL_RETURNC(0,-3AM)&lt;/Q&gt;&lt;R&gt;1&lt;/R&gt;&lt;C&gt;1&lt;/C&gt;&lt;D xsi:type="xsd:double"&gt;3.7310243&lt;/D&gt;&lt;/FQL&gt;&lt;FQL&gt;&lt;Q&gt;VGK^P_PRICE(0)/P_PRICE_LOW_PR(0,,,USD,,,"PRICE","INTRA","52W")-1&lt;/Q&gt;&lt;R&gt;1&lt;/R&gt;&lt;C&gt;1&lt;/C&gt;&lt;D xsi:type="xsd:double"&gt;0.13803124&lt;/D&gt;&lt;/FQL&gt;&lt;FQL&gt;&lt;Q&gt;VGK^P_PRICE(0)/P_PRICE_HIGH_PR(0,,,USD,,,"PRICE","INTRA","52W")&lt;/Q&gt;&lt;R&gt;1&lt;/R&gt;&lt;C&gt;1&lt;/C&gt;&lt;D xsi:type="xsd:double"&gt;0.96526223&lt;/D&gt;&lt;/FQL&gt;&lt;FQL&gt;&lt;Q&gt;VGK^FG_TOTAL_RETURNC(0,-6AM)&lt;/Q&gt;&lt;R&gt;1&lt;/R&gt;&lt;C&gt;1&lt;/C&gt;&lt;D xsi:type="xsd:double"&gt;2.7382493&lt;/D&gt;&lt;/FQL&gt;&lt;FQL&gt;&lt;Q&gt;VGK^FG_TOTAL_RETURNC(0,-3AM)&lt;/Q&gt;&lt;R&gt;1&lt;/R&gt;&lt;C&gt;1&lt;/C&gt;&lt;D xsi:type="xsd:double"&gt;7.922578&lt;/D&gt;&lt;/FQL&gt;&lt;FQL&gt;&lt;Q&gt;EWI^P_PRICE(0)/P_PRICE_LOW_PR(0,,,USD,,,"PRICE","INTRA","52W")-1&lt;/Q&gt;&lt;R&gt;1&lt;/R&gt;&lt;C&gt;1&lt;/C&gt;&lt;D xsi:type="xsd:double"&gt;0.2012217&lt;/D&gt;&lt;/FQL&gt;&lt;FQL&gt;&lt;Q&gt;EWI^P_PRICE(0)/P_PRICE_HIGH_PR(0,,,USD,,,"PRICE","INTRA","52W")&lt;/Q&gt;&lt;R&gt;1&lt;/R&gt;&lt;C&gt;1&lt;/C&gt;&lt;D xsi:type="xsd:double"&gt;0.9752042&lt;/D&gt;&lt;/FQL&gt;&lt;FQL&gt;&lt;Q&gt;EWI^FG_TOTAL_RETURNC(0,-6AM)&lt;/Q&gt;&lt;R&gt;1&lt;/R&gt;&lt;C&gt;1&lt;/C&gt;&lt;D xsi:type="xsd:double"&gt;5.9854507&lt;/D&gt;&lt;/FQL&gt;&lt;FQL&gt;&lt;Q&gt;EWI^FG_TOTAL_RETURNC(0,-3AM)&lt;/Q&gt;&lt;R&gt;1&lt;/R&gt;&lt;C&gt;1&lt;/C&gt;&lt;D xsi:type="xsd:double"&gt;7.876849&lt;/D&gt;&lt;/FQL&gt;&lt;FQL&gt;&lt;Q&gt;EWD^P_PRICE(0)/P_PRICE_LOW_PR(0,,,USD,,,"PRICE","INTRA","52W")-1&lt;/Q&gt;&lt;R&gt;1&lt;/R&gt;&lt;C&gt;1&lt;/C&gt;&lt;D xsi:type="xsd:double"&gt;0.20254207&lt;/D&gt;&lt;/FQL&gt;&lt;FQL&gt;&lt;Q&gt;EWD^P_PRICE(0)/P_PRICE_HIGH_PR(0,,,USD,,,"PRICE","INTRA","52W")&lt;/Q&gt;&lt;R&gt;1&lt;/R&gt;&lt;C&gt;1&lt;/C&gt;&lt;D xsi:type="xsd:double"&gt;0.921857&lt;/D&gt;&lt;/FQL&gt;&lt;FQL&gt;&lt;Q&gt;EWD^FG_TOTAL_RETURNC(0,-6AM)&lt;/Q&gt;&lt;R&gt;1&lt;/R&gt;&lt;C&gt;1&lt;/C&gt;&lt;D xsi:type="xsd:double"&gt;11.046171&lt;/D&gt;&lt;/FQL&gt;&lt;FQL&gt;&lt;Q&gt;EWD^FG_TOTAL_RETURNC(0,-3AM)&lt;/Q&gt;&lt;R&gt;1&lt;/R&gt;&lt;C&gt;1&lt;/C&gt;&lt;D xsi:type="xsd:double"&gt;14.267815&lt;/D&gt;&lt;/FQL&gt;&lt;FQL&gt;&lt;Q&gt;EWN^P_PRICE(0)/P_PRICE_LOW_PR(0,,,USD,,,"PRICE","INTRA","52W")-1&lt;/Q&gt;&lt;R&gt;1&lt;/R&gt;&lt;C&gt;1&lt;/C&gt;&lt;D xsi:type="xsd:double"&gt;0.2678423&lt;/D&gt;&lt;/FQL&gt;&lt;FQL&gt;&lt;Q&gt;EWN^P_PRICE(0)/P_PRICE_HIGH_PR(0,,,USD,,,"PRICE","INTRA","52W")&lt;/Q&gt;&lt;R&gt;1&lt;/R&gt;&lt;C&gt;1&lt;/C&gt;&lt;D xsi:type="xsd:double"&gt;0.96924365&lt;/D&gt;&lt;/FQL&gt;&lt;FQL&gt;&lt;Q&gt;EWN^FG_TOTAL_RETURNC(0,-6AM)&lt;/Q&gt;&lt;R&gt;1&lt;/R&gt;&lt;C&gt;1&lt;/C&gt;&lt;D xsi:type="xsd:double"&gt;8.23518&lt;/D&gt;&lt;/FQL&gt;&lt;FQL&gt;&lt;Q&gt;EWN^FG_TOTAL_RETURNC(0,-3AM)&lt;/Q&gt;&lt;R&gt;1&lt;/R&gt;&lt;C&gt;1&lt;/C&gt;&lt;D xsi:type="xsd:double"&gt;15.258896&lt;/D&gt;&lt;/FQL&gt;&lt;FQL&gt;&lt;Q&gt;EWQ^P_PRICE(0)/P_PRICE_LOW_PR(0,,,USD,,,"PRICE","INTRA","52W")-1&lt;/Q&gt;&lt;R&gt;1&lt;/R&gt;&lt;C&gt;1&lt;/C&gt;&lt;D xsi:type="xsd:double"&gt;0.13279855&lt;/D&gt;&lt;/FQL&gt;&lt;FQL&gt;&lt;Q&gt;EWQ^P_PRICE(0)/P_PRICE_HIGH_PR(0,,,USD,,,"PRICE","INTRA","52W")&lt;/Q&gt;&lt;R&gt;1&lt;/R&gt;&lt;C&gt;1&lt;/C&gt;&lt;D xsi:type="xsd:double"&gt;0.95444304&lt;/D&gt;&lt;/FQL&gt;&lt;FQL&gt;&lt;Q&gt;EWQ^FG_TOTAL_RETURNC(0,-6AM)&lt;/Q&gt;&lt;R&gt;1&lt;/R&gt;&lt;C&gt;1&lt;/C&gt;&lt;D xsi:type="xsd:double"&gt;0.38802624&lt;/D&gt;&lt;/FQL&gt;&lt;FQL&gt;&lt;Q&gt;EWQ^FG_TOTAL_RETURNC(0,-3AM)&lt;/Q&gt;&lt;R&gt;1&lt;/R&gt;&lt;C&gt;1&lt;/C&gt;&lt;D xsi:type="xsd:double"&gt;7.3219895&lt;/D&gt;&lt;/FQL&gt;&lt;FQL&gt;&lt;Q&gt;EWU^P_PRICE(0)/P_PRICE_LOW_PR(0,,,USD,,,"PRICE","INTRA","52W")-1&lt;/Q&gt;&lt;R&gt;1&lt;/R&gt;&lt;C&gt;1&lt;/C&gt;&lt;D xsi:type="xsd:double"&gt;0.055999994&lt;/D&gt;&lt;/FQL&gt;&lt;FQL&gt;&lt;Q&gt;EWU^P_PRICE(0)/P_PRICE_HIGH_PR(0,,,USD,,,"PRICE","INTRA","52W")&lt;/Q&gt;&lt;R&gt;1&lt;/R&gt;&lt;C&gt;1&lt;/C&gt;&lt;D xsi:type="xsd:double"&gt;0.9305332&lt;/D&gt;&lt;/FQL&gt;&lt;FQL&gt;&lt;Q&gt;EWU^FG_TOTAL_RETURNC(0,-6AM)&lt;/Q&gt;&lt;R&gt;1&lt;/R&gt;&lt;C&gt;1&lt;/C&gt;&lt;D xsi:type="xsd:double"&gt;-0.27900934&lt;/D&gt;&lt;/FQL&gt;&lt;FQL&gt;&lt;Q&gt;EWU^FG_TOTAL_RETURNC(0,-3AM)&lt;/Q&gt;&lt;R&gt;1&lt;/R&gt;&lt;C&gt;1&lt;/C&gt;&lt;D xsi:type="xsd:double"&gt;3.6435008&lt;/D&gt;&lt;/FQL&gt;&lt;FQL&gt;&lt;Q&gt;EWL^P_PRICE(0)/P_PRICE_LOW_PR(0,,,USD,,,"PRICE","INTRA","52W")-1&lt;/Q&gt;&lt;R&gt;1&lt;/R&gt;&lt;C&gt;1&lt;/C&gt;&lt;D xsi:type="xsd:double"&gt;0.09819496&lt;/D&gt;&lt;/FQL&gt;&lt;FQL&gt;&lt;Q&gt;EWL^P_PRICE(0)/P_PRICE_HIGH_PR(0,,,USD,,,"PRICE","INTRA","52W")&lt;/Q&gt;&lt;R&gt;1&lt;/R&gt;&lt;C&gt;1&lt;/C&gt;&lt;D xsi:type="xsd:double"&gt;0.93246144&lt;/D&gt;&lt;/FQL&gt;&lt;FQL&gt;&lt;Q&gt;EWL^FG_TOTAL_RETURNC(0,-6AM)&lt;/Q&gt;&lt;R&gt;1&lt;/R&gt;&lt;C&gt;1&lt;/C&gt;&lt;D xsi:type="xsd:double"&gt;-1.870966&lt;/D&gt;&lt;/FQL&gt;&lt;FQL&gt;&lt;Q&gt;EWL^FG_TOTAL_RETURNC(0,-3AM)&lt;/Q&gt;&lt;R&gt;1&lt;/R&gt;&lt;C&gt;1&lt;/C&gt;&lt;D xsi:type="xsd:double"&gt;5.919218&lt;/D&gt;&lt;/FQL&gt;&lt;FQL&gt;&lt;Q&gt;EWG^P_PRICE(0)/P_PRICE_LOW_PR(0,,,USD,,,"PRICE","INTRA","52W")-1&lt;/Q&gt;&lt;R&gt;1&lt;/R&gt;&lt;C&gt;1&lt;/C&gt;&lt;D xsi:type="xsd:double"&gt;0.1661607&lt;/D&gt;&lt;/FQL&gt;&lt;FQL&gt;&lt;Q&gt;EWG^P_PRICE(0)/P_PRICE_HIGH_PR(0,,,USD,,,"PRICE","INTRA","52W")&lt;/Q&gt;&lt;R&gt;1&lt;/R&gt;&lt;C&gt;1&lt;/C&gt;&lt;D xsi:type="xsd:double"&gt;0.96354514&lt;/D&gt;&lt;/FQL&gt;&lt;FQL&gt;&lt;Q&gt;EWG^FG_TOTAL_RETURNC(0,-6AM)&lt;/Q&gt;&lt;R&gt;1&lt;/R&gt;&lt;C&gt;1&lt;/C&gt;&lt;D xsi:type="xsd:double"&gt;2.495575&lt;/D&gt;&lt;/FQL&gt;&lt;FQL&gt;&lt;Q&gt;EWG^FG_TOTAL_RETURNC(0,-3AM)&lt;/Q&gt;&lt;R&gt;1&lt;/R&gt;&lt;C&gt;1&lt;/C&gt;&lt;D xsi:type="xsd:double"&gt;9.093178&lt;/D&gt;&lt;/FQL&gt;&lt;FQL&gt;&lt;Q&gt;EWC^P_PRICE(0)/P_PRICE_LOW_PR(0,,,USD,,,"PRICE","INTRA","52W")-1&lt;/Q&gt;&lt;R&gt;1&lt;/R&gt;&lt;C&gt;1&lt;/C&gt;&lt;D xsi:type="xsd:double"&gt;0.12352753&lt;/D&gt;&lt;/FQL&gt;&lt;FQL&gt;&lt;Q&gt;EWC^P_PRICE(0)/P_PRICE_HIGH_PR(0,,,USD,,,"PRICE","INTRA","52W")&lt;/Q&gt;&lt;R&gt;1&lt;/R&gt;&lt;C&gt;1&lt;/C&gt;&lt;D xsi:type="xsd:double"&gt;0.9540416&lt;/D&gt;&lt;/FQL&gt;&lt;FQL&gt;&lt;Q&gt;EWC^FG_TOTAL_RETURNC(0,-6AM)&lt;/Q&gt;&lt;R&gt;1&lt;/R&gt;&lt;C&gt;1&lt;/C&gt;&lt;D xsi:type="xsd:double"&gt;2.319312&lt;/D&gt;&lt;/FQL&gt;&lt;FQL&gt;&lt;Q&gt;EWC^FG_TOTAL_RETURNC(0,-3AM)&lt;/Q&gt;&lt;R&gt;1&lt;/R&gt;&lt;C&gt;1&lt;/C&gt;&lt;D xsi:type="xsd:double"&gt;6.906259&lt;/D&gt;&lt;/FQL&gt;&lt;FQL&gt;&lt;Q&gt;EWA^P_PRICE(0)/P_PRICE_LOW_PR(0,,,USD,,,"PRICE","INTRA","52W")-1&lt;/Q&gt;&lt;R&gt;1&lt;/R&gt;&lt;C&gt;1&lt;/C&gt;&lt;D xsi:type="xsd:double"&gt;0.12316716&lt;/D&gt;&lt;/FQL&gt;&lt;FQL&gt;&lt;Q&gt;EWA^P_PRICE(0)/P_PRICE_HIGH_PR(0,,,USD,,,"PRICE","INTRA","52W")&lt;/Q&gt;&lt;R&gt;1&lt;/R&gt;&lt;C&gt;1&lt;/C&gt;&lt;D xsi:type="xsd:double"&gt;0.9314957&lt;/D&gt;&lt;/FQL&gt;&lt;FQL&gt;&lt;Q&gt;EWA^FG_TOTAL_RETURNC(0,-6AM)&lt;/Q&gt;&lt;R&gt;1&lt;/R&gt;&lt;C&gt;1&lt;/C&gt;&lt;D xsi:type="xsd:double"&gt;5.4088354&lt;/D&gt;&lt;/FQL&gt;&lt;FQL&gt;&lt;Q&gt;EWA^FG_TOTAL_RETURNC(0,-3AM)&lt;/Q&gt;&lt;R&gt;1&lt;/R&gt;&lt;C&gt;1&lt;/C&gt;&lt;D xsi:type="xsd:double"&gt;9.136653&lt;/D&gt;&lt;/FQL&gt;&lt;FQL&gt;&lt;Q&gt;ENZL^P_PRICE(0)/P_PRICE_LOW_PR(0,,,USD,,,"PRICE","INTRA","52W")-1&lt;/Q&gt;&lt;R&gt;1&lt;/R&gt;&lt;C&gt;1&lt;/C&gt;&lt;D xsi:type="xsd:double"&gt;0.08505702&lt;/D&gt;&lt;/FQL&gt;&lt;FQL&gt;&lt;Q&gt;ENZL^P_PRICE(0)/P_PRICE_HIGH_PR(0,,,USD,,,"PRICE","INTRA","52W")&lt;/Q&gt;&lt;R&gt;1&lt;/R&gt;&lt;C&gt;1&lt;/C&gt;&lt;D xsi:type="xsd:double"&gt;0.86435694&lt;/D&gt;&lt;/FQL&gt;&lt;FQL&gt;&lt;Q&gt;ENZL^FG_TOTAL_RETURNC(0,-6AM)&lt;/Q&gt;&lt;R&gt;1&lt;/R&gt;&lt;C&gt;1&lt;/C&gt;&lt;D xsi:type="xsd:double"&gt;-3.5106778&lt;/D&gt;&lt;/FQL&gt;&lt;FQL&gt;&lt;Q&gt;ENZL^FG_TOTAL_RETURNC(0,-3AM)&lt;/Q&gt;&lt;R&gt;1&lt;/R&gt;&lt;C&gt;1&lt;/C&gt;&lt;D xsi:type="xsd:double"&gt;5.322051&lt;/D&gt;&lt;/FQL&gt;&lt;FQL&gt;&lt;Q&gt;FXI^PERCENT_CHANGE(FMA_EPS(+1,0,,,,"PORTAGG","MEAN"),FMA_EPS(+1,-3AM,,,,"PORTAGG","MEAN"))&lt;/Q&gt;&lt;R&gt;1&lt;/R&gt;&lt;C&gt;1&lt;/C&gt;&lt;D xsi:type="xsd:double"&gt;-6.78225685073716&lt;/D&gt;&lt;/FQL&gt;&lt;FQL&gt;&lt;Q&gt;FXI^PERCENT_CHANGE(FMA_EPS(+1,0,,,,"PORTAGG","MEAN"),FMA_EPS(+1,-1AM,,,,"PORTAGG","MEAN"))&lt;/Q&gt;&lt;R&gt;1&lt;/R&gt;&lt;C&gt;1&lt;/C&gt;&lt;D xsi:type="xsd:double"&gt;-2.3144201187151&lt;/D&gt;&lt;/FQL&gt;&lt;FQL&gt;&lt;Q&gt;FXI^FMA_PCT_ABOVE_MAVG(200,0,,,,"PORTAGG")&lt;/Q&gt;&lt;R&gt;1&lt;/R&gt;&lt;C&gt;1&lt;/C&gt;&lt;D xsi:type="xsd:double"&gt;26.9230769230769&lt;/D&gt;&lt;/FQL&gt;&lt;FQL&gt;&lt;Q&gt;IWM^PERCENT_CHANGE(FMA_EPS(+1,0,,,,"PORTAGG","MEAN"),FMA_EPS(+1,-3AM,,,,"PORTAGG","MEAN"))&lt;/Q&gt;&lt;R&gt;1&lt;/R&gt;&lt;C&gt;1&lt;/C&gt;&lt;D xsi:type="xsd:double"&gt;-5.6017758324225&lt;/D&gt;&lt;/FQL&gt;&lt;FQL&gt;&lt;Q&gt;IWM^PERCENT_CHANGE(FMA_EPS(+1,0,,,,"PORTAGG","MEAN"),FMA_EPS(+1,-1AM,,,,"PORTAGG","MEAN"))&lt;/Q&gt;&lt;R&gt;1&lt;/R&gt;&lt;C&gt;1&lt;/C&gt;&lt;D xsi:type="xsd:double"&gt;-0.689098613452678&lt;/D&gt;&lt;/FQL&gt;&lt;FQL&gt;&lt;Q&gt;IWM^FMA_PCT_ABOVE_MAVG(200,0,,,,"PORTAGG")&lt;/Q&gt;&lt;R&gt;1&lt;/R&gt;&lt;C&gt;1&lt;/C&gt;&lt;D xsi:type="xsd:double"&gt;59.8237428719544&lt;/D&gt;&lt;/FQL&gt;&lt;FQL&gt;&lt;Q&gt;QQQ^PERCENT_CHANGE(FMA_EPS(+1,0,,,,"PORTAGG","MEAN"),FMA_EPS(+1,-3AM,,,,"PORTAGG","MEAN"))&lt;/Q&gt;&lt;R&gt;1&lt;/R&gt;&lt;C&gt;1&lt;/C&gt;&lt;D xsi:type="xsd:double"&gt;1.06403645205293&lt;/D&gt;&lt;/FQL&gt;&lt;FQL&gt;&lt;Q&gt;QQQ^PERCENT_CHANGE(FMA_EPS(+1,0,,,,"PORTAGG","MEAN"),FMA_EPS(+1,-1AM,,,,"PORTAGG","MEAN"))&lt;/Q&gt;&lt;R&gt;1&lt;/R&gt;&lt;C&gt;1&lt;/C&gt;&lt;D xsi:type="xsd:double"&gt;-0.0841037471970391&lt;/D&gt;&lt;/FQL&gt;&lt;FQL&gt;&lt;Q&gt;QQQ^FMA_PCT_ABOVE_MAVG(200,0,,,,"PORTAGG")&lt;/Q&gt;&lt;R&gt;1&lt;/R&gt;&lt;C&gt;1&lt;/C&gt;&lt;D xsi:type="xsd:double"&gt;75.4901960784314&lt;/D&gt;&lt;/FQL&gt;&lt;FQL&gt;&lt;Q&gt;EMXC^PERCENT_CHANGE(FMA_EPS(+1,0,,,,"PORTAGG","MEAN"),FMA_EPS(+1,-3AM,,,,"PORTAGG","MEAN"))&lt;/Q&gt;&lt;R&gt;1&lt;/R&gt;&lt;C&gt;1&lt;/C&gt;&lt;D xsi:type="xsd:double"&gt;-2.30825641765035&lt;/D&gt;&lt;/FQL&gt;&lt;FQL&gt;&lt;Q&gt;EMXC^PERCENT_CHANGE(FMA_EPS(+1,0,,,,"PORTAGG","MEAN"),FMA_EPS(+1,-1AM,,,,"PORTAGG","MEAN"))&lt;/Q&gt;&lt;R&gt;1&lt;/R&gt;&lt;C&gt;1&lt;/C&gt;&lt;D xsi:type="xsd:double"&gt;-2.25934755751139&lt;/D&gt;&lt;/FQL&gt;&lt;FQL&gt;&lt;Q&gt;EMXC^FMA_PCT_ABOVE_MAVG(200,0,,,,"PORTAGG")&lt;/Q&gt;&lt;R&gt;1&lt;/R&gt;&lt;C&gt;1&lt;/C&gt;&lt;D xsi:type="xsd:double"&gt;61.2759643916914&lt;/D&gt;&lt;/FQL&gt;&lt;FQL&gt;&lt;Q&gt;INDA^PERCENT_CHANGE(FMA_EPS(+1,0,,,,"PORTAGG","MEAN"),FMA_EPS(+1,-3AM,,,,"PORTAGG","MEAN"))&lt;/Q&gt;&lt;R&gt;1&lt;/R&gt;&lt;C&gt;1&lt;/C&gt;&lt;D xsi:type="xsd:double"&gt;-2.0462688028666&lt;/D&gt;&lt;/FQL&gt;&lt;FQL&gt;&lt;Q&gt;INDA^PERCENT_CHANGE(FMA_EPS(+1,0,,,,"PORTAGG","MEAN"),FMA_EPS(+1,-1AM,,,,"PORTAGG","MEAN"))&lt;/Q&gt;&lt;R&gt;1&lt;/R&gt;&lt;C&gt;1&lt;/C&gt;&lt;D xsi:type="xsd:double"&gt;-1.01720796253756&lt;/D&gt;&lt;/FQL&gt;&lt;FQL&gt;&lt;Q&gt;INDA^FMA_PCT_ABOVE_MAVG(200,0,,,,"PORTAGG")&lt;/Q&gt;&lt;R&gt;1&lt;/R&gt;&lt;C&gt;1&lt;/C&gt;&lt;D xsi:type="xsd:double"&gt;77.8625954198473&lt;/D&gt;&lt;/FQL&gt;&lt;FQL&gt;&lt;Q&gt;SPY^PERCENT_CHANGE(FMA_EPS(+1,0,,,,"PORTAGG","MEAN"),FMA_EPS(+1,-3AM,,,,"PORTAGG","MEAN"))&lt;/Q&gt;&lt;R&gt;1&lt;/R&gt;&lt;C&gt;1&lt;/C&gt;&lt;D xsi:type="xsd:double"&gt;-0.923449211704923&lt;/D&gt;&lt;/FQL&gt;&lt;FQL&gt;&lt;Q&gt;SPY^PERCENT_CHANGE(FMA_EPS(+1,0,,,,"PORTAGG","MEAN"),FMA_EPS(+1,-1AM,,,,"PORTAGG","MEAN"))&lt;/Q&gt;&lt;R&gt;1&lt;/R&gt;&lt;C&gt;1&lt;/C&gt;&lt;D xsi:type="xsd:double"&gt;-0.00702767554657206&lt;/D&gt;&lt;/FQL&gt;&lt;FQL&gt;&lt;Q&gt;SPY^FMA_PCT_ABOVE_MAVG(200,0,,,,"PORTAGG")&lt;/Q&gt;&lt;R&gt;1&lt;/R&gt;&lt;C&gt;1&lt;/C&gt;&lt;D xsi:type="xsd:double"&gt;70.7753479125249&lt;/D&gt;&lt;/FQL&gt;&lt;FQL&gt;&lt;Q&gt;EWJ^PERCENT_CHANGE(FMA_EPS(+1,0,,,,"PORTAGG","MEAN"),FMA_EPS(+1,-3AM,,,,"PORTAGG","MEAN"))&lt;/Q&gt;&lt;R&gt;1&lt;/R&gt;&lt;C&gt;1&lt;/C&gt;&lt;D xsi:type="xsd:double"&gt;1.42647733658266&lt;/D&gt;&lt;/FQL&gt;&lt;FQL&gt;&lt;Q&gt;EWJ^PERCENT_CHANGE(FMA_EPS(+1,0,,,,"PORTAGG","MEAN"),FMA_EPS(+1,-1AM,,,,"PORTAGG","MEAN"))&lt;/Q&gt;&lt;R&gt;1&lt;/R&gt;&lt;C&gt;1&lt;/C&gt;&lt;D xsi:type="xsd:double"&gt;-2.40290739162168&lt;/D&gt;&lt;/FQL&gt;&lt;FQL&gt;&lt;Q&gt;EWJ^FMA_PCT_ABOVE_MAVG(200,0,,,,"PORTAGG")&lt;/Q&gt;&lt;R&gt;1&lt;/R&gt;&lt;C&gt;1&lt;/C&gt;&lt;D xsi:type="xsd:double"&gt;71.6814159292035&lt;/D&gt;&lt;/FQL&gt;&lt;FQL&gt;&lt;Q&gt;URTH^PERCENT_CHANGE(FMA_EPS(+1,0,,,,"PORTAGG","MEAN"),FMA_EPS(+1,-3AM,,,,"PORTAGG","MEAN"))&lt;/Q&gt;&lt;R&gt;1&lt;/R&gt;&lt;C&gt;1&lt;/C&gt;&lt;D xsi:type="xsd:double"&gt;-1.6035512419857&lt;/D&gt;&lt;/FQL&gt;&lt;FQL&gt;&lt;Q&gt;URTH^PERCENT_CHANGE(FMA_EPS(+1,0,,,,"PORTAGG","MEAN"),FMA_EPS(+1,-1AM,,,,"PORTAGG","MEAN"))&lt;/Q&gt;&lt;R&gt;1&lt;/R&gt;&lt;C&gt;1&lt;/C&gt;&lt;D xsi:type="xsd:double"&gt;-0.9753482148845&lt;/D&gt;&lt;/FQL&gt;&lt;FQL&gt;&lt;Q&gt;URTH^FMA_PCT_ABOVE_MAVG(200,0,,,,"PORTAGG")&lt;/Q&gt;&lt;R&gt;1&lt;/R&gt;&lt;C&gt;1&lt;/C&gt;&lt;D xsi:type="xsd:double"&gt;65.1525423728814&lt;/D&gt;&lt;/FQL&gt;&lt;FQL&gt;&lt;Q&gt;VWO^PERCENT_CHANGE(FMA_EPS(+1,0,,,,"PORTAGG","MEAN"),FMA_EPS(+1,-3AM,,,,"PORTAGG","MEAN"))&lt;/Q&gt;&lt;R&gt;1&lt;/R&gt;&lt;C&gt;1&lt;/C&gt;&lt;D xsi:type="xsd:double"&gt;0.142451990558968&lt;/D&gt;&lt;/FQL&gt;&lt;FQL&gt;&lt;Q&gt;VWO^PERCENT_CHANGE(FMA_EPS(+1,0,,,,"PORTAGG","MEAN"),FMA_EPS(+1,-1AM,,,,"PORTAGG","MEAN"))&lt;/Q&gt;&lt;R&gt;1&lt;/R&gt;&lt;C&gt;1&lt;/C&gt;&lt;D xsi:type="xsd:double"&gt;0&lt;/D&gt;&lt;/FQL&gt;&lt;FQL&gt;&lt;Q&gt;VWO^FMA_PCT_ABOVE_MAVG(200,0,,,,"PORTAGG")&lt;/Q&gt;&lt;R&gt;1&lt;/R&gt;&lt;C&gt;1&lt;/C&gt;&lt;D xsi:type="xsd:double"&gt;43.1467606875275&lt;/D&gt;&lt;/FQL&gt;&lt;FQL&gt;&lt;Q&gt;VGK^PERCENT_CHANGE(FMA_EPS(+1,0,,,,"PORTAGG","MEAN"),FMA_EPS(+1,-3AM,,,,"PORTAGG","MEAN"))&lt;/Q&gt;&lt;R&gt;1&lt;/R&gt;&lt;C&gt;1&lt;/C&gt;&lt;D xsi:type="xsd:double"&gt;1.9236426339422&lt;/D&gt;&lt;/FQL&gt;&lt;FQL&gt;&lt;Q&gt;VGK^PERCENT_CHANGE(FMA_EPS(+1,0,,,,"PORTAGG","MEAN"),FMA_EPS(+1,-1AM,,,,"PORTAGG","MEAN"))&lt;/Q&gt;&lt;R&gt;1&lt;/R&gt;&lt;C&gt;1&lt;/C&gt;&lt;D xsi:type="xsd:double"&gt;0&lt;/D&gt;&lt;/FQL&gt;&lt;FQL&gt;&lt;Q&gt;VGK^FMA_PCT_ABOVE_MAVG(200,0,,,,"PORTAGG")&lt;/Q&gt;&lt;R&gt;1&lt;/R&gt;&lt;C&gt;1&lt;/C&gt;&lt;D xsi:type="xsd:double"&gt;64.5440251572327&lt;/D&gt;&lt;/FQL&gt;&lt;FQL&gt;&lt;Q&gt;EWI^PERCENT_CHANGE(FMA_EPS(+1,0,,,,"PORTAGG","MEAN"),FMA_EPS(+1,-3AM,,,,"PORTAGG","MEAN"))&lt;/Q&gt;&lt;R&gt;1&lt;/R&gt;&lt;C&gt;1&lt;/C&gt;&lt;D xsi:type="xsd:double"&gt;-2.04868690891841&lt;/D&gt;&lt;/FQL&gt;&lt;FQL&gt;&lt;Q&gt;EWI^PERCENT_CHANGE(FMA_EPS(+1,0,,,,"PORTAGG","MEAN"),FMA_EPS(+1,-1AM,,,,"PORTAGG","MEAN"))&lt;/Q&gt;&lt;R&gt;1&lt;/R&gt;&lt;C&gt;1&lt;/C&gt;&lt;D xsi:type="xsd:double"&gt;-0.603438244270429&lt;/D&gt;&lt;/FQL&gt;&lt;FQL&gt;&lt;Q&gt;EWI^FMA_PCT_ABOVE_MAVG(200,0,,,,"PORTAGG")&lt;/Q&gt;&lt;R&gt;1&lt;/R&gt;&lt;C&gt;1&lt;/C&gt;&lt;D xsi:type="xsd:double"&gt;64&lt;/D&gt;&lt;/FQL&gt;&lt;FQL&gt;&lt;Q&gt;EWD^PERCENT_CHANGE(FMA_EPS(+1,0,,,,"PORTAGG","MEAN"),FMA_EPS(+1,-3AM,,,,"PORTAGG","MEAN"))&lt;/Q&gt;&lt;R&gt;1&lt;/R&gt;&lt;C&gt;1&lt;/C&gt;&lt;D xsi:type="xsd:double"&gt;-9.25790707866738&lt;/D&gt;&lt;/FQL&gt;&lt;FQL&gt;&lt;Q&gt;EWD^PERCENT_CHANGE(FMA_EPS(+1,0,,,,"PORTAGG","MEAN"),FMA_EPS(+1,-1AM,,,,"PORTAGG","MEAN"))&lt;/Q&gt;&lt;R&gt;1&lt;/R&gt;&lt;C&gt;1&lt;/C&gt;&lt;D xsi:type="xsd:double"&gt;-3.20554995334952&lt;/D&gt;&lt;/FQL&gt;&lt;FQL&gt;&lt;Q&gt;EWD^FMA_PCT_ABOVE_MAVG(200,0,,,,"PORTAGG")&lt;/Q&gt;&lt;R&gt;1&lt;/R&gt;&lt;C&gt;1&lt;/C&gt;&lt;D xsi:type="xsd:double"&gt;67.4418604651163&lt;/D&gt;&lt;/FQL&gt;&lt;FQL&gt;&lt;Q&gt;EWN^PERCENT_CHANGE(FMA_EPS(+1,0,,,,"PORTAGG","MEAN"),FMA_EPS(+1,-3AM,,,,"PORTAGG","MEAN"))&lt;/Q&gt;&lt;R&gt;1&lt;/R&gt;&lt;C&gt;1&lt;/C&gt;&lt;D xsi:type="xsd:double"&gt;-0.261055924524631&lt;/D&gt;&lt;/FQL&gt;&lt;FQL&gt;&lt;Q&gt;EWN^PERCENT_CHANGE(FMA_EPS(+1,0,,,,"PORTAGG","MEAN"),FMA_EPS(+1,-1AM,,,,"PORTAGG","MEAN"))&lt;/Q&gt;&lt;R&gt;1&lt;/R&gt;&lt;C&gt;1&lt;/C&gt;&lt;D xsi:type="xsd:double"&gt;-2.55875221664414&lt;/D&gt;&lt;/FQL&gt;&lt;FQL&gt;&lt;Q&gt;EWN^FMA_PCT_ABOVE_MAVG(200,0,,,,"PORTAGG")&lt;/Q&gt;&lt;R&gt;1&lt;/R&gt;&lt;C&gt;1&lt;/C&gt;&lt;D xsi:type="xsd:double"&gt;55.5555555555556&lt;/D&gt;&lt;/FQL&gt;&lt;FQL&gt;&lt;Q&gt;EWQ^PERCENT_CHANGE(FMA_EPS(+1,0,,,,"PORTAGG","MEAN"),FMA_EPS(+1,-3AM,,,,"PORTAGG","MEAN"))&lt;/Q&gt;&lt;R&gt;1&lt;/R&gt;&lt;C&gt;1&lt;/C&gt;&lt;D xsi:type="xsd:double"&gt;-3.43137562287118&lt;/D&gt;&lt;/FQL&gt;&lt;FQL&gt;&lt;Q&gt;EWQ^PERCENT_CHANGE(FMA_EPS(+1,0,,,,"PORTAGG","MEAN"),FMA_EPS(+1,-1AM,,,,"PORTAGG","MEAN"))&lt;/Q&gt;&lt;R&gt;1&lt;/R&gt;&lt;C&gt;1&lt;/C&gt;&lt;D xsi:type="xsd:double"&gt;-3.33668947877947&lt;/D&gt;&lt;/FQL&gt;&lt;FQL&gt;&lt;Q&gt;EWQ^FMA_PCT_ABOVE_MAVG(200,0,,,,"PORTAGG")&lt;/Q&gt;&lt;R&gt;1&lt;/R&gt;&lt;C&gt;1&lt;/C&gt;&lt;D xsi:type="xsd:double"&gt;67.741935483871&lt;/D&gt;&lt;/FQL&gt;&lt;FQL&gt;&lt;Q&gt;EWU^PERCENT_CHANGE(FMA_EPS(+1,0,,,,"PORTAGG","MEAN"),FMA_EPS(+1,-3AM,,,,"PORTAGG","MEAN"))&lt;/Q&gt;&lt;R&gt;1&lt;/R&gt;&lt;C&gt;1&lt;/C&gt;&lt;D xsi:type="xsd:double"&gt;-5.72170825055405&lt;/D&gt;&lt;/FQL&gt;&lt;FQL&gt;&lt;Q&gt;EWU^PERCENT_CHANGE(FMA_EPS(+1,0,,,,"PORTAGG","MEAN"),FMA_EPS(+1,-1AM,,,,"PORTAGG","MEAN"))&lt;/Q&gt;&lt;R&gt;1&lt;/R&gt;&lt;C&gt;1&lt;/C&gt;&lt;D xsi:type="xsd:double"&gt;-2.10584239413306&lt;/D&gt;&lt;/FQL&gt;&lt;FQL&gt;&lt;Q&gt;EWU^FMA_PCT_ABOVE_MAVG(200,0,,,,"PORTAGG")&lt;/Q&gt;&lt;R&gt;1&lt;/R&gt;&lt;C&gt;1&lt;/C&gt;&lt;D xsi:type="xsd:double"&gt;58.3333333333333&lt;/D&gt;&lt;/FQL&gt;&lt;FQL&gt;&lt;Q&gt;EWL^PERCENT_CHANGE(FMA_EPS(+1,0,,,,"PORTAGG","MEAN"),FMA_EPS(+1,-3AM,,,,"PORTAGG","MEAN"))&lt;/Q&gt;&lt;R&gt;1&lt;/R&gt;&lt;C&gt;1&lt;/C&gt;&lt;D xsi:type="xsd:double"&gt;-2.83786134676335&lt;/D&gt;&lt;/FQL&gt;&lt;FQL&gt;&lt;Q&gt;EWL^PERCENT_CHANGE(FMA_EPS(+1,0,,,,"PORTAGG","MEAN"),FMA_EPS(+1,-1AM,,,,"PORTAGG","MEAN"))&lt;/Q&gt;&lt;R&gt;1&lt;/R&gt;&lt;C&gt;1&lt;/C&gt;&lt;D xsi:type="xsd:double"&gt;-3.94144806292292&lt;/D&gt;&lt;/FQL&gt;&lt;FQL&gt;&lt;Q&gt;EWL^FMA_PCT_ABOVE_MAVG(200,0,,,,"PORTAGG")&lt;/Q&gt;&lt;R&gt;1&lt;/R&gt;&lt;C&gt;1&lt;/C&gt;&lt;D xsi:type="xsd:double"&gt;57.7777777777778&lt;/D&gt;&lt;/FQL&gt;&lt;FQL&gt;&lt;Q&gt;EWG^PERCENT_CHANGE(FMA_EPS(+1,0,,,,"PORTAGG","MEAN"),FMA_EPS(+1,-3AM,,,,"PORTAGG","MEAN"))&lt;/Q&gt;&lt;R&gt;1&lt;/R&gt;&lt;C&gt;1&lt;/C&gt;&lt;D xsi:type="xsd:double"&gt;-2.95772978794453&lt;/D&gt;&lt;/FQL&gt;&lt;FQL&gt;&lt;Q&gt;EWG^PERCENT_CHANGE(FMA_EPS(+1,0,,,,"PORTAGG","MEAN"),FMA_EPS(+1,-1AM,,,,"PORTAGG","MEAN"))&lt;/Q&gt;&lt;R&gt;1&lt;/R&gt;&lt;C&gt;1&lt;/C&gt;&lt;D xsi:type="xsd:double"&gt;-4.44089996906085&lt;/D&gt;&lt;/FQL&gt;&lt;FQL&gt;&lt;Q&gt;EWG^FMA_PCT_ABOVE_MAVG(200,0,,,,"PORTAGG")&lt;/Q&gt;&lt;R&gt;1&lt;/R&gt;&lt;C&gt;1&lt;/C&gt;&lt;D xsi:type="xsd:double"&gt;58.6206896551724&lt;/D&gt;&lt;/FQL&gt;&lt;FQL&gt;&lt;Q&gt;EWC^PERCENT_CHANGE(FMA_EPS(+1,0,,,,"PORTAGG","MEAN"),FMA_EPS(+1,-3AM,,,,"PORTAGG","MEAN"))&lt;/Q&gt;&lt;R&gt;1&lt;/R&gt;&lt;C&gt;1&lt;/C&gt;&lt;D xsi:type="xsd:double"&gt;-4.27785100049021&lt;/D&gt;&lt;/FQL&gt;&lt;FQL&gt;&lt;Q&gt;EWC^PERCENT_CHANGE(FMA_EPS(+1,0,,,,"PORTAGG","MEAN"),FMA_EPS(+1,-1AM,,,,"PORTAGG","MEAN"))&lt;/Q&gt;&lt;R&gt;1&lt;/R&gt;&lt;C&gt;1&lt;/C&gt;&lt;D xsi:type="xsd:double"&gt;-2.57326679923233&lt;/D&gt;&lt;/FQL&gt;&lt;FQL&gt;&lt;Q&gt;EWC^FMA_PCT_ABOVE_MAVG(200,0,,,,"PORTAGG")&lt;/Q&gt;&lt;R&gt;1&lt;/R&gt;&lt;C&gt;1&lt;/C&gt;&lt;D xsi:type="xsd:double"&gt;59.5505617977528&lt;/D&gt;&lt;/FQL&gt;&lt;FQL&gt;&lt;Q&gt;EWA^PERCENT_CHANGE(FMA_EPS(+1,0,,,,"PORTAGG","MEAN"),FMA_EPS(+1,-3AM,,,,"PORTAGG","MEAN"))&lt;/Q&gt;&lt;R&gt;1&lt;/R&gt;&lt;C&gt;1&lt;/C&gt;&lt;D xsi:type="xsd:double"&gt;-2.07062088471518&lt;/D&gt;&lt;/FQL&gt;&lt;FQL&gt;&lt;Q&gt;EWA^PERCENT_CHANGE(FMA_EPS(+1,0,,,,"PORTAGG","MEAN"),FMA_EPS(+1,-1AM,,,,"PORTAGG","MEAN"))&lt;/Q&gt;&lt;R&gt;1&lt;/R&gt;&lt;C&gt;1&lt;/C&gt;&lt;D xsi:type="xsd:double"&gt;-2.21110654718674&lt;/D&gt;&lt;/FQL&gt;&lt;FQL&gt;&lt;Q&gt;EWA^FMA_PCT_ABOVE_MAVG(200,0,,,,"PORTAGG")&lt;/Q&gt;&lt;R&gt;1&lt;/R&gt;&lt;C&gt;1&lt;/C&gt;&lt;D xsi:type="xsd:double"&gt;66.1016949152542&lt;/D&gt;&lt;/FQL&gt;&lt;FQL&gt;&lt;Q&gt;ENZL^PERCENT_CHANGE(FMA_EPS(+1,0,,,,"PORTAGG","MEAN"),FMA_EPS(+1,-3AM,,,,"PORTAGG","MEAN"))&lt;/Q&gt;&lt;R&gt;1&lt;/R&gt;&lt;C&gt;1&lt;/C&gt;&lt;D xsi:type="xsd:double"&gt;-5.71556238085831&lt;/D&gt;&lt;/FQL&gt;&lt;FQL&gt;&lt;Q&gt;ENZL^PERCENT_CHANGE(FMA_EPS(+1,0,,,,"PORTAGG","MEAN"),FMA_EPS(+1,-1AM,,,,"PORTAGG","MEAN"))&lt;/Q&gt;&lt;R&gt;1&lt;/R&gt;&lt;C&gt;1&lt;/C&gt;&lt;D xsi:type="xsd:double"&gt;-2.08503242671743&lt;/D&gt;&lt;/FQL&gt;&lt;FQL&gt;&lt;Q&gt;ENZL^FMA_PCT_ABOVE_MAVG(200,0,,,,"PORTAGG")&lt;/Q&gt;&lt;R&gt;1&lt;/R&gt;&lt;C&gt;1&lt;/C&gt;&lt;D xsi:type="xsd:double"&gt;50&lt;/D&gt;&lt;/FQL&gt;&lt;FQL&gt;&lt;Q&gt;FXI^SIZE(FG_CONSTITUENTS)&lt;/Q&gt;&lt;R&gt;1&lt;/R&gt;&lt;C&gt;1&lt;/C&gt;&lt;D xsi:type="xsd:long"&gt;52&lt;/D&gt;&lt;/FQL&gt;&lt;FQL&gt;&lt;Q&gt;FXI^FMA_COS_DOWN("EPS","1M",+1,0,,,"PORTAGG","MEANR")&lt;/Q&gt;&lt;R&gt;1&lt;/R&gt;&lt;C&gt;1&lt;/C&gt;&lt;D xsi:type="xsd:double"&gt;25&lt;/D&gt;&lt;/FQL&gt;&lt;FQL&gt;&lt;Q&gt;FXI^FMA_COS_UP("EPS","1M",+1,0,,,"PORTAGG","MEANR")&lt;/Q&gt;&lt;R&gt;1&lt;/R&gt;&lt;C&gt;1&lt;/C&gt;&lt;D xsi:type="xsd:double"&gt;17&lt;/D&gt;&lt;/FQL&gt;&lt;FQL&gt;&lt;Q&gt;IWM^SIZE(FG_CONSTITUENTS)&lt;/Q&gt;&lt;R&gt;1&lt;/R&gt;&lt;C&gt;1&lt;/C&gt;&lt;D xsi:type="xsd:long"&gt;1948&lt;/D&gt;&lt;/FQL&gt;&lt;FQL&gt;&lt;Q&gt;IWM^FMA_COS_DOWN("EPS","1M",+1,0,,,"PORTAGG","MEANR")&lt;/Q&gt;&lt;R&gt;1&lt;/R&gt;&lt;C&gt;1&lt;/C&gt;&lt;D xsi:type="xsd:double"&gt;431&lt;/D&gt;&lt;/FQL&gt;&lt;FQL&gt;&lt;Q&gt;IWM^FMA_COS_UP("EPS","1M",+1,0,,,"PORTAGG","MEANR")&lt;/Q&gt;&lt;R&gt;1&lt;/R&gt;&lt;C&gt;1&lt;/C&gt;&lt;D xsi:type="xsd:double"&gt;486&lt;/D&gt;&lt;/FQL&gt;&lt;FQL&gt;&lt;Q&gt;QQQ^SIZE(FG_CONSTITUENTS)&lt;/Q&gt;&lt;R&gt;1&lt;/R&gt;&lt;C&gt;1&lt;/C&gt;&lt;D xsi:type="xsd:long"&gt;102&lt;/D&gt;&lt;/FQL&gt;&lt;FQL&gt;&lt;Q&gt;QQQ^FMA_COS_DOWN("EPS","1M",+1,0,,,"PORTAGG","MEANR")&lt;/Q&gt;&lt;R&gt;1&lt;/R&gt;&lt;C&gt;1&lt;/C&gt;&lt;D xsi:type="xsd:double"&gt;21&lt;/D&gt;&lt;/FQL&gt;&lt;FQL&gt;&lt;Q&gt;QQQ^FMA_COS_UP("EPS","1M",+1,0,,,"PORTAGG","MEANR")&lt;/Q&gt;&lt;R&gt;1&lt;/R&gt;&lt;C&gt;1&lt;/C&gt;&lt;D xsi:type="xsd:double"&gt;56&lt;/D&gt;&lt;/FQL&gt;&lt;FQL&gt;&lt;Q&gt;EMXC^SIZE(FG_CONSTITUENTS)&lt;/Q&gt;&lt;R&gt;1&lt;/R&gt;&lt;C&gt;1&lt;/C&gt;&lt;D xsi:type="xsd:long"&gt;702&lt;/D&gt;&lt;/FQL&gt;&lt;FQL&gt;&lt;Q&gt;EMXC^FMA_COS_DOWN("EPS","1M",+1,0,,,"PORTAGG","MEANR")&lt;/Q&gt;&lt;R&gt;1&lt;/R&gt;&lt;C&gt;1&lt;/C&gt;&lt;D xsi:type="xsd:double"&gt;309&lt;/D&gt;&lt;/FQL&gt;&lt;FQL&gt;&lt;Q&gt;EMXC^FMA_COS_UP("EPS","1M",+1,0,,,"PORTAGG","MEANR")&lt;/Q&gt;&lt;R&gt;1&lt;/R&gt;&lt;C&gt;1&lt;/C&gt;&lt;D xsi:type="xsd:double"&gt;217&lt;/D&gt;&lt;/FQL&gt;&lt;FQL&gt;&lt;Q&gt;INDA^SIZE(FG_CONSTITUENTS)&lt;/Q&gt;&lt;R&gt;1&lt;/R&gt;&lt;C&gt;1&lt;/C&gt;&lt;D xsi:type="xsd:long"&gt;133&lt;/D&gt;&lt;/FQL&gt;&lt;FQL&gt;&lt;Q&gt;INDA^FMA_COS_DOWN("EPS","1M",+1,0,,,"PORTAGG","MEANR")&lt;/Q&gt;&lt;R&gt;1&lt;/R&gt;&lt;C&gt;1&lt;/C&gt;&lt;D xsi:type="xsd:double"&gt;63&lt;/D&gt;&lt;/FQL&gt;&lt;FQL&gt;&lt;Q&gt;INDA^FMA_COS_UP("EPS","1M",+1,0,,,"PORTAGG","MEANR")&lt;/Q&gt;&lt;R&gt;1&lt;/R&gt;&lt;C&gt;1&lt;/C&gt;&lt;D xsi:type="xsd:double"&gt;54&lt;/D&gt;&lt;/FQL&gt;&lt;FQL&gt;&lt;Q&gt;SPY^SIZE(FG_CONSTITUENTS)&lt;/Q&gt;&lt;R&gt;1&lt;/R&gt;&lt;C&gt;1&lt;/C&gt;&lt;D xsi:type="xsd:long"&gt;504&lt;/D&gt;&lt;/FQL&gt;&lt;FQL&gt;&lt;Q&gt;SPY^FMA_COS_DOWN("EPS","1M",+1,0,,,"PORTAGG","MEANR")&lt;/Q&gt;&lt;R&gt;1&lt;/R&gt;&lt;C&gt;1&lt;/C&gt;&lt;D xsi:type="xsd:double"&gt;133&lt;/D&gt;&lt;/FQL&gt;&lt;FQL&gt;&lt;Q&gt;SPY^FMA_COS_UP("EPS","1M",+1,0,,,"PORTAGG","MEANR")&lt;/Q&gt;&lt;R&gt;1&lt;/R&gt;&lt;C&gt;1&lt;/C&gt;&lt;D xsi:type="xsd:double"&gt;285&lt;/D&gt;&lt;/FQL&gt;&lt;FQL&gt;&lt;Q&gt;EWJ^SIZE(FG_CONSTITUENTS)&lt;/Q&gt;&lt;R&gt;1&lt;/R&gt;&lt;C&gt;1&lt;/C&gt;&lt;D xsi:type="xsd:long"&gt;226&lt;/D&gt;&lt;/FQL&gt;&lt;FQL&gt;&lt;Q&gt;EWJ^FMA_COS_DOWN("EPS","1M",+1,0,,,"PORTAGG","MEANR")&lt;/Q&gt;&lt;R&gt;1&lt;/R&gt;&lt;C&gt;1&lt;/C&gt;&lt;D xsi:type="xsd:double"&gt;87&lt;/D&gt;&lt;/FQL&gt;&lt;FQL&gt;&lt;Q&gt;EWJ^FMA_COS_UP("EPS","1M",+1,0,,,"PORTAGG","MEANR")&lt;/Q&gt;&lt;R&gt;1&lt;/R&gt;&lt;C&gt;1&lt;/C&gt;&lt;D xsi:type="xsd:double"&gt;95&lt;/D&gt;&lt;/FQL&gt;&lt;FQL&gt;&lt;Q&gt;URTH^SIZE(FG_CONSTITUENTS)&lt;/Q&gt;&lt;R&gt;1&lt;/R&gt;&lt;C&gt;1&lt;/C&gt;&lt;D xsi:type="xsd:long"&gt;1482&lt;/D&gt;&lt;/FQL&gt;&lt;FQL&gt;&lt;Q&gt;URTH^FMA_COS_DOWN("EPS","1M",+1,0,,,"PORTAGG","MEANR")&lt;/Q&gt;&lt;R&gt;1&lt;/R&gt;&lt;C&gt;1&lt;/C&gt;&lt;D xsi:type="xsd:double"&gt;572&lt;/D&gt;&lt;/FQL&gt;&lt;FQL&gt;&lt;Q&gt;URTH^FMA_COS_UP("EPS","1M",+1,0,,,"PORTAGG","MEANR")&lt;/Q&gt;&lt;R&gt;1&lt;/R&gt;&lt;C&gt;1&lt;/C&gt;&lt;D xsi:type="xsd:double"&gt;645&lt;/D&gt;&lt;/FQL&gt;&lt;FQL&gt;&lt;Q&gt;VWO^SIZE(FG_CONSTITUENTS)&lt;/Q&gt;&lt;R&gt;1&lt;/R&gt;&lt;C&gt;1&lt;/C&gt;&lt;D xsi:type="xsd:long"&gt;4684&lt;/D&gt;&lt;/FQL&gt;&lt;FQL&gt;&lt;Q&gt;VWO^FMA_COS_DOWN("EPS","1M",+1,0,,,"PORTAGG","MEANR")&lt;/Q&gt;&lt;R&gt;1&lt;/R&gt;&lt;C&gt;1&lt;/C&gt;&lt;D xsi:type="xsd:double"&gt;1279&lt;/D&gt;&lt;/FQL&gt;&lt;FQL&gt;&lt;Q&gt;VWO^FMA_COS_UP("EPS","1M",+1,0,,,"PORTAGG","MEANR")&lt;/Q&gt;&lt;R&gt;1&lt;/R&gt;&lt;C&gt;1&lt;/C&gt;&lt;D xsi:type="xsd:double"&gt;728&lt;/D&gt;&lt;/FQL&gt;&lt;FQL&gt;&lt;Q&gt;VGK^SIZE(FG_CONSTITUENTS)&lt;/Q&gt;&lt;R&gt;1&lt;/R&gt;&lt;C&gt;1&lt;/C&gt;&lt;D xsi:type="xsd:long"&gt;1294&lt;/D&gt;&lt;/FQL&gt;&lt;FQL&gt;&lt;Q&gt;VGK^FMA_COS_DOWN("EPS","1M",+1,0,,,"PORTAGG","MEANR")&lt;/Q&gt;&lt;R&gt;1&lt;/R&gt;&lt;C&gt;1&lt;/C&gt;&lt;D xsi:type="xsd:double"&gt;378&lt;/D&gt;&lt;/FQL&gt;&lt;FQL&gt;&lt;Q&gt;VGK^FMA_COS_UP("EPS","1M",+1,0,,,"PORTAGG","MEANR")&lt;/Q&gt;&lt;R&gt;1&lt;/R&gt;&lt;C&gt;1&lt;/C&gt;&lt;D xsi:type="xsd:double"&gt;383&lt;/D&gt;&lt;/FQL&gt;&lt;FQL&gt;&lt;Q&gt;EWI^SIZE(FG_CONSTITUENTS)&lt;/Q&gt;&lt;R&gt;1&lt;/R&gt;&lt;C&gt;1&lt;/C&gt;&lt;D xsi:type="xsd:long"&gt;26&lt;/D&gt;&lt;/FQL&gt;&lt;FQL&gt;&lt;Q&gt;EWI^FMA_COS_DOWN("EPS","1M",+1,0,,,"PORTAGG","MEANR")&lt;/Q&gt;&lt;R&gt;1&lt;/R&gt;&lt;C&gt;1&lt;/C&gt;&lt;D xsi:type="xsd:double"&gt;11&lt;/D&gt;&lt;/FQL&gt;&lt;FQL&gt;&lt;Q&gt;EWI^FMA_COS_UP("EPS","1M",+1,0,,,"PORTAGG","MEANR")&lt;/Q&gt;&lt;R&gt;1&lt;/R&gt;&lt;C&gt;1&lt;/C&gt;&lt;D xsi:type="xsd:double"&gt;10&lt;/D&gt;&lt;/FQL&gt;&lt;FQL&gt;&lt;Q&gt;EWD^SIZE(FG_CONSTITUENTS)&lt;/Q&gt;&lt;R&gt;1&lt;/R&gt;&lt;C&gt;1&lt;/C&gt;&lt;D xsi:type="xsd:long"&gt;44&lt;/D&gt;&lt;/FQL&gt;&lt;FQL&gt;&lt;Q&gt;EWD^FMA_COS_DOWN("EPS","1M",+1,0,,,"PORTAGG","MEANR")&lt;/Q&gt;&lt;R&gt;1&lt;/R&gt;&lt;C&gt;1&lt;/C&gt;&lt;D xsi:type="xsd:double"&gt;25&lt;/D&gt;&lt;/FQL&gt;&lt;FQL&gt;&lt;Q&gt;EWD^FMA_COS_UP("EPS","1M",+1,0,,,"PORTAGG","MEANR")&lt;/Q&gt;&lt;R&gt;1&lt;/R&gt;&lt;C&gt;1&lt;/C&gt;&lt;D xsi:type="xsd:double"&gt;10&lt;/D&gt;&lt;/FQL&gt;&lt;FQL&gt;&lt;Q&gt;EWN^SIZE(FG_CONSTITUENTS)&lt;/Q&gt;&lt;R&gt;1&lt;/R&gt;&lt;C&gt;1&lt;/C&gt;&lt;D xsi:type="xsd:long"&gt;54&lt;/D&gt;&lt;/FQL&gt;&lt;FQL&gt;&lt;Q&gt;EWN^FMA_COS_DOWN("EPS","1M",+1,0,,,"PORTAGG","MEANR")&lt;/Q&gt;&lt;R&gt;1&lt;/R&gt;&lt;C&gt;1&lt;/C&gt;&lt;D xsi:type="xsd:double"&gt;27&lt;/D&gt;&lt;/FQL&gt;&lt;FQL&gt;&lt;Q&gt;EWN^FMA_COS_UP("EPS","1M",+1,0,,,"PORTAGG","MEANR")&lt;/Q&gt;&lt;R&gt;1&lt;/R&gt;&lt;C&gt;1&lt;/C&gt;&lt;D xsi:type="xsd:double"&gt;15&lt;/D&gt;&lt;/FQL&gt;&lt;FQL&gt;&lt;Q&gt;EWQ^SIZE(FG_CONSTITUENTS)&lt;/Q&gt;&lt;R&gt;1&lt;/R&gt;&lt;C&gt;1&lt;/C&gt;&lt;D xsi:type="xsd:long"&gt;63&lt;/D&gt;&lt;/FQL&gt;&lt;FQL&gt;&lt;Q&gt;EWQ^FMA_COS_DOWN("EPS","1M",+1,0,,,"PORTAGG","MEANR")&lt;/Q&gt;&lt;R&gt;1&lt;/R&gt;&lt;C&gt;1&lt;/C&gt;&lt;D xsi:type="xsd:double"&gt;32&lt;/D&gt;&lt;/FQL&gt;&lt;FQL&gt;&lt;Q&gt;EWQ^FMA_COS_UP("EPS","1M",+1,0,,,"PORTAGG","MEANR")&lt;/Q&gt;&lt;R&gt;1&lt;/R&gt;&lt;C&gt;1&lt;/C&gt;&lt;D xsi:type="xsd:double"&gt;23&lt;/D&gt;&lt;/FQL&gt;&lt;FQL&gt;&lt;Q&gt;EWU^SIZE(FG_CONSTITUENTS)&lt;/Q&gt;&lt;R&gt;1&lt;/R&gt;&lt;C&gt;1&lt;/C&gt;&lt;D xsi:type="xsd:long"&gt;85&lt;/D&gt;&lt;/FQL&gt;&lt;FQL&gt;&lt;Q&gt;EWU^FMA_COS_DOWN("EPS","1M",+1,0,,,"PORTAGG","MEANR")&lt;/Q&gt;&lt;R&gt;1&lt;/R&gt;&lt;C&gt;1&lt;/C&gt;&lt;D xsi:type="xsd:double"&gt;39&lt;/D&gt;&lt;/FQL&gt;&lt;FQL&gt;&lt;Q&gt;EWU^FMA_COS_UP("EPS","1M",+1,0,,,"PORTAGG","MEANR")&lt;/Q&gt;&lt;R&gt;1&lt;/R&gt;&lt;C&gt;1&lt;/C&gt;&lt;D xsi:type="xsd:double"&gt;34&lt;/D&gt;&lt;/FQL&gt;&lt;FQL&gt;&lt;Q&gt;EWL^SIZE(FG_CONSTITUENTS)&lt;/Q&gt;&lt;R&gt;1&lt;/R&gt;&lt;C&gt;1&lt;/C&gt;&lt;D xsi:type="xsd:long"&gt;46&lt;/D&gt;&lt;/FQL&gt;&lt;FQL&gt;&lt;Q&gt;EWL^FMA_COS_DOWN("EPS","1M",+1,0,,,"PORTAGG","MEANR")&lt;/Q&gt;&lt;R&gt;1&lt;/R&gt;&lt;C&gt;1&lt;/C&gt;&lt;D xsi:type="xsd:double"&gt;27&lt;/D&gt;&lt;/FQL&gt;&lt;FQL&gt;&lt;Q&gt;EWL^FMA_COS_UP("EPS","1M",+1,0,,,"PORTAGG","MEANR")&lt;/Q&gt;&lt;R&gt;1&lt;/R&gt;&lt;C&gt;1&lt;/C&gt;&lt;D xsi:type="xsd:double"&gt;14&lt;/D&gt;&lt;/FQL&gt;&lt;FQL&gt;&lt;Q&gt;EWG^SIZE(FG_CONSTITUENTS)&lt;/Q&gt;&lt;R&gt;1&lt;/R&gt;&lt;C&gt;1&lt;/C&gt;&lt;D xsi:type="xsd:long"&gt;58&lt;/D&gt;&lt;/FQL&gt;&lt;FQL&gt;&lt;Q&gt;EWG^FMA_COS_DOWN("EPS","1M",+1,0,,,"PORTAGG","MEANR")&lt;/Q&gt;&lt;R&gt;1&lt;/R&gt;&lt;C&gt;1&lt;/C&gt;&lt;D xsi:type="xsd:double"&gt;27&lt;/D&gt;&lt;/FQL&gt;&lt;FQL&gt;&lt;Q&gt;EWG^FMA_COS_UP("EPS","1M",+1,0,,,"PORTAGG","MEANR")&lt;/Q&gt;&lt;R&gt;1&lt;/R&gt;&lt;C&gt;1&lt;/C&gt;&lt;D xsi:type="xsd:double"&gt;25&lt;/D&gt;&lt;/FQL&gt;&lt;FQL&gt;&lt;Q&gt;EWC^SIZE(FG_CONSTITUENTS)&lt;/Q&gt;&lt;R&gt;1&lt;/R&gt;&lt;C&gt;1&lt;/C&gt;&lt;D xsi:type="xsd:long"&gt;89&lt;/D&gt;&lt;/FQL&gt;&lt;FQL&gt;&lt;Q&gt;EWC^FMA_COS_DOWN("EPS","1M",+1,0,,,"PORTAGG","MEANR")&lt;/Q&gt;&lt;R&gt;1&lt;/R&gt;&lt;C&gt;1&lt;/C&gt;&lt;D xsi:type="xsd:double"&gt;34&lt;/D&gt;&lt;/FQL&gt;&lt;FQL&gt;&lt;Q&gt;EWC^FMA_COS_UP("EPS","1M",+1,0,,,"PORTAGG","MEANR")&lt;/Q&gt;&lt;R&gt;1&lt;/R&gt;&lt;C&gt;1&lt;/C&gt;&lt;D xsi:type="xsd:double"&gt;32&lt;/D&gt;&lt;/FQL&gt;&lt;FQL&gt;&lt;Q&gt;EWA^SIZE(FG_CONSTITUENTS)&lt;/Q&gt;&lt;R&gt;1&lt;/R&gt;&lt;C&gt;1&lt;/C&gt;&lt;D xsi:type="xsd:long"&gt;59&lt;/D&gt;&lt;/FQL&gt;&lt;FQL&gt;&lt;Q&gt;EWA^FMA_COS_DOWN("EPS","1M",+1,0,,,"PORTAGG","MEANR")&lt;/Q&gt;&lt;R&gt;1&lt;/R&gt;&lt;C&gt;1&lt;/C&gt;&lt;D xsi:type="xsd:double"&gt;23&lt;/D&gt;&lt;/FQL&gt;&lt;FQL&gt;&lt;Q&gt;EWA^FMA_COS_UP("EPS","1M",+1,0,,,"PORTAGG","MEANR")&lt;/Q&gt;&lt;R&gt;1&lt;/R&gt;&lt;C&gt;1&lt;/C&gt;&lt;D xsi:type="xsd:double"&gt;24&lt;/D&gt;&lt;/FQL&gt;&lt;FQL&gt;&lt;Q&gt;ENZL^SIZE(FG_CONSTITUENTS)&lt;/Q&gt;&lt;R&gt;1&lt;/R&gt;&lt;C&gt;1&lt;/C&gt;&lt;D xsi:type="xsd:long"&gt;16&lt;/D&gt;&lt;/FQL&gt;&lt;FQL&gt;&lt;Q&gt;ENZL^FMA_COS_DOWN("EPS","1M",+1,0,,,"PORTAGG","MEANR")&lt;/Q&gt;&lt;R&gt;1&lt;/R&gt;&lt;C&gt;1&lt;/C&gt;&lt;D xsi:type="xsd:double"&gt;8&lt;/D&gt;&lt;/FQL&gt;&lt;FQL&gt;&lt;Q&gt;ENZL^FMA_COS_UP("EPS","1M",+1,0,,,"PORTAGG","MEANR")&lt;/Q&gt;&lt;R&gt;1&lt;/R&gt;&lt;C&gt;1&lt;/C&gt;&lt;D xsi:type="xsd:double"&gt;2&lt;/D&gt;&lt;/FQL&gt;&lt;FQL&gt;&lt;Q&gt;FXI^FG_TOTAL_RETURNC(0,-1AM)&lt;/Q&gt;&lt;R&gt;1&lt;/R&gt;&lt;C&gt;1&lt;/C&gt;&lt;D xsi:type="xsd:double"&gt;-2.3317158&lt;/D&gt;&lt;/FQL&gt;&lt;FQL&gt;&lt;Q&gt;EWJ^FG_TOTAL_RETURNC(0,-1AM)&lt;/Q&gt;&lt;R&gt;1&lt;/R&gt;&lt;C&gt;1&lt;/C&gt;&lt;D xsi:type="xsd:double"&gt;0.46665668&lt;/D&gt;&lt;/FQL&gt;&lt;FQL&gt;&lt;Q&gt;EMXC^FG_TOTAL_RETURNC(0,-1AM)&lt;/Q&gt;&lt;R&gt;1&lt;/R&gt;&lt;C&gt;1&lt;/C&gt;&lt;D xsi:type="xsd:double"&gt;0.6966114&lt;/D&gt;&lt;/FQL&gt;&lt;FQL&gt;&lt;Q&gt;VGK^FG_TOTAL_RETURNC(0,-1AM)&lt;/Q&gt;&lt;R&gt;1&lt;/R&gt;&lt;C&gt;1&lt;/C&gt;&lt;D xsi:type="xsd:double"&gt;-1.5089571&lt;/D&gt;&lt;/FQL&gt;&lt;FQL&gt;&lt;Q&gt;TLT^P_PRICE(0)/P_PRICE_HIGH_PR(0,,,USD,,,"PRICE","INTRA","52W")&lt;/Q&gt;&lt;R&gt;1&lt;/R&gt;&lt;C&gt;1&lt;/C&gt;&lt;D xsi:type="xsd:double"&gt;0.84647113&lt;/D&gt;&lt;/FQL&gt;&lt;FQL&gt;&lt;Q&gt;TLT^FG_TOTAL_RETURNC(0,-6AM)&lt;/Q&gt;&lt;R&gt;1&lt;/R&gt;&lt;C&gt;1&lt;/C&gt;&lt;D xsi:type="xsd:double"&gt;-1.309514&lt;/D&gt;&lt;/FQL&gt;&lt;FQL&gt;&lt;Q&gt;TLT^FG_TOTAL_RETURNC(0,-3AM)&lt;/Q&gt;&lt;R&gt;1&lt;/R&gt;&lt;C&gt;1&lt;/C&gt;&lt;D xsi:type="xsd:double"&gt;6.186056&lt;/D&gt;&lt;/FQL&gt;&lt;FQL&gt;</t>
        </r>
      </text>
    </comment>
    <comment ref="A11" authorId="0" shapeId="0" xr:uid="{8985D12D-7A51-43DE-B97B-5D54B8E6D624}">
      <text>
        <r>
          <rPr>
            <b/>
            <sz val="9"/>
            <color indexed="81"/>
            <rFont val="Tahoma"/>
            <family val="2"/>
          </rPr>
          <t>&lt;Q&gt;TLT^FG_TOTAL_RETURNC(0,-1AM)&lt;/Q&gt;&lt;R&gt;1&lt;/R&gt;&lt;C&gt;1&lt;/C&gt;&lt;D xsi:type="xsd:double"&gt;-4.0183067&lt;/D&gt;&lt;/FQL&gt;&lt;FQL&gt;&lt;Q&gt;USO^P_PRICE(0)/P_PRICE_HIGH_PR(0,,,USD,,,"PRICE","INTRA","52W")&lt;/Q&gt;&lt;R&gt;1&lt;/R&gt;&lt;C&gt;1&lt;/C&gt;&lt;D xsi:type="xsd:double"&gt;0.8722536&lt;/D&gt;&lt;/FQL&gt;&lt;FQL&gt;&lt;Q&gt;USO^FG_TOTAL_RETURNC(0,-6AM)&lt;/Q&gt;&lt;R&gt;1&lt;/R&gt;&lt;C&gt;1&lt;/C&gt;&lt;D xsi:type="xsd:double"&gt;-2.1548808&lt;/D&gt;&lt;/FQL&gt;&lt;FQL&gt;&lt;Q&gt;USO^FG_TOTAL_RETURNC(0,-3AM)&lt;/Q&gt;&lt;R&gt;1&lt;/R&gt;&lt;C&gt;1&lt;/C&gt;&lt;D xsi:type="xsd:double"&gt;-0.37026405&lt;/D&gt;&lt;/FQL&gt;&lt;FQL&gt;&lt;Q&gt;USO^FG_TOTAL_RETURNC(0,-1AM)&lt;/Q&gt;&lt;R&gt;1&lt;/R&gt;&lt;C&gt;1&lt;/C&gt;&lt;D xsi:type="xsd:double"&gt;6.8068266&lt;/D&gt;&lt;/FQL&gt;&lt;FQL&gt;&lt;Q&gt;DBA^P_PRICE(0)/P_PRICE_HIGH_PR(0,,,USD,,,"PRICE","INTRA","52W")&lt;/Q&gt;&lt;R&gt;1&lt;/R&gt;&lt;C&gt;1&lt;/C&gt;&lt;D xsi:type="xsd:double"&gt;0.9777679&lt;/D&gt;&lt;/FQL&gt;&lt;FQL&gt;&lt;Q&gt;DBA^FG_TOTAL_RETURNC(0,-6AM)&lt;/Q&gt;&lt;R&gt;1&lt;/R&gt;&lt;C&gt;1&lt;/C&gt;&lt;D xsi:type="xsd:double"&gt;7.4020147&lt;/D&gt;&lt;/FQL&gt;&lt;FQL&gt;&lt;Q&gt;DBA^FG_TOTAL_RETURNC(0,-3AM)&lt;/Q&gt;&lt;R&gt;1&lt;/R&gt;&lt;C&gt;1&lt;/C&gt;&lt;D xsi:type="xsd:double"&gt;2.838862&lt;/D&gt;&lt;/FQL&gt;&lt;FQL&gt;&lt;Q&gt;DBA^FG_TOTAL_RETURNC(0,-1AM)&lt;/Q&gt;&lt;R&gt;1&lt;/R&gt;&lt;C&gt;1&lt;/C&gt;&lt;D xsi:type="xsd:double"&gt;6.695771&lt;/D&gt;&lt;/FQL&gt;&lt;FQL&gt;&lt;Q&gt;QQQ^FG_TOTAL_RETURNC(0,-1AM)&lt;/Q&gt;&lt;R&gt;1&lt;/R&gt;&lt;C&gt;1&lt;/C&gt;&lt;D xsi:type="xsd:double"&gt;4.636681&lt;/D&gt;&lt;/FQL&gt;&lt;FQL&gt;&lt;Q&gt;UUP^P_PRICE(0)/P_PRICE_HIGH_PR(0,,,USD,,,"PRICE","INTRA","52W")&lt;/Q&gt;&lt;R&gt;1&lt;/R&gt;&lt;C&gt;1&lt;/C&gt;&lt;D xsi:type="xsd:double"&gt;0.9361843&lt;/D&gt;&lt;/FQL&gt;&lt;FQL&gt;&lt;Q&gt;UUP^FG_TOTAL_RETURNC(0,-6AM)&lt;/Q&gt;&lt;R&gt;1&lt;/R&gt;&lt;C&gt;1&lt;/C&gt;&lt;D xsi:type="xsd:double"&gt;5.1557302&lt;/D&gt;&lt;/FQL&gt;&lt;FQL&gt;&lt;Q&gt;UUP^FG_TOTAL_RETURNC(0,-3AM)&lt;/Q&gt;&lt;R&gt;1&lt;/R&gt;&lt;C&gt;1&lt;/C&gt;&lt;D xsi:type="xsd:double"&gt;0.8154154&lt;/D&gt;&lt;/FQL&gt;&lt;FQL&gt;&lt;Q&gt;UUP^FG_TOTAL_RETURNC(0,-1AM)&lt;/Q&gt;&lt;R&gt;1&lt;/R&gt;&lt;C&gt;1&lt;/C&gt;&lt;D xsi:type="xsd:double"&gt;2.8779507&lt;/D&gt;&lt;/FQL&gt;&lt;FQL&gt;&lt;Q&gt;GLD^P_PRICE(0)/P_PRICE_HIGH_PR(0,,,USD,,,"PRICE","INTRA","52W")&lt;/Q&gt;&lt;R&gt;1&lt;/R&gt;&lt;C&gt;1&lt;/C&gt;&lt;D xsi:type="xsd:double"&gt;0.95521176&lt;/D&gt;&lt;/FQL&gt;&lt;FQL&gt;&lt;Q&gt;GLD^FG_TOTAL_RETURNC(0,-6AM)&lt;/Q&gt;&lt;R&gt;1&lt;/R&gt;&lt;C&gt;1&lt;/C&gt;&lt;D xsi:type="xsd:double"&gt;3.902018&lt;/D&gt;&lt;/FQL&gt;&lt;FQL&gt;&lt;Q&gt;GLD^FG_TOTAL_RETURNC(0,-3AM)&lt;/Q&gt;&lt;R&gt;1&lt;/R&gt;&lt;C&gt;1&lt;/C&gt;&lt;D xsi:type="xsd:double"&gt;2.2270203&lt;/D&gt;&lt;/FQL&gt;&lt;FQL&gt;&lt;Q&gt;GLD^FG_TOTAL_RETURNC(0,-1AM)&lt;/Q&gt;&lt;R&gt;1&lt;/R&gt;&lt;C&gt;1&lt;/C&gt;&lt;D xsi:type="xsd:double"&gt;-2.7304888&lt;/D&gt;&lt;/FQL&gt;&lt;FQL&gt;&lt;Q&gt;SPY^FG_TOTAL_RETURNC(0,-1AM)&lt;/Q&gt;&lt;R&gt;1&lt;/R&gt;&lt;C&gt;1&lt;/C&gt;&lt;D xsi:type="xsd:double"&gt;3.650248&lt;/D&gt;&lt;/FQL&gt;&lt;FQL&gt;&lt;Q&gt;VWO^FG_TOTAL_RETURNC(0,-1AM)&lt;/Q&gt;&lt;R&gt;1&lt;/R&gt;&lt;C&gt;1&lt;/C&gt;&lt;D xsi:type="xsd:double"&gt;-0.86612105&lt;/D&gt;&lt;/FQL&gt;&lt;FQL&gt;&lt;Q&gt;CC_SA^IMF_IFS_RCPI_Q(0)&lt;/Q&gt;&lt;R&gt;1&lt;/R&gt;&lt;C&gt;1&lt;/C&gt;&lt;D xsi:type="xsd:double"&gt;1.5943921&lt;/D&gt;&lt;/FQL&gt;&lt;FQL&gt;&lt;Q&gt;CC_VN^IMF_IFS_RCPI_Q(0)&lt;/Q&gt;&lt;R&gt;1&lt;/R&gt;&lt;C&gt;1&lt;/C&gt;&lt;D xsi:type="xsd:double"&gt;3.5401578&lt;/D&gt;&lt;/FQL&gt;&lt;FQL&gt;&lt;Q&gt;CC_AE^IMF_IFS_RCPI_Q(0)&lt;/Q&gt;&lt;R&gt;0&lt;/R&gt;&lt;C&gt;0&lt;/C&gt;&lt;/FQL&gt;&lt;FQL&gt;&lt;Q&gt;CC_TR^IMF_IFS_RCPI_Q(0)&lt;/Q&gt;&lt;R&gt;1&lt;/R&gt;&lt;C&gt;1&lt;/C&gt;&lt;D xsi:type="xsd:double"&gt;62.72422&lt;/D&gt;&lt;/FQL&gt;&lt;FQL&gt;&lt;Q&gt;CC_TH^IMF_IFS_RCPI_Q(0)&lt;/Q&gt;&lt;R&gt;0&lt;/R&gt;&lt;C&gt;0&lt;/C&gt;&lt;/FQL&gt;&lt;FQL&gt;&lt;Q&gt;CC_QA^IMF_IFS_RCPI_Q(0)&lt;/Q&gt;&lt;R&gt;0&lt;/R&gt;&lt;C&gt;0&lt;/C&gt;&lt;/FQL&gt;&lt;FQL&gt;&lt;Q&gt;CC_CN^IMF_IFS_RCPI_Q(0)&lt;/Q&gt;&lt;R&gt;1&lt;/R&gt;&lt;C&gt;1&lt;/C&gt;&lt;D xsi:type="xsd:double"&gt;-0.322581&lt;/D&gt;&lt;/FQL&gt;&lt;FQL&gt;&lt;Q&gt;CC_IN^IMF_IFS_RCPI_Q(0)&lt;/Q&gt;&lt;R&gt;0&lt;/R&gt;&lt;C&gt;0&lt;/C&gt;&lt;/FQL&gt;&lt;FQL&gt;&lt;Q&gt;CC_GR^IMF_IFS_RCPI_Q(0)&lt;/Q&gt;&lt;R&gt;1&lt;/R&gt;&lt;C&gt;1&lt;/C&gt;&lt;D xsi:type="xsd:double"&gt;3.309465&lt;/D&gt;&lt;/FQL&gt;&lt;FQL&gt;&lt;Q&gt;CC_ZA^IMF_IFS_RCPI_Q(0)&lt;/Q&gt;&lt;R&gt;1&lt;/R&gt;&lt;C&gt;1&lt;/C&gt;&lt;D xsi:type="xsd:double"&gt;5.633361&lt;/D&gt;&lt;/FQL&gt;&lt;FQL&gt;&lt;Q&gt;CC_BR^IMF_IFS_RCPI_Q(0)&lt;/Q&gt;&lt;R&gt;1&lt;/R&gt;&lt;C&gt;1&lt;/C&gt;&lt;D xsi:type="xsd:double"&gt;4.7076507&lt;/D&gt;&lt;/FQL&gt;&lt;FQL&gt;&lt;Q&gt;CC_KR^IMF_IFS_RCPI_Q(0)&lt;/Q&gt;&lt;R&gt;1&lt;/R&gt;&lt;C&gt;1&lt;/C&gt;&lt;D xsi:type="xsd:double"&gt;3.404687&lt;/D&gt;&lt;/FQL&gt;&lt;FQL&gt;&lt;Q&gt;CC_MX^IMF_IFS_RCPI_Q(0)&lt;/Q&gt;&lt;R&gt;1&lt;/R&gt;&lt;C&gt;1&lt;/C&gt;&lt;D xsi:type="xsd:double"&gt;4.4145546&lt;/D&gt;&lt;/FQL&gt;&lt;FQL&gt;&lt;Q&gt;CC_TW^IMF_IFS_RCPI_Q(0)&lt;/Q&gt;&lt;R&gt;0&lt;/R&gt;&lt;C&gt;0&lt;/C&gt;&lt;/FQL&gt;&lt;FQL&gt;&lt;Q&gt;CC_MY^IMF_IFS_RCPI_Q(0)&lt;/Q&gt;&lt;R&gt;0&lt;/R&gt;&lt;C&gt;0&lt;/C&gt;&lt;/FQL&gt;&lt;FQL&gt;&lt;Q&gt;CC_PE^IMF_IFS_RCPI_Q(0)&lt;/Q&gt;&lt;R&gt;1&lt;/R&gt;&lt;C&gt;1&lt;/C&gt;&lt;D xsi:type="xsd:double"&gt;3.9030175&lt;/D&gt;&lt;/FQL&gt;&lt;FQL&gt;&lt;Q&gt;CC_PL^IMF_IFS_RCPI_Q(0)&lt;/Q&gt;&lt;R&gt;1&lt;/R&gt;&lt;C&gt;1&lt;/C&gt;&lt;D xsi:type="xsd:double"&gt;6.202308&lt;/D&gt;&lt;/FQL&gt;&lt;FQL&gt;&lt;Q&gt;CC_PH^IMF_IFS_RCPI_Q(0)&lt;/Q&gt;&lt;R&gt;0&lt;/R&gt;&lt;C&gt;0&lt;/C&gt;&lt;/FQL&gt;&lt;FQL&gt;&lt;Q&gt;CC_ID^IMF_IFS_RCPI_Q(0)&lt;/Q&gt;&lt;R&gt;1&lt;/R&gt;&lt;C&gt;1&lt;/C&gt;&lt;D xsi:type="xsd:double"&gt;2.681245&lt;/D&gt;&lt;/FQL&gt;&lt;FQL&gt;&lt;Q&gt;CC_CL^IMF_IFS_RCPI_Q(0)&lt;/Q&gt;&lt;R&gt;1&lt;/R&gt;&lt;C&gt;1&lt;/C&gt;&lt;D xsi:type="xsd:double"&gt;4.586063&lt;/D&gt;&lt;/FQL&gt;&lt;FQL&gt;&lt;Q&gt;EWL^JULIAN(FMA_DIV_YLD(NTMA,NOW,NOW,M,"PORTAGG","MEANR").DATES)&lt;/Q&gt;&lt;R&gt;1&lt;/R&gt;&lt;C&gt;1&lt;/C&gt;&lt;D xsi:type="xsd:long"&gt;45322&lt;/D&gt;&lt;/FQL&gt;&lt;FQL&gt;&lt;Q&gt;EWC^FMA_EVAL_EBITDA(NTMA,0,,,"PORTAGG","MEANR")&lt;/Q&gt;&lt;R&gt;1&lt;/R&gt;&lt;C&gt;1&lt;/C&gt;&lt;D xsi:type="xsd:double"&gt;9.73436948281275&lt;/D&gt;&lt;/FQL&gt;&lt;FQL&gt;&lt;Q&gt;ENZL^FMA_DIV_YLD(NTMA,NOW,NOW,M,"PORTAGG","MEANR")&lt;/Q&gt;&lt;R&gt;1&lt;/R&gt;&lt;C&gt;1&lt;/C&gt;&lt;D xsi:type="xsd:double"&gt;3.00519985198877&lt;/D&gt;&lt;/FQL&gt;&lt;FQL&gt;&lt;Q&gt;ENZL^FG_COMPANY_NAME&lt;/Q&gt;&lt;R&gt;1&lt;/R&gt;&lt;C&gt;1&lt;/C&gt;&lt;D xsi:type="xsd:string"&gt;iShares MSCI New Zealand ETF&lt;/D&gt;&lt;/FQL&gt;&lt;FQL&gt;&lt;Q&gt;CC_FR^FDS_ECON_RCPI_Q(0)&lt;/Q&gt;&lt;R&gt;1&lt;/R&gt;&lt;C&gt;1&lt;/C&gt;&lt;D xsi:type="xsd:double"&gt;3.7381272&lt;/D&gt;&lt;/FQL&gt;&lt;FQL&gt;&lt;Q&gt;VWO^JULIAN(FMA_DIV_YLD(NTMA,NOW,NOW,M,"PORTAGG","MEANR").DATES)&lt;/Q&gt;&lt;R&gt;1&lt;/R&gt;&lt;C&gt;1&lt;/C&gt;&lt;D xsi:type="xsd:long"&gt;45322&lt;/D&gt;&lt;/FQL&gt;&lt;FQL&gt;&lt;Q&gt;EWD^FMA_EVAL_EBITDA(NTMA,0,,,"PORTAGG","MEANR")&lt;/Q&gt;&lt;R&gt;1&lt;/R&gt;&lt;C&gt;1&lt;/C&gt;&lt;D xsi:type="xsd:double"&gt;10.979287554518&lt;/D&gt;&lt;/FQL&gt;&lt;FQL&gt;&lt;Q&gt;EWQ^FMA_DIV_YLD(NTMA,NOW,NOW,M,"PORTAGG","MEANR")&lt;/Q&gt;&lt;R&gt;1&lt;/R&gt;&lt;C&gt;1&lt;/C&gt;&lt;D xsi:type="xsd:double"&gt;3.17197114008636&lt;/D&gt;&lt;/FQL&gt;&lt;FQL&gt;&lt;Q&gt;EWJ^FG_PE(0)&lt;/Q&gt;&lt;R&gt;1&lt;/R&gt;&lt;C&gt;1&lt;/C&gt;&lt;D xsi:type="xsd:double"&gt;15.143851553094&lt;/D&gt;&lt;/FQL&gt;&lt;FQL&gt;&lt;Q&gt;EWJ^FMA_EVAL_EBIT(LTMA,NOW,NOW,M,"PORTAGG","MEANR")&lt;/Q&gt;&lt;R&gt;1&lt;/R&gt;&lt;C&gt;1&lt;/C&gt;&lt;D xsi:type="xsd:double"&gt;17.4351688138162&lt;/D&gt;&lt;/FQL&gt;&lt;FQL&gt;&lt;Q&gt;EWC^FG_FCF_YIELD_NTM(0)&lt;/Q&gt;&lt;R&gt;1&lt;/R&gt;&lt;C&gt;1&lt;/C&gt;&lt;D xsi:type="xsd:double"&gt;5.20196851459066&lt;/D&gt;&lt;/FQL&gt;&lt;FQL&gt;&lt;Q&gt;ENZL^FG_PE_NTM(0,,,90,0)&lt;/Q&gt;&lt;R&gt;1&lt;/R&gt;&lt;C&gt;1&lt;/C&gt;&lt;D xsi:type="xsd:double"&gt;21.8712354314548&lt;/D&gt;&lt;/FQL&gt;&lt;FQL&gt;&lt;Q&gt;CC_US^FDS_ECON_RCPI_Q(0)&lt;/Q&gt;&lt;R&gt;1&lt;/R&gt;&lt;C&gt;1&lt;/C&gt;&lt;D xsi:type="xsd:double"&gt;3.2361505&lt;/D&gt;&lt;/FQL&gt;&lt;FQL&gt;&lt;Q&gt;VGK^FMA_EVAL_EBIT(LTMA,NOW,NOW,M,"PORTAGG","MEANR")&lt;/Q&gt;&lt;R&gt;1&lt;/R&gt;&lt;C&gt;1&lt;/C&gt;&lt;D xsi:type="xsd:double"&gt;13.0706113127937&lt;/D&gt;&lt;/FQL&gt;&lt;FQL&gt;&lt;Q&gt;KSA^FMA_EVAL_EBIT(LTMA,NOW,NOW,M,"PORTAGG","MEANR")&lt;/Q&gt;&lt;R&gt;1&lt;/R&gt;&lt;C&gt;1&lt;/C&gt;&lt;D xsi:type="xsd:double"&gt;21.5901346651468&lt;/D&gt;&lt;/FQL&gt;&lt;FQL&gt;&lt;Q&gt;KSA^FMA_EVAL_EBITDA(NTMA,0,,,"PORTAGG","MEANR")&lt;/Q&gt;&lt;R&gt;1&lt;/R&gt;&lt;C&gt;1&lt;/C&gt;&lt;D xsi:type="xsd:double"&gt;10.8966642513099&lt;/D&gt;&lt;/FQL&gt;&lt;FQL&gt;&lt;Q&gt;KSA^FG_FCF_YIELD_NTM(0)&lt;/Q&gt;&lt;R&gt;1&lt;/R&gt;&lt;C&gt;1&lt;/C&gt;&lt;D xsi:type="xsd:double"&gt;4.01812428627538&lt;/D&gt;&lt;/FQL&gt;&lt;FQL&gt;&lt;Q&gt;KSA^FMA_DIV_YLD(NTMA,NOW,NOW,M,"PORTAGG","MEANR")&lt;/Q&gt;&lt;R&gt;1&lt;/R&gt;&lt;C&gt;1&lt;/C&gt;&lt;D xsi:type="xsd:double"&gt;3.50092524513295&lt;/D&gt;&lt;/FQL&gt;&lt;FQL&gt;&lt;Q&gt;KSA^FMA_PE(NTMA,0,,,"PORTAGG","MEANR")&lt;/Q&gt;&lt;R&gt;1&lt;/R&gt;&lt;C&gt;1&lt;/C&gt;&lt;D xsi:type="xsd:double"&gt;18.5689288336225&lt;/D&gt;&lt;/FQL&gt;&lt;FQL&gt;&lt;Q&gt;KSA^FMA_PE(LTM,0,,,"PORTAGG","MEANR")&lt;/Q&gt;&lt;R&gt;1&lt;/R&gt;&lt;C&gt;1&lt;/C&gt;&lt;D xsi:type="xsd:double"&gt;22.6365952853746&lt;/D&gt;&lt;/FQL&gt;&lt;FQL&gt;&lt;Q&gt;KSA^JULIAN(FMA_DIV_YLD(NTMA,NOW,NOW,M,"PORTAGG","MEANR").DATES)&lt;/Q&gt;&lt;R&gt;1&lt;/R&gt;&lt;C&gt;1&lt;/C&gt;&lt;D xsi:type="xsd:long"&gt;45322&lt;/D&gt;&lt;/FQL&gt;&lt;FQL&gt;&lt;Q&gt;VNM^FMA_EVAL_EBIT(LTMA,NOW,NOW,M,"PORTAGG","MEANR")&lt;/Q&gt;&lt;R&gt;1&lt;/R&gt;&lt;C&gt;1&lt;/C&gt;&lt;D xsi:type="xsd:double"&gt;16.7451488048434&lt;/D&gt;&lt;/FQL&gt;&lt;FQL&gt;&lt;Q&gt;VNM^FMA_EVAL_EBITDA(NTMA,0,,,"PORTAGG","MEANR")&lt;/Q&gt;&lt;R&gt;1&lt;/R&gt;&lt;C&gt;1&lt;/C&gt;&lt;D xsi:type="xsd:double"&gt;9.36395310186876&lt;/D&gt;&lt;/FQL&gt;&lt;FQL&gt;&lt;Q&gt;VNM^FG_FCF_YIELD_NTM(0)&lt;/Q&gt;&lt;R&gt;1&lt;/R&gt;&lt;C&gt;1&lt;/C&gt;&lt;D xsi:type="xsd:double"&gt;7.52955106394237&lt;/D&gt;&lt;/FQL&gt;&lt;FQL&gt;&lt;Q&gt;VNM^FMA_DIV_YLD(NTMA,NOW,NOW,M,"PORTAGG","MEANR")&lt;/Q&gt;&lt;R&gt;1&lt;/R&gt;&lt;C&gt;1&lt;/C&gt;&lt;D xsi:type="xsd:double"&gt;2.79774072506923&lt;/D&gt;&lt;/FQL&gt;&lt;FQL&gt;&lt;Q&gt;VNM^FMA_PE(NTMA,0,,,"PORTAGG","MEANR")&lt;/Q&gt;&lt;R&gt;1&lt;/R&gt;&lt;C&gt;1&lt;/C&gt;&lt;D xsi:type="xsd:double"&gt;14.6261563109456&lt;/D&gt;&lt;/FQL&gt;&lt;FQL&gt;&lt;Q&gt;VNM^FMA_PE(LTM,0,,,"PORTAGG","MEANR")&lt;/Q&gt;&lt;R&gt;1&lt;/R&gt;&lt;C&gt;1&lt;/C&gt;&lt;D xsi:type="xsd:double"&gt;20.0192730308059&lt;/D&gt;&lt;/FQL&gt;&lt;FQL&gt;&lt;Q&gt;VNM^JULIAN(FMA_DIV_YLD(NTMA,NOW,NOW,M,"PORTAGG","MEANR").DATES)&lt;/Q&gt;&lt;R&gt;1&lt;/R&gt;&lt;C&gt;1&lt;/C&gt;&lt;D xsi:type="xsd:long"&gt;45322&lt;/D&gt;&lt;/FQL&gt;&lt;FQL&gt;&lt;Q&gt;UAE^FMA_EVAL_EBIT(LTMA,NOW,NOW,M,"PORTAGG","MEANR")&lt;/Q&gt;&lt;R&gt;1&lt;/R&gt;&lt;C&gt;1&lt;/C&gt;&lt;D xsi:type="xsd:double"&gt;10.076405626847&lt;/D&gt;&lt;/FQL&gt;&lt;FQL&gt;&lt;Q&gt;UAE^FMA_EVAL_EBITDA(NTMA,0,,,"PORTAGG","MEANR")&lt;/Q&gt;&lt;R&gt;1&lt;/R&gt;&lt;C&gt;1&lt;/C&gt;&lt;D xsi:type="xsd:double"&gt;6.84062716720457&lt;/D&gt;&lt;/FQL&gt;&lt;FQL&gt;&lt;Q&gt;UAE^FG_FCF_YIELD_NTM(0)&lt;/Q&gt;&lt;R&gt;1&lt;/R&gt;&lt;C&gt;1&lt;/C&gt;&lt;D xsi:type="xsd:double"&gt;8.63243558046118&lt;/D&gt;&lt;/FQL&gt;&lt;FQL&gt;&lt;Q&gt;UAE^FMA_DIV_YLD(NTMA,NOW,NOW,M,"PORTAGG","MEANR")&lt;/Q&gt;&lt;R&gt;1&lt;/R&gt;&lt;C&gt;1&lt;/C&gt;&lt;D xsi:type="xsd:double"&gt;4.64085475416123&lt;/D&gt;&lt;/FQL&gt;&lt;FQL&gt;&lt;Q&gt;UAE^FMA_PE(NTMA,0,,,"PORTAGG","MEANR")&lt;/Q&gt;&lt;R&gt;1&lt;/R&gt;&lt;C&gt;1&lt;/C&gt;&lt;D xsi:type="xsd:double"&gt;10.0733804939412&lt;/D&gt;&lt;/FQL&gt;&lt;FQL&gt;&lt;Q&gt;UAE^FMA_PE(LTM,0,,,"PORTAGG","MEANR")&lt;/Q&gt;&lt;R&gt;1&lt;/R&gt;&lt;C&gt;1&lt;/C&gt;&lt;D xsi:type="xsd:double"&gt;9.50111014135227&lt;/D&gt;&lt;/FQL&gt;&lt;FQL&gt;&lt;Q&gt;UAE^JULIAN(FMA_DIV_YLD(NTMA,NOW,NOW,M,"PORTAGG","MEANR").DATES)&lt;/Q&gt;&lt;R&gt;1&lt;/R&gt;&lt;C&gt;1&lt;/C&gt;&lt;D xsi:type="xsd:long"&gt;45322&lt;/D&gt;&lt;/FQL&gt;&lt;FQL&gt;&lt;Q&gt;TUR^FMA_EVAL_EBIT(LTMA,NOW,NOW,M,"PORTAGG","MEANR")&lt;/Q&gt;&lt;R&gt;1&lt;/R&gt;&lt;C&gt;1&lt;/C&gt;&lt;D xsi:type="xsd:double"&gt;6.58677583124406&lt;/D&gt;&lt;/FQL&gt;&lt;FQL&gt;&lt;Q&gt;TUR^FMA_EVAL_EBITDA(NTMA,0,,,"PORTAGG","MEANR")&lt;/Q&gt;&lt;R&gt;1&lt;/R&gt;&lt;C&gt;1&lt;/C&gt;&lt;D xsi:type="xsd:double"&gt;4.1662232081893&lt;/D&gt;&lt;/FQL&gt;&lt;FQL&gt;&lt;Q&gt;TUR^FG_FCF_YIELD_NTM(0)&lt;/Q&gt;&lt;R&gt;1&lt;/R&gt;&lt;C&gt;1&lt;/C&gt;&lt;D xsi:type="xsd:double"&gt;13.321577934391&lt;/D&gt;&lt;/FQL&gt;&lt;FQL&gt;&lt;Q&gt;TUR^FMA_DIV_YLD(NTMA,NOW,NOW,M,"PORTAGG","MEANR")&lt;/Q&gt;&lt;R&gt;1&lt;/R&gt;&lt;C&gt;1&lt;/C&gt;&lt;D xsi:type="xsd:double"&gt;4.41554574340865&lt;/D&gt;&lt;/FQL&gt;&lt;FQL&gt;&lt;Q&gt;TUR^FMA_PE(NTMA,0,,,"PORTAGG","MEANR")&lt;/Q&gt;&lt;R&gt;1&lt;/R&gt;&lt;C&gt;1&lt;/C&gt;&lt;D xsi:type="xsd:double"&gt;5.21493878166399&lt;/D&gt;&lt;/FQL&gt;&lt;FQL&gt;&lt;Q&gt;TUR^FMA_PE(LTM,0,,,"PORTAGG","MEANR")&lt;/Q&gt;&lt;R&gt;1&lt;/R&gt;&lt;C&gt;1&lt;/C&gt;&lt;D xsi:type="xsd:double"&gt;6.80893798561061&lt;/D&gt;&lt;/FQL&gt;&lt;FQL&gt;&lt;Q&gt;TUR^JULIAN(FMA_DIV_YLD(NTMA,NOW,NOW,M,"PORTAGG","MEANR").DATES)&lt;/Q&gt;&lt;R&gt;1&lt;/R&gt;&lt;C&gt;1&lt;/C&gt;&lt;D xsi:type="xsd:long"&gt;45322&lt;/D&gt;&lt;/FQL&gt;&lt;FQL&gt;&lt;Q&gt;SET-BKK^FMA_EVAL_EBIT(LTMA,NOW,NOW,M,"PORTAGG","MEANR")&lt;/Q&gt;&lt;R&gt;1&lt;/R&gt;&lt;C&gt;1&lt;/C&gt;&lt;D xsi:type="xsd:double"&gt;19.4563674592377&lt;/D&gt;&lt;/FQL&gt;&lt;FQL&gt;&lt;Q&gt;SET-BKK^FMA_EVAL_EBITDA(NTMA,0,,,"PORTAGG","MEANR")&lt;/Q&gt;&lt;R&gt;1&lt;/R&gt;&lt;C&gt;1&lt;/C&gt;&lt;D xsi:type="xsd:double"&gt;9.64926468175776&lt;/D&gt;&lt;/FQL&gt;&lt;FQL&gt;&lt;Q&gt;SET-BKK^FG_FCF_YIELD_NTM(0)&lt;/Q&gt;&lt;R&gt;1&lt;/R&gt;&lt;C&gt;1&lt;/C&gt;&lt;D xsi:type="xsd:double"&gt;4.43415854750693&lt;/D&gt;&lt;/FQL&gt;&lt;FQL&gt;&lt;Q&gt;SET-BKK^FMA_DIV_YLD(NTMA,NOW,NOW,M,"PORTAGG","MEANR")&lt;/Q&gt;&lt;R&gt;1&lt;/R&gt;&lt;C&gt;1&lt;/C&gt;&lt;D xsi:type="xsd:double"&gt;3.53910904495459&lt;/D&gt;&lt;/FQL&gt;&lt;FQL&gt;&lt;Q&gt;SET-BKK^FMA_PE(NTMA,0,,,"PORTAGG","MEANR")&lt;/Q&gt;&lt;R&gt;1&lt;/R&gt;&lt;C&gt;1&lt;/C&gt;&lt;D xsi:type="xsd:double"&gt;14.3399402388186&lt;/D&gt;&lt;/FQL&gt;&lt;FQL&gt;&lt;Q&gt;SET-BKK^FMA_PE(LTM,0,,,"PORTAGG","MEANR")&lt;/Q&gt;&lt;R&gt;1&lt;/R&gt;&lt;C&gt;1&lt;/C&gt;&lt;D xsi:type="xsd:double"&gt;17.4563323841678&lt;/D&gt;&lt;/FQL&gt;&lt;FQL&gt;&lt;Q&gt;SET-BKK^JULIAN(FMA_DIV_YLD(NTMA,NOW,NOW,M,"PORTAGG","MEANR").DATES)&lt;/Q&gt;&lt;R&gt;1&lt;/R&gt;&lt;C&gt;1&lt;/C&gt;&lt;D xsi:type="xsd:long"&gt;45322&lt;/D&gt;&lt;/FQL&gt;&lt;FQL&gt;&lt;Q&gt;QAT^FMA_EVAL_EBIT(LTMA,NOW,NOW,M,"PORTAGG","MEANR")&lt;/Q&gt;&lt;R&gt;1&lt;/R&gt;&lt;C&gt;1&lt;/C&gt;&lt;D xsi:type="xsd:double"&gt;16.384883617584&lt;/D&gt;&lt;/FQL&gt;&lt;FQL&gt;&lt;Q&gt;QAT^FMA_EVAL_EBITDA(NTMA,0,,,"PORTAGG","MEANR")&lt;/Q&gt;&lt;R&gt;1&lt;/R&gt;&lt;C&gt;1&lt;/C&gt;&lt;D xsi:type="xsd:double"&gt;8.97956376925642&lt;/D&gt;&lt;/FQL&gt;&lt;FQL&gt;&lt;Q&gt;QAT^FG_FCF_YIELD_NTM(0)&lt;/Q&gt;&lt;R&gt;0&lt;/R&gt;&lt;C&gt;0&lt;/C&gt;&lt;/FQL&gt;&lt;FQL&gt;&lt;Q&gt;QAT^FMA_DIV_YLD(NTMA,NOW,NOW,M,"PORTAGG","MEANR")&lt;/Q&gt;&lt;R&gt;1&lt;/R&gt;&lt;C&gt;1&lt;/C&gt;&lt;D xsi:type="xsd:double"&gt;4.90779467463808&lt;/D&gt;&lt;/FQL&gt;&lt;FQL&gt;&lt;Q&gt;QAT^FMA_PE(NTMA,0,,,"PORTAGG","MEANR")&lt;/Q&gt;&lt;R&gt;1&lt;/R&gt;&lt;C&gt;1&lt;/C&gt;&lt;D xsi:type="xsd:double"&gt;10.2139322759616&lt;/D&gt;&lt;/FQL&gt;&lt;FQL&gt;&lt;Q&gt;QAT^FMA_PE(LTM,0,,,"PORTAGG","MEANR")&lt;/Q&gt;&lt;R&gt;1&lt;/R&gt;&lt;C&gt;1&lt;/C&gt;&lt;D xsi:type="xsd:double"&gt;12.2890031032347&lt;/D&gt;&lt;/FQL&gt;&lt;FQL&gt;&lt;Q&gt;QAT^JULIAN(FMA_DIV_YLD(NTMA,NOW,NOW,M,"PORTAGG","MEANR").DATES)&lt;/Q&gt;&lt;R&gt;1&lt;/R&gt;&lt;C&gt;1&lt;/C&gt;&lt;D xsi:type="xsd:long"&gt;45322&lt;/D&gt;&lt;/FQL&gt;&lt;FQL&gt;&lt;Q&gt;MCHI^FMA_EVAL_EBIT(LTMA,NOW,NOW,M,"PORTAGG","MEANR")&lt;/Q&gt;&lt;R&gt;1&lt;/R&gt;&lt;C&gt;1&lt;/C&gt;&lt;D xsi:type="xsd:double"&gt;12.6575008439993&lt;/D&gt;&lt;/FQL&gt;&lt;FQL&gt;&lt;Q&gt;MCHI^FMA_EVAL_EBITDA(NTMA,0,,,"PORTAGG","MEANR")&lt;/Q&gt;&lt;R&gt;1&lt;/R&gt;&lt;C&gt;1&lt;/C&gt;&lt;D xsi:type="xsd:double"&gt;7.82388563223936&lt;/D&gt;&lt;/FQL&gt;&lt;FQL&gt;&lt;Q&gt;MCHI^FG_FCF_YIELD_NTM(0)&lt;/Q&gt;&lt;R&gt;1&lt;/R&gt;&lt;C&gt;1&lt;/C&gt;&lt;D xsi:type="xsd:double"&gt;7.74019914899654&lt;/D&gt;&lt;/FQL&gt;&lt;FQL&gt;&lt;Q&gt;MCHI^FMA_DIV_YLD(NTMA,NOW,NOW,M,"PORTAGG","MEANR")&lt;/Q&gt;&lt;R&gt;1&lt;/R&gt;&lt;C&gt;1&lt;/C&gt;&lt;D xsi:type="xsd:double"&gt;2.98300620266355&lt;/D&gt;&lt;/FQL&gt;&lt;FQL&gt;&lt;Q&gt;MCHI^FMA_PE(NTMA,0,,,"PORTAGG","MEANR")&lt;/Q&gt;&lt;R&gt;1&lt;/R&gt;&lt;C&gt;1&lt;/C&gt;&lt;D xsi:type="xsd:double"&gt;8.78305659088078&lt;/D&gt;&lt;/FQL&gt;&lt;FQL&gt;&lt;Q&gt;MCHI^FMA_PE(LTM,0,,,"PORTAGG","MEANR")&lt;/Q&gt;&lt;R&gt;1&lt;/R&gt;&lt;C&gt;1&lt;/C&gt;&lt;D xsi:type="xsd:double"&gt;10.919445252811&lt;/D&gt;&lt;/FQL&gt;&lt;FQL&gt;&lt;Q&gt;MCHI^JULIAN(FMA_DIV_YLD(NTMA,NOW,NOW,M,"PORTAGG","MEANR").DATES)&lt;/Q&gt;&lt;R&gt;1&lt;/R&gt;&lt;C&gt;1&lt;/C&gt;&lt;D xsi:type="xsd:long"&gt;45322&lt;/D&gt;&lt;/FQL&gt;&lt;FQL&gt;&lt;Q&gt;INDA^FMA_EVAL_EBIT(LTMA,NOW,NOW,M,"PORTAGG","MEANR")&lt;/Q&gt;&lt;R&gt;1&lt;/R&gt;&lt;C&gt;1&lt;/C&gt;&lt;D xsi:type="xsd:double"&gt;22.6024397647548&lt;/D&gt;&lt;/FQL&gt;&lt;FQL&gt;&lt;Q&gt;INDA^FMA_EVAL_EBITDA(NTMA,0,,,"PORTAGG","MEANR")&lt;/Q&gt;&lt;R&gt;1&lt;/R&gt;&lt;C&gt;1&lt;/C&gt;&lt;D xsi:type="xsd:double"&gt;14.9292244408335&lt;/D&gt;&lt;/FQL&gt;&lt;FQL&gt;&lt;Q&gt;INDA^FG_FCF_YIELD_NTM(0)&lt;/Q&gt;&lt;R&gt;1&lt;/R&gt;&lt;C&gt;1&lt;/C&gt;&lt;D xsi:type="xsd:double"&gt;2.85523827908191&lt;/D&gt;&lt;/FQL&gt;&lt;FQL&gt;&lt;Q&gt;INDA^FMA_DIV_YLD(NTMA,NOW,NOW,M,"PORTAGG","MEANR")&lt;/Q&gt;&lt;R&gt;1&lt;/R&gt;&lt;C&gt;1&lt;/C&gt;&lt;D xsi:type="xsd:double"&gt;1.37804875133009&lt;/D&gt;&lt;/FQL&gt;&lt;FQL&gt;&lt;Q&gt;INDA^FMA_PE(NTMA,0,,,"PORTAGG","MEANR")&lt;/Q&gt;&lt;R&gt;1&lt;/R&gt;&lt;C&gt;1&lt;/C&gt;&lt;D xsi:type="xsd:double"&gt;22.4372041416185&lt;/D&gt;&lt;/FQL&gt;&lt;FQL&gt;&lt;Q&gt;INDA^FMA_PE(LTM,0,,,"PORTAGG","MEANR")&lt;/Q&gt;&lt;R&gt;1&lt;/R&gt;&lt;C&gt;1&lt;/C&gt;&lt;D xsi:type="xsd:double"&gt;26.0561601796812&lt;/D&gt;&lt;/FQL&gt;&lt;FQL&gt;&lt;Q&gt;INDA^JULIAN(FMA_DIV_YLD(NTMA,NOW,NOW,M,"PORTAGG","MEANR").DATES)&lt;/Q&gt;&lt;R&gt;1&lt;/R&gt;&lt;C&gt;1&lt;/C&gt;&lt;D xsi:type="xsd:long"&gt;45322&lt;/D&gt;&lt;/FQL&gt;&lt;FQL&gt;&lt;Q&gt;GREK^FMA_EVAL_EBIT(LTMA,NOW,NOW,M,"PORTAGG","MEANR")&lt;/Q&gt;&lt;R&gt;1&lt;/R&gt;&lt;C&gt;1&lt;/C&gt;&lt;D xsi:type="xsd:double"&gt;7.09539174842116&lt;/D&gt;&lt;/FQL&gt;&lt;FQL&gt;&lt;Q&gt;GREK^FMA_EVAL_EBITDA(NTMA,0,,,"PORTAGG","MEANR")&lt;/Q&gt;&lt;R&gt;1&lt;/R&gt;&lt;C&gt;1&lt;/C&gt;&lt;D xsi:type="xsd:double"&gt;5.25415557233222&lt;/D&gt;&lt;/FQL&gt;&lt;FQL&gt;&lt;Q&gt;GREK^FG_FCF_YIELD_NTM(0)&lt;/Q&gt;&lt;R&gt;1&lt;/R&gt;&lt;C&gt;1&lt;/C&gt;&lt;D xsi:type="xsd:double"&gt;2.90961024994862&lt;/D&gt;&lt;/FQL&gt;&lt;FQL&gt;&lt;Q&gt;GREK^FMA_DIV_YLD(NTMA,NOW,NOW,M,"PORTAGG","MEANR")&lt;/Q&gt;&lt;R&gt;1&lt;/R&gt;&lt;C&gt;1&lt;/C&gt;&lt;D xsi:type="xsd:double"&gt;4.62658149844072&lt;/D&gt;&lt;/FQL&gt;&lt;FQL&gt;&lt;Q&gt;GREK^FMA_PE(NTMA,0,,,"PORTAGG","MEANR")&lt;/Q&gt;&lt;R&gt;1&lt;/R&gt;&lt;C&gt;1&lt;/C&gt;&lt;D xsi:type="xsd:double"&gt;7.05919777121075&lt;/D&gt;&lt;/FQL&gt;&lt;FQL&gt;&lt;Q&gt;GREK^FMA_PE(LTM,0,,,"PORTAGG","MEANR")&lt;/Q&gt;&lt;R&gt;1&lt;/R&gt;&lt;C&gt;1&lt;/C&gt;&lt;D xsi:type="xsd:double"&gt;7.67027976543453&lt;/D&gt;&lt;/FQL&gt;&lt;FQL&gt;&lt;Q&gt;GREK^JULIAN(FMA_DIV_YLD(NTMA,NOW,NOW,M,"PORTAGG","MEANR").DATES)&lt;/Q&gt;&lt;R&gt;1&lt;/R&gt;&lt;C&gt;1&lt;/C&gt;&lt;D xsi:type="xsd:long"&gt;45322&lt;/D&gt;&lt;/FQL&gt;&lt;FQL&gt;&lt;Q&gt;EZA^FMA_EVAL_EBIT(LTMA,NOW,NOW,M,"PORTAGG","MEANR")&lt;/Q&gt;&lt;R&gt;1&lt;/R&gt;&lt;C&gt;1&lt;/C&gt;&lt;D xsi:type="xsd:double"&gt;12.0774219143985&lt;/D&gt;&lt;/FQL&gt;&lt;FQL&gt;&lt;Q&gt;EZA^FMA_EVAL_EBITDA(NTMA,0,,,"PORTAGG","MEANR")&lt;/Q&gt;&lt;R&gt;1&lt;/R&gt;&lt;C&gt;1&lt;/C&gt;&lt;D xsi:type="xsd:double"&gt;7.04575418793499&lt;/D&gt;&lt;/FQL&gt;&lt;FQL&gt;&lt;Q&gt;EZA^FG_FCF_YIELD_NTM(0)&lt;/Q&gt;&lt;R&gt;1&lt;/R&gt;&lt;C&gt;1&lt;/C&gt;&lt;D xsi:type="xsd:double"&gt;4.85258035608783&lt;/D&gt;&lt;/FQL&gt;&lt;FQL&gt;&lt;Q&gt;EZA^FMA_DIV_YLD(NTMA,NOW,NOW,M,"PORTAGG","MEANR")&lt;/Q&gt;&lt;R&gt;1&lt;/R&gt;&lt;C&gt;1&lt;/C&gt;&lt;D xsi:type="xsd:double"&gt;4.27586786554541&lt;/D&gt;&lt;/FQL&gt;&lt;FQL&gt;&lt;Q&gt;EZA^FMA_PE(NTMA,0,,,"PORTAGG","MEANR")&lt;/Q&gt;&lt;R&gt;1&lt;/R&gt;&lt;C&gt;1&lt;/C&gt;&lt;D xsi:type="xsd:double"&gt;9.39505183017214&lt;/D&gt;&lt;/FQL&gt;&lt;FQL&gt;&lt;Q&gt;EZA^FMA_PE(LTM,0,,,"PORTAGG","MEANR")&lt;/Q&gt;&lt;R&gt;1&lt;/R&gt;&lt;C&gt;1&lt;/C&gt;&lt;D xsi:type="xsd:double"&gt;8.85072920886036&lt;/D&gt;&lt;/FQL&gt;&lt;FQL&gt;&lt;Q&gt;EZA^JULIAN(FMA_DIV_YLD(NTMA,NOW,NOW,M,"PORTAGG","MEANR").DATES)&lt;/Q&gt;&lt;R&gt;1&lt;/R&gt;&lt;C&gt;1&lt;/C&gt;&lt;D xsi:type="xsd:long"&gt;45322&lt;/D&gt;&lt;/FQL&gt;&lt;FQL&gt;&lt;Q&gt;EWZ^FMA_EVAL_EBIT(LTMA,NOW,NOW,M,"PORTAGG","MEANR")&lt;/Q&gt;&lt;R&gt;1&lt;/R&gt;&lt;C&gt;1&lt;/C&gt;&lt;D xsi:type="xsd:double"&gt;6.89946735038058&lt;/D&gt;&lt;/FQL&gt;&lt;FQL&gt;&lt;Q&gt;EWZ^FMA_EVAL_EBITDA(NTMA,0,,,"PORTAGG","MEANR")&lt;/Q&gt;&lt;R&gt;1&lt;/R&gt;&lt;C&gt;1&lt;/C&gt;&lt;D xsi:type="xsd:double"&gt;4.8671933901731&lt;/D&gt;&lt;/FQL&gt;&lt;FQL&gt;&lt;Q&gt;EWZ^FG_FCF_YIELD_NTM(0)&lt;/Q&gt;&lt;R&gt;1&lt;/R&gt;&lt;C&gt;1&lt;/C&gt;&lt;D xsi:type="xsd:double"&gt;9.91361868699478&lt;/D&gt;&lt;/FQL&gt;&lt;FQL&gt;&lt;Q&gt;EWZ^FMA_DIV_YLD(NTMA,NOW,NOW,M,"PORTAGG","MEANR")&lt;/Q&gt;&lt;R&gt;1&lt;/R&gt;&lt;C&gt;1&lt;/C&gt;&lt;D xsi:type="xsd:double"&gt;5.87982729139727&lt;/D&gt;&lt;/FQL&gt;&lt;FQL&gt;&lt;Q&gt;EWZ^FMA_PE(NTMA,0,,,"PORTAGG","MEANR")&lt;/Q&gt;&lt;R&gt;1&lt;/R&gt;&lt;C&gt;1&lt;/C&gt;&lt;D xsi:type="xsd:double"&gt;7.86703788121138&lt;/D&gt;&lt;/FQL&gt;&lt;FQL&gt;&lt;Q&gt;EWZ^FMA_PE(LTM,0,,,"PORTAGG","MEANR")&lt;/Q&gt;&lt;R&gt;1&lt;/R&gt;&lt;C&gt;1&lt;/C&gt;&lt;D xsi:type="xsd:double"&gt;7.35608164930406&lt;/D&gt;&lt;/FQL&gt;&lt;FQL&gt;&lt;Q&gt;EWZ^JULIAN(FMA_DIV_YLD(NTMA,NOW,NOW,M,"PORTAGG","MEANR").DATES)&lt;/Q&gt;&lt;R&gt;1&lt;/R&gt;&lt;C&gt;1&lt;/C&gt;&lt;D xsi:type="xsd:long"&gt;45322&lt;/D&gt;&lt;/FQL&gt;&lt;FQL&gt;&lt;Q&gt;EWY^FMA_EVAL_EBIT(LTMA,NOW,NOW,M,"PORTAGG","MEANR")&lt;/Q&gt;&lt;R&gt;1&lt;/R&gt;&lt;C&gt;1&lt;/C&gt;&lt;D xsi:type="xsd:double"&gt;20.8181465669046&lt;/D&gt;&lt;/FQL&gt;&lt;FQL&gt;&lt;Q&gt;EWY^FMA_EVAL_EBITDA(NTMA,0,,,"PORTAGG","MEANR")&lt;/Q&gt;&lt;R&gt;1&lt;/R&gt;&lt;C&gt;1&lt;/C&gt;&lt;D xsi:type="xsd:double"&gt;6.72881850153964&lt;/D&gt;&lt;/FQL&gt;&lt;FQL&gt;&lt;Q&gt;EWY^FG_FCF_YIELD_NTM(0)&lt;/Q&gt;&lt;R&gt;1&lt;/R&gt;&lt;C&gt;1&lt;/C&gt;&lt;D xsi:type="xsd:double"&gt;4.68702333972086&lt;/D&gt;&lt;/FQL&gt;&lt;FQL&gt;&lt;Q&gt;EWY^FMA_DIV_YLD(NTMA,NOW,NOW,M,"PORTAGG","MEANR")&lt;/Q&gt;&lt;R&gt;1&lt;/R&gt;&lt;C&gt;1&lt;/C&gt;&lt;D xsi:type="xsd:double"&gt;2.39201420131506&lt;/D&gt;&lt;/FQL&gt;&lt;FQL&gt;&lt;Q&gt;EWY^FMA_PE(NTMA,0,,,"PORTAGG","MEANR")&lt;/Q&gt;&lt;R&gt;1&lt;/R&gt;&lt;C&gt;1&lt;/C&gt;&lt;D xsi:type="xsd:double"&gt;10.4863035631523&lt;/D&gt;&lt;/FQL&gt;&lt;FQL&gt;&lt;Q&gt;EWY^FMA_PE(LTM,0,,,"PORTAGG","MEANR")&lt;/Q&gt;&lt;R&gt;1&lt;/R&gt;&lt;C&gt;1&lt;/C&gt;&lt;D xsi:type="xsd:double"&gt;17.277710001607&lt;/D&gt;&lt;/FQL&gt;&lt;FQL&gt;&lt;Q&gt;EWY^JULIAN(FMA_DIV_YLD(NTMA,NOW,NOW,M,"PORTAGG","MEANR").DATES)&lt;/Q&gt;&lt;R&gt;1&lt;/R&gt;&lt;C&gt;1&lt;/C&gt;&lt;D xsi:type="xsd:long"&gt;45322&lt;/D&gt;&lt;/FQL&gt;&lt;FQL&gt;&lt;Q&gt;EWW^FMA_EVAL_EBIT(LTMA,NOW,NOW,M,"PORTAGG","MEANR")&lt;/Q&gt;&lt;R&gt;1&lt;/R&gt;&lt;C&gt;1&lt;/C&gt;&lt;D xsi:type="xsd:double"&gt;10.6187533691714&lt;/D&gt;&lt;/FQL&gt;&lt;FQL&gt;&lt;Q&gt;EWW^FMA_EVAL_EBITDA(NTMA,0,,,"PORTAGG","MEANR")&lt;/Q&gt;&lt;R&gt;1&lt;/R&gt;&lt;C&gt;1&lt;/C&gt;&lt;D xsi:type="xsd:double"&gt;6.31319997863635&lt;/D&gt;&lt;/FQL&gt;&lt;FQL&gt;&lt;Q&gt;EWW^FG_FCF_YIELD_NTM(0)&lt;/Q&gt;&lt;R&gt;1&lt;/R&gt;&lt;C&gt;1&lt;/C&gt;&lt;D xsi:type="xsd:double"&gt;7.69907636091451&lt;/D&gt;&lt;/FQL&gt;&lt;FQL&gt;&lt;Q&gt;EWW^FMA_DIV_YLD(NTMA,NOW,NOW,M,"PORTAGG","MEANR")&lt;/Q&gt;&lt;R&gt;1&lt;/R&gt;&lt;C&gt;1&lt;/C&gt;&lt;D xsi:type="xsd:double"&gt;3.75061516366443&lt;/D&gt;&lt;/FQL&gt;&lt;FQL&gt;&lt;Q&gt;EWW^FMA_PE(NTMA,0,,,"PORTAGG","MEANR")&lt;/Q&gt;&lt;R&gt;1&lt;/R&gt;&lt;C&gt;1&lt;/C&gt;&lt;D xsi:type="xsd:double"&gt;13.0295042052313&lt;/D&gt;&lt;/FQL&gt;&lt;FQL&gt;&lt;Q&gt;EWW^FMA_PE(LTM,0,,,"PORTAGG","MEANR")&lt;/Q&gt;&lt;R&gt;1&lt;/R&gt;&lt;C&gt;1&lt;/C&gt;&lt;D xsi:type="xsd:double"&gt;12.8872644803769&lt;/D&gt;&lt;/FQL&gt;&lt;FQL&gt;&lt;Q&gt;EWW^JULIAN(FMA_DIV_YLD(NTMA,NOW,NOW,M,"PORTAGG","MEANR").DATES)&lt;/Q&gt;&lt;R&gt;1&lt;/R&gt;&lt;C&gt;1&lt;/C&gt;&lt;D xsi:type="xsd:long"&gt;45322&lt;/D&gt;&lt;/FQL&gt;&lt;FQL&gt;&lt;Q&gt;EWT^FMA_EVAL_EBIT(LTMA,NOW,NOW,M,"PORTAGG","MEANR")&lt;/Q&gt;&lt;R&gt;1&lt;/R&gt;&lt;C&gt;1&lt;/C&gt;&lt;D xsi:type="xsd:double"&gt;19.9614696216411&lt;/D&gt;&lt;/FQL&gt;&lt;FQL&gt;&lt;Q&gt;EWT^FMA_EVAL_EBITDA(NTMA,0,,,"PORTAGG","MEANR")&lt;/Q&gt;&lt;R&gt;1&lt;/R&gt;&lt;C&gt;1&lt;/C&gt;&lt;D xsi:type="xsd:double"&gt;9.29634273572439&lt;/D&gt;&lt;/FQL&gt;&lt;FQL&gt;&lt;Q&gt;EWT^FG_FCF_YIELD_NTM(0)&lt;/Q&gt;&lt;R&gt;1&lt;/R&gt;&lt;C&gt;1&lt;/C&gt;&lt;D xsi:type="xsd:double"&gt;4.0211679427439&lt;/D&gt;&lt;/FQL&gt;&lt;FQL&gt;&lt;Q&gt;EWT^FMA_DIV_YLD(NTMA,NOW,NOW,M,"PORTAGG","MEANR")&lt;/Q&gt;&lt;R&gt;1&lt;/R&gt;&lt;C&gt;1&lt;/C&gt;&lt;D xsi:type="xsd:double"&gt;3.41076065477925&lt;/D&gt;&lt;/FQL&gt;&lt;FQL&gt;&lt;Q&gt;EWT^FMA_PE(NTMA,0,,,"PORTAGG","MEANR")&lt;/Q&gt;&lt;R&gt;1&lt;/R&gt;&lt;C&gt;1&lt;/C&gt;&lt;D xsi:type="xsd:double"&gt;16.0303234752325&lt;/D&gt;&lt;/FQL&gt;&lt;FQL&gt;&lt;Q&gt;EWT^FMA_PE(LTM,0,,,"PORTAGG","MEANR")&lt;/Q&gt;&lt;R&gt;1&lt;/R&gt;&lt;C&gt;1&lt;/C&gt;&lt;D xsi:type="xsd:double"&gt;21.4324867501564&lt;/D&gt;&lt;/FQL&gt;&lt;FQL&gt;&lt;Q&gt;EWT^JULIAN(FMA_DIV_YLD(NTMA,NOW,NOW,M,"PORTAGG","MEANR").DATES)&lt;/Q&gt;&lt;R&gt;1&lt;/R&gt;&lt;C&gt;1&lt;/C&gt;&lt;D xsi:type="xsd:long"&gt;45322&lt;/D&gt;&lt;/FQL&gt;&lt;FQL&gt;&lt;Q&gt;EWM^FMA_EVAL_EBIT(LTMA,NOW,NOW,M,"PORTAGG","MEANR")&lt;/Q&gt;&lt;R&gt;1&lt;/R&gt;&lt;C&gt;1&lt;/C&gt;&lt;D xsi:type="xsd:double"&gt;17.6069866887006&lt;/D&gt;&lt;/FQL&gt;&lt;FQL&gt;&lt;Q&gt;EWM^FMA_EVAL_EBITDA(NTMA,0,,,"PORTAGG","MEANR")&lt;/Q&gt;&lt;R&gt;1&lt;/R&gt;&lt;C&gt;1&lt;/C&gt;&lt;D xsi:type="xsd:double"&gt;8.85564093202209&lt;/D&gt;&lt;/FQL&gt;&lt;FQL&gt;&lt;Q&gt;EWM^FG_FCF_YIELD_NTM(0)&lt;/Q&gt;&lt;R&gt;1&lt;/R&gt;&lt;C&gt;1&lt;/C&gt;&lt;D xsi:type="xsd:double"&gt;7.27279674305074&lt;/D&gt;&lt;/FQL&gt;&lt;FQL&gt;&lt;Q&gt;EWM^FMA_DIV_YLD(NTMA,NOW,NOW,M,"PORTAGG","MEANR")&lt;/Q&gt;&lt;R&gt;1&lt;/R&gt;&lt;C&gt;1&lt;/C&gt;&lt;D xsi:type="xsd:double"&gt;4.23444746750948&lt;/D&gt;&lt;/FQL&gt;&lt;FQL&gt;&lt;Q&gt;EWM^FMA_PE(NTMA,0,,,"PORTAGG","MEANR")&lt;/Q&gt;&lt;R&gt;1&lt;/R&gt;&lt;C&gt;1&lt;/C&gt;&lt;D xsi:type="xsd:double"&gt;13.8497827276937&lt;/D&gt;&lt;/FQL&gt;&lt;FQL&gt;&lt;Q&gt;EWM^FMA_PE(LTM,0,,,"PORTAGG","MEANR")&lt;/Q&gt;&lt;R&gt;1&lt;/R&gt;&lt;C&gt;1&lt;/C&gt;&lt;D xsi:type="xsd:double"&gt;19.560208021077&lt;/D&gt;&lt;/FQL&gt;&lt;FQL&gt;&lt;Q&gt;EWM^JULIAN(FMA_DIV_YLD(NTMA,NOW,NOW,M,"PORTAGG","MEANR").DATES)&lt;/Q&gt;&lt;R&gt;1&lt;/R&gt;&lt;C&gt;1&lt;/C&gt;&lt;D xsi:type="xsd:long"&gt;45322&lt;/D&gt;&lt;/FQL&gt;&lt;FQL&gt;&lt;Q&gt;EPU^FMA_EVAL_EBIT(LTMA,NOW,NOW,M,"PORTAGG","MEANR")&lt;/Q&gt;&lt;R&gt;1&lt;/R&gt;&lt;C&gt;1&lt;/C&gt;&lt;D xsi:type="xsd:double"&gt;13.7248933374472&lt;/D&gt;&lt;/FQL&gt;&lt;FQL&gt;&lt;Q&gt;EPU^FMA_EVAL_EBITDA(NTMA,0,,,"PORTAGG","MEANR")&lt;/Q&gt;&lt;R&gt;1&lt;/R&gt;&lt;C&gt;1&lt;/C&gt;&lt;D xsi:type="xsd:double"&gt;6.68041290742988&lt;/D&gt;&lt;/FQL&gt;&lt;FQL&gt;&lt;Q&gt;EPU^FG_FCF_YIELD_NTM(0)&lt;/Q&gt;&lt;R&gt;1&lt;/R&gt;&lt;C&gt;1&lt;/C&gt;&lt;D xsi:type="xsd:double"&gt;4.94649533094228&lt;/D&gt;&lt;/FQL&gt;&lt;FQL&gt;&lt;Q&gt;EPU^FMA_DIV_YLD(NTMA,NOW,NOW,M,"PORTAGG","MEANR")&lt;/Q&gt;&lt;R&gt;1&lt;/R&gt;&lt;C&gt;1&lt;/C&gt;&lt;D xsi:type="xsd:double"&gt;3.56893035319268&lt;/D&gt;&lt;/FQL&gt;&lt;FQL&gt;&lt;Q&gt;EPU^FMA_PE(NTMA,0,,,"PORTAGG","MEANR")&lt;/Q&gt;&lt;R&gt;1&lt;/R&gt;&lt;C&gt;1&lt;/C&gt;&lt;D xsi:type="xsd:double"&gt;11.4469791559327&lt;/D&gt;&lt;/FQL&gt;&lt;FQL&gt;&lt;Q&gt;EPU^FMA_PE(LTM,0,,,"PORTAGG","MEANR")&lt;/Q&gt;&lt;R&gt;1&lt;/R&gt;&lt;C&gt;1&lt;/C&gt;&lt;D xsi:type="xsd:double"&gt;15.2099970095596&lt;/D&gt;&lt;/FQL&gt;&lt;FQL&gt;&lt;Q&gt;EPU^JULIAN(FMA_DIV_YLD(NTMA,NOW,NOW,M,"PORTAGG","MEANR").DATES)&lt;/Q&gt;&lt;R&gt;1&lt;/R&gt;&lt;C&gt;1&lt;/C&gt;&lt;D xsi:type="xsd:long"&gt;45322&lt;/D&gt;&lt;/FQL&gt;&lt;FQL&gt;&lt;Q&gt;EPOL^FMA_EVAL_EBIT(LTMA,NOW,NOW,M,"PORTAGG","MEANR")&lt;/Q&gt;&lt;R&gt;1&lt;/R&gt;&lt;C&gt;1&lt;/C&gt;&lt;D xsi:type="xsd:double"&gt;6.97033957773249&lt;/D&gt;&lt;/FQL&gt;&lt;FQL&gt;&lt;Q&gt;EPOL^FMA_EVAL_EBITDA(NTMA,0,,,"PORTAGG","MEANR")&lt;/Q&gt;&lt;R&gt;1&lt;/R&gt;&lt;C&gt;1&lt;/C&gt;&lt;D xsi:type="xsd:double"&gt;4.39911002338416&lt;/D&gt;&lt;/FQL&gt;&lt;FQL&gt;&lt;Q&gt;EPOL^FG_FCF_YIELD_NTM(0)&lt;/Q&gt;&lt;R&gt;1&lt;/R&gt;&lt;C&gt;1&lt;/C&gt;&lt;D xsi:type="xsd:double"&gt;3.58849447742567&lt;/D&gt;&lt;/FQL&gt;&lt;FQL&gt;&lt;Q&gt;EPOL^FMA_DIV_YLD(NTMA,NOW,NOW,M,"PORTAGG","MEANR")&lt;/Q&gt;&lt;R&gt;1&lt;/R&gt;&lt;C&gt;1&lt;/C&gt;&lt;D xsi:type="xsd:double"&gt;4.99976472202555&lt;/D&gt;&lt;/FQL&gt;&lt;FQL&gt;&lt;Q&gt;EPOL^FMA_PE(NTMA,0,,,"PORTAGG","MEANR")&lt;/Q&gt;&lt;R&gt;1&lt;/R&gt;&lt;C&gt;1&lt;/C&gt;&lt;D xsi:type="xsd:double"&gt;8.54151380560562&lt;/D&gt;&lt;/FQL&gt;&lt;FQL&gt;&lt;Q&gt;EPOL^FMA_PE(LTM,0,,,"PORTAGG","MEANR")&lt;/Q&gt;&lt;R&gt;1&lt;/R&gt;&lt;C&gt;1&lt;/C&gt;&lt;D xsi:type="xsd:double"&gt;7.28729425200002&lt;/D&gt;&lt;/FQL&gt;&lt;FQL&gt;&lt;Q&gt;EPOL^JULIAN(FMA_DIV_YLD(NTMA,NOW,NOW,M,"PORTAGG","MEANR").DATES)&lt;/Q&gt;&lt;R&gt;1&lt;/R&gt;&lt;C&gt;1&lt;/C&gt;&lt;D xsi:type="xsd:long"&gt;45322&lt;/D&gt;&lt;/FQL&gt;&lt;FQL&gt;&lt;Q&gt;EPHE^FMA_EVAL_EBIT(LTMA,NOW,NOW,M,"PORTAGG","MEANR")&lt;/Q&gt;&lt;R&gt;1&lt;/R&gt;&lt;C&gt;1&lt;/C&gt;&lt;D xsi:type="xsd:double"&gt;12.8411583501958&lt;/D&gt;&lt;/FQL&gt;&lt;FQL&gt;&lt;Q&gt;EPHE^FMA_EVAL_EBITDA(NTMA,0,,,"PORTAGG","MEANR")&lt;/Q&gt;&lt;R&gt;1&lt;/R&gt;&lt;C&gt;1&lt;/C&gt;&lt;D xsi:type="xsd:double"&gt;8.92374546750612&lt;/D&gt;&lt;/FQL&gt;&lt;FQL&gt;&lt;Q&gt;EPHE^FG_FCF_YIELD_NTM(0)&lt;/Q&gt;&lt;R&gt;1&lt;/R&gt;&lt;C&gt;1&lt;/C&gt;&lt;D xsi:type="xsd:double"&gt;6.65347088492693&lt;/D&gt;&lt;/FQL&gt;&lt;FQL&gt;&lt;Q&gt;EPHE^FMA_DIV_YLD(NTMA,NOW,NOW,M,"PORTAGG","MEANR")&lt;/Q&gt;&lt;R&gt;1&lt;/R&gt;&lt;C&gt;1&lt;/C&gt;&lt;D xsi:type="xsd:double"&gt;2.89837980095751&lt;/D&gt;&lt;/FQL&gt;&lt;FQL&gt;&lt;Q&gt;EPHE^FMA_PE(NTMA,0,,,"PORTAGG","MEANR")&lt;/Q&gt;&lt;R&gt;1&lt;/R&gt;&lt;C&gt;1&lt;/C&gt;&lt;D xsi:type="xsd:double"&gt;9.85692418906605&lt;/D&gt;&lt;/FQL&gt;&lt;FQL&gt;&lt;Q&gt;EPHE^FMA_PE(LTM,0,,,"PORTAGG","MEANR")&lt;/Q&gt;&lt;R&gt;1&lt;/R&gt;&lt;C&gt;1&lt;/C&gt;&lt;D xsi:type="xsd:double"&gt;11.6048886270952&lt;/D&gt;&lt;/FQL&gt;&lt;FQL&gt;&lt;Q&gt;EPHE^JULIAN(FMA_DIV_YLD(NTMA,NOW,NOW,M,"PORTAGG","MEANR").DATES)&lt;/Q&gt;&lt;R&gt;1&lt;/R&gt;&lt;C&gt;1&lt;/C&gt;&lt;D xsi:type="xsd:long"&gt;45322&lt;/D&gt;&lt;/FQL&gt;&lt;FQL&gt;&lt;Q&gt;EIDO^FMA_EVAL_EBIT(LTMA,NOW,NOW,M,"PORTAGG","MEANR")&lt;/Q&gt;&lt;R&gt;1&lt;/R&gt;&lt;C&gt;1&lt;/C&gt;&lt;D xsi:type="xsd:double"&gt;9.61081080329558&lt;/D&gt;&lt;/FQL&gt;&lt;FQL&gt;&lt;Q&gt;EIDO^FMA_EVAL_EBITDA(NTMA,0,,,"PORTAGG","MEANR")&lt;/Q&gt;&lt;R&gt;1&lt;/R&gt;&lt;C&gt;1&lt;/C&gt;&lt;D xsi:type="xsd:double"&gt;6.29126282198344&lt;/D&gt;&lt;/FQL&gt;&lt;FQL&gt;&lt;Q&gt;EIDO^FG_FCF_YIELD_NTM(0)&lt;/Q&gt;&lt;R&gt;1&lt;/R&gt;&lt;C&gt;1&lt;/C&gt;&lt;D xsi:type="xsd:double"&gt;8.37416074557969&lt;/D&gt;&lt;/FQL&gt;&lt;FQL&gt;&lt;Q&gt;EIDO^FMA_DIV_YLD(NTMA,NOW,NOW,M,"PORTAGG","MEANR")&lt;/Q&gt;&lt;R&gt;1&lt;/R&gt;&lt;C&gt;1&lt;/C&gt;&lt;D xsi:type="xsd:double"&gt;4.15638595925514&lt;/D&gt;&lt;/FQL&gt;&lt;FQL&gt;&lt;Q&gt;EIDO^FMA_PE(NTMA,0,,,"PORTAGG","MEANR")&lt;/Q&gt;&lt;R&gt;1&lt;/R&gt;&lt;C&gt;1&lt;/C&gt;&lt;D xsi:type="xsd:double"&gt;12.9193203964769&lt;/D&gt;&lt;/FQL&gt;&lt;FQL&gt;&lt;Q&gt;EIDO^FMA_PE(LTM,0,,,"PORTAGG","MEANR")&lt;/Q&gt;&lt;R&gt;1&lt;/R&gt;&lt;C&gt;1&lt;/C&gt;&lt;D xsi:type="xsd:double"&gt;14.5609086650012&lt;/D&gt;&lt;/FQL&gt;&lt;FQL&gt;&lt;Q&gt;EIDO^JULIAN(FMA_DIV_YLD(NTMA,NOW,NOW,M,"PORTAGG","MEANR").DATES)&lt;/Q&gt;&lt;R&gt;1&lt;/R&gt;&lt;C&gt;1&lt;/C&gt;&lt;D xsi:type="xsd:long"&gt;45322&lt;/D&gt;&lt;/FQL&gt;&lt;FQL&gt;&lt;Q&gt;ECH^FMA_EVAL_EBIT(LTMA,NOW,NOW,M,"PORTAGG","MEANR")&lt;/Q&gt;&lt;R&gt;1&lt;/R&gt;&lt;C&gt;1&lt;/C&gt;&lt;D xsi:type="xsd:double"&gt;9.77083773203686&lt;/D&gt;&lt;/FQL&gt;&lt;FQL&gt;&lt;Q&gt;ECH^FMA_EVAL_EBITDA(NTMA,0,,,"PORTAGG","MEANR")&lt;/Q&gt;&lt;R&gt;1&lt;/R&gt;&lt;C&gt;1&lt;/C&gt;&lt;D xsi:type="xsd:double"&gt;6.25043754954788&lt;/D&gt;&lt;/FQL&gt;&lt;FQL&gt;&lt;Q&gt;ECH^FG_FCF_YIELD_NTM(0)&lt;/Q&gt;&lt;R&gt;1&lt;/R&gt;&lt;C&gt;1&lt;/C&gt;&lt;D xsi:type="xsd:double"&gt;9.07905437526059&lt;/D&gt;&lt;/FQL&gt;&lt;FQL&gt;&lt;Q&gt;ECH^FMA_DIV_YLD(NTMA,NOW,NOW,M,"PORTAGG","MEANR")&lt;/Q&gt;&lt;R&gt;1&lt;/R&gt;&lt;C&gt;1&lt;/C&gt;&lt;D xsi:type="xsd:double"&gt;6.78055602961946&lt;/D&gt;&lt;/FQL&gt;&lt;FQL&gt;&lt;Q&gt;ECH^FMA_PE(NTMA,0,,,"PORTAGG","MEANR")&lt;/Q&gt;&lt;R&gt;1&lt;/R&gt;&lt;C&gt;1&lt;/C&gt;&lt;D xsi:type="xsd:double"&gt;8.0089827873617&lt;/D&gt;&lt;/FQL&gt;&lt;FQL&gt;&lt;Q&gt;ECH^FMA_PE(LTM,0,,,"PORTAGG","MEANR")&lt;/Q&gt;&lt;R&gt;1&lt;/R&gt;&lt;C&gt;1&lt;/C&gt;&lt;D xsi:type="xsd:double"&gt;7.51017402124443&lt;/D&gt;&lt;/FQL&gt;&lt;FQL&gt;&lt;Q&gt;ECH^JULIAN(FMA_DIV_YLD(NTMA,NOW,NOW,M,"PORTAGG","MEANR").DATES)&lt;/Q&gt;&lt;R&gt;1&lt;/R&gt;&lt;C&gt;1&lt;/C&gt;&lt;D xsi:type="xsd:long"&gt;45322&lt;/D&gt;&lt;/FQL&gt;&lt;FQL&gt;&lt;Q&gt;CNYA^FMA_EVAL_EBIT(LTMA,NOW,NOW,M,"PORTAGG","MEANR")&lt;/Q&gt;&lt;R&gt;1&lt;/R&gt;&lt;C&gt;1&lt;/C&gt;&lt;D xsi:type="xsd:double"&gt;15.1237223588244&lt;/D&gt;&lt;/FQL&gt;&lt;FQL&gt;&lt;Q&gt;CNYA^FMA_EVAL_EBITDA(NTMA,0,,,"PORTAGG","MEANR")&lt;/Q&gt;&lt;R&gt;1&lt;/R&gt;&lt;C&gt;1&lt;/C&gt;&lt;D xsi:type="xsd:double"&gt;9.22284240714428&lt;/D&gt;&lt;/FQL&gt;&lt;FQL&gt;&lt;Q&gt;CNYA^FG_FCF_YIELD_NTM(0)&lt;/Q&gt;&lt;R&gt;1&lt;/R&gt;&lt;C&gt;1&lt;/C&gt;&lt;D xsi:type="xsd:double"&gt;6.22425593018501&lt;/D&gt;&lt;/FQL&gt;&lt;FQL&gt;&lt;Q&gt;CNYA^FMA_DIV_YLD(NTMA,NOW,NOW,M,"PORTAGG","MEANR")&lt;/Q&gt;&lt;R&gt;1&lt;/R&gt;&lt;C&gt;1&lt;/C&gt;&lt;D xsi:type="xsd:double"&gt;2.98570569328247&lt;/D&gt;&lt;/FQL&gt;&lt;FQL&gt;&lt;Q&gt;CNYA^FMA_PE(NTMA,0,,,"PORTAGG","MEANR")&lt;/Q&gt;&lt;R&gt;1&lt;/R&gt;&lt;C&gt;1&lt;/C&gt;&lt;D xsi:type="xsd:double"&gt;11.0504621879473&lt;/D&gt;&lt;/FQL&gt;&lt;FQL&gt;&lt;Q&gt;CNYA^FMA_PE(LTM,0,,,"PORTAGG","MEANR")&lt;/Q&gt;&lt;R&gt;1&lt;/R&gt;&lt;C&gt;1&lt;/C&gt;&lt;D xsi:type="xsd:double"&gt;13.6706985154962&lt;/D&gt;&lt;/FQL&gt;&lt;FQL&gt;&lt;Q&gt;CNYA^JULIAN(FMA_DIV_YLD(NTMA,NOW,NOW,M,"PORTAGG","MEANR").DATES)&lt;/Q&gt;&lt;R&gt;1&lt;/R&gt;&lt;C&gt;1&lt;/C&gt;&lt;D xsi:type="xsd:long"&gt;45322&lt;/D&gt;&lt;/FQL&gt;&lt;FQL&gt;&lt;Q&gt;CC_US^IMF_IFS_RCPI_Q(0)&lt;/Q&gt;&lt;R&gt;1&lt;/R&gt;&lt;C&gt;1&lt;/C&gt;&lt;D xsi:type="xsd:double"&gt;3.2433991&lt;/D&gt;&lt;/FQL&gt;&lt;FQL&gt;&lt;Q&gt;EWJ^FG_FCF_YIELD_NTM(0)&lt;/Q&gt;&lt;R&gt;1&lt;/R&gt;&lt;C&gt;1&lt;/C&gt;&lt;D xsi:type="xsd:double"&gt;4.14724342374846&lt;/D&gt;&lt;/FQL&gt;&lt;FQL&gt;&lt;Q&gt;EWJ^FMA_DIV_YLD(NTMA,NOW,NOW,M,"PORTAGG","MEANR")&lt;/Q&gt;&lt;R&gt;1&lt;/R&gt;&lt;C&gt;1&lt;/C&gt;&lt;D xsi:type="xsd:double"&gt;2.2634034154586&lt;/D&gt;&lt;/FQL&gt;&lt;FQL&gt;&lt;Q&gt;ENZL^FG_FCF_YIELD_NTM(0)&lt;/Q&gt;&lt;R&gt;1&lt;/R&gt;&lt;C&gt;1&lt;/C&gt;&lt;D xsi:type="xsd:double"&gt;1.17277298377576&lt;/D&gt;&lt;/FQL&gt;&lt;FQL&gt;&lt;Q&gt;CC_IT^FDS_ECON_RCPI_Q(0)&lt;/Q&gt;&lt;R&gt;1&lt;/R&gt;&lt;C&gt;1&lt;/C&gt;&lt;D xsi:type="xsd:double"&gt;0.9836987&lt;/D&gt;&lt;/FQL&gt;&lt;FQL&gt;&lt;Q&gt;EWI^FG_COMPANY_NAME&lt;/Q&gt;&lt;R&gt;1&lt;/R&gt;&lt;C&gt;1&lt;/C&gt;&lt;D xsi:type="xsd:string"&gt;iShares MSCI Italy ETF&lt;/D&gt;&lt;/FQL&gt;&lt;FQL&gt;&lt;Q&gt;CC_SE^FDS_ECON_RCPI_Q(0)&lt;/Q&gt;&lt;R&gt;1&lt;/R&gt;&lt;C&gt;1&lt;/C&gt;&lt;D xsi:type="xsd:double"&gt;5.5508466&lt;/D&gt;&lt;/FQL&gt;&lt;FQL&gt;&lt;Q&gt;URTH^FG_PE_NTM(0,,,90,0)&lt;/Q&gt;&lt;R&gt;1&lt;/R&gt;&lt;C&gt;1&lt;/C&gt;&lt;D xsi:type="xsd:double"&gt;18.0370213217255&lt;/D&gt;&lt;/FQL&gt;&lt;FQL&gt;&lt;Q&gt;CC_NL^FDS_ECON_RCPI_Q(0)&lt;/Q&gt;&lt;R&gt;1&lt;/R&gt;&lt;C&gt;1&lt;/C&gt;&lt;D xsi:type="xsd:double"&gt;0.8052127&lt;/D&gt;&lt;/FQL&gt;&lt;FQL&gt;&lt;Q&gt;URTH^FG_PE(0)&lt;/Q&gt;&lt;R&gt;1&lt;/R&gt;&lt;C&gt;1&lt;/C&gt;&lt;D xsi:type="xsd:double"&gt;19.7244141041646&lt;/D&gt;&lt;/FQL&gt;&lt;FQL&gt;&lt;Q&gt;EWD^FMA_EVAL_EBIT(LTMA,NOW,NOW,M,"PORTAGG","MEANR")&lt;/Q&gt;&lt;R&gt;1&lt;/R&gt;&lt;C&gt;1&lt;/C&gt;&lt;D xsi:type="xsd:double"&gt;15.5221305566813&lt;/D&gt;&lt;/FQL&gt;&lt;FQL&gt;&lt;Q&gt;EWQ^FG_FCF_YIELD_NTM(0)&lt;/Q&gt;&lt;R&gt;1&lt;/R&gt;&lt;C&gt;1&lt;/C&gt;&lt;D xsi:type="xsd:double"&gt;5.80296501046736&lt;/D&gt;&lt;/FQL&gt;&lt;FQL&gt;&lt;Q&gt;EWJ^FG_PE_NTM(0,,,90,0)&lt;/Q&gt;&lt;R&gt;1&lt;/R&gt;&lt;C&gt;1&lt;/C&gt;&lt;D xsi:type="xsd:double"&gt;15.2009323540957&lt;/D&gt;&lt;/FQL&gt;&lt;FQL&gt;&lt;Q&gt;EWD^FG_FCF_YIELD_NTM(0)&lt;/Q&gt;&lt;R&gt;1&lt;/R&gt;&lt;C&gt;1&lt;/C&gt;&lt;D xsi:type="xsd:double"&gt;5.4464740595501&lt;/D&gt;&lt;/FQL&gt;&lt;FQL&gt;&lt;Q&gt;EWQ^FG_PE_NTM(0,,,90,0)&lt;/Q&gt;&lt;R&gt;1&lt;/R&gt;&lt;C&gt;1&lt;/C&gt;&lt;D xsi:type="xsd:double"&gt;13.9297893364952&lt;/D&gt;&lt;/FQL&gt;&lt;FQL&gt;&lt;Q&gt;QQQ^JULIAN(FMA_DIV_YLD(NTMA,NOW,NOW,M,"PORTAGG","MEANR").DATES)&lt;/Q&gt;&lt;R&gt;1&lt;/R&gt;&lt;C&gt;1&lt;/C&gt;&lt;D xsi:type="xsd:long"&gt;45322&lt;/D&gt;&lt;/FQL&gt;&lt;FQL&gt;&lt;Q&gt;EWJ^FMA_EVAL_EBITDA(NTMA,0,,,"PORTAGG","MEANR")&lt;/Q&gt;&lt;R&gt;1&lt;/R&gt;&lt;C&gt;1&lt;/C&gt;&lt;D xsi:type="xsd:double"&gt;10.6100868973424&lt;/D&gt;&lt;/FQL&gt;&lt;FQL&gt;&lt;Q&gt;EWC^FMA_DIV_YLD(NTMA,NOW,NOW,M,"PORTAGG","MEANR")&lt;/Q&gt;&lt;R&gt;1&lt;/R&gt;&lt;C&gt;1&lt;/C&gt;&lt;D xsi:type="xsd:double"&gt;3.33447597970627&lt;/D&gt;&lt;/FQL&gt;&lt;FQL&gt;&lt;Q&gt;ENZL^FG_PE(0)&lt;/Q&gt;&lt;R&gt;1&lt;/R&gt;&lt;C&gt;1&lt;/C&gt;&lt;D xsi:type="xsd:double"&gt;25.5905864152259&lt;/D&gt;&lt;/FQL&gt;&lt;FQL&gt;&lt;Q&gt;EWD^FMA_DIV_YLD(NTMA,NOW,NOW,M,"PORTAGG","MEANR")&lt;/Q&gt;&lt;R&gt;1&lt;/R&gt;&lt;C&gt;1&lt;/C&gt;&lt;D xsi:type="xsd:double"&gt;3.3228123367483&lt;/D&gt;&lt;/FQL&gt;&lt;FQL&gt;&lt;Q&gt;EWQ^FG_PE(0)&lt;/Q&gt;&lt;R&gt;1&lt;/R&gt;&lt;C&gt;1&lt;/C&gt;&lt;D xsi:type="xsd:double"&gt;15.701179497012&lt;/D&gt;&lt;/FQL&gt;&lt;FQL&gt;&lt;Q&gt;CC_GB^FDS_ECON_RCPI_Q(0)&lt;/Q&gt;&lt;R&gt;1&lt;/R&gt;&lt;C&gt;1&lt;/C&gt;&lt;D xsi:type="xsd:double"&gt;4.1831098&lt;/D&gt;&lt;/FQL&gt;&lt;FQL&gt;&lt;Q&gt;VGK^FG_FCF_YIELD_NTM(0)&lt;/Q&gt;&lt;R&gt;1&lt;/R&gt;&lt;C&gt;1&lt;/C&gt;&lt;D xsi:type="xsd:double"&gt;5.6333563831269&lt;/D&gt;&lt;/FQL&gt;&lt;FQL&gt;&lt;Q&gt;EWD^FG_PE_NTM(0,,,90,0)&lt;/Q&gt;&lt;R&gt;1&lt;/R&gt;&lt;C&gt;1&lt;/C&gt;&lt;D xsi:type="xsd:double"&gt;15.8626793607126&lt;/D&gt;&lt;/FQL&gt;&lt;FQL&gt;&lt;Q&gt;EWQ^JULIAN(FMA_DIV_YLD(NTMA,NOW,NOW,M,"PORTAGG","MEANR").DATES)&lt;/Q&gt;&lt;R&gt;1&lt;/R&gt;&lt;C&gt;1&lt;/C&gt;&lt;D xsi:type="xsd:long"&gt;45322&lt;/D&gt;&lt;/FQL&gt;&lt;FQL&gt;&lt;Q&gt;EWU^FMA_EVAL_EBITDA(NTMA,0,,,"PORTAGG","MEANR")&lt;/Q&gt;&lt;R&gt;1&lt;/R&gt;&lt;C&gt;1&lt;/C&gt;&lt;D xsi:type="xsd:double"&gt;7.25833339060795&lt;/D&gt;&lt;/FQL&gt;&lt;FQL&gt;&lt;Q&gt;VWO^FMA_DIV_YLD(NTMA,NOW,NOW,M,"PORTAGG","MEANR")&lt;/Q&gt;&lt;R&gt;1&lt;/R&gt;&lt;C&gt;1&lt;/C&gt;&lt;D xsi:type="xsd:double"&gt;3.15566211771326&lt;/D&gt;&lt;/FQL&gt;&lt;FQL&gt;&lt;Q&gt;CC_CH^FDS_ECON_RCPI_Q(0)&lt;/Q&gt;&lt;R&gt;1&lt;/R&gt;&lt;C&gt;1&lt;/C&gt;&lt;D xsi:type="xsd:double"&gt;1.6172597&lt;/D&gt;&lt;/FQL&gt;&lt;FQL&gt;&lt;Q&gt;VWO^FG_PE_NTM(0,,,90,0)&lt;/Q&gt;&lt;R&gt;1&lt;/R&gt;&lt;C&gt;1&lt;/C&gt;&lt;D xsi:type="xsd:double"&gt;11.837473590317&lt;/D&gt;&lt;/FQL&gt;&lt;FQL&gt;&lt;Q&gt;EWC^FG_PE_NTM(0,,,90,0)&lt;/Q&gt;&lt;R&gt;1&lt;/R&gt;&lt;C&gt;1&lt;/C&gt;&lt;D xsi:type="xsd:double"&gt;14.0563732488289&lt;/D&gt;&lt;/FQL&gt;&lt;FQL&gt;&lt;Q&gt;EWD^FG_COMPANY_NAME&lt;/Q&gt;&lt;R&gt;1&lt;/R&gt;&lt;C&gt;1&lt;/C&gt;&lt;D xsi:type="xsd:string"&gt;iShares MSCI Sweden ETF&lt;/D&gt;&lt;/FQL&gt;&lt;FQL&gt;&lt;Q&gt;VWO^FG_FCF_YIELD_NTM(0)&lt;/Q&gt;&lt;R&gt;1&lt;/R&gt;&lt;C&gt;1&lt;/C&gt;&lt;D xsi:type="xsd:double"&gt;5.76713577784806&lt;/D&gt;&lt;/FQL&gt;&lt;FQL&gt;&lt;Q&gt;EWC^JULIAN(FMA_DIV_YLD(NTMA,NOW,NOW,M,"PORTAGG","MEANR").DATES)&lt;/Q&gt;&lt;R&gt;1&lt;/R&gt;&lt;C&gt;1&lt;/C&gt;&lt;D xsi:type="xsd:long"&gt;45322&lt;/D&gt;&lt;/FQL&gt;&lt;FQL&gt;&lt;Q&gt;EWU^FMA_EVAL_EBIT(LTMA,NOW,NOW,M,"PORTAGG","MEANR")&lt;/Q&gt;&lt;R&gt;1&lt;/R&gt;&lt;C&gt;1&lt;/C&gt;&lt;D xsi:type="xsd:double"&gt;10.3862663126937&lt;/D&gt;&lt;/FQL&gt;&lt;FQL&gt;&lt;Q&gt;ENZL^JULIAN(FMA_DIV_YLD(NTMA,NOW,NOW,M,"PORTAGG","MEANR").DATES)&lt;/Q&gt;&lt;R&gt;1&lt;/R&gt;&lt;C&gt;1&lt;/C&gt;&lt;D xsi:type="xsd:long"&gt;45322&lt;/D&gt;&lt;/FQL&gt;&lt;FQL&gt;&lt;Q&gt;VGK^FMA_EVAL_EBITDA(NTMA,0,,,"PORTAGG","MEANR")&lt;/Q&gt;&lt;R&gt;1&lt;/R&gt;&lt;C&gt;1&lt;/C&gt;&lt;D xsi:type="xsd:double"&gt;8.77286292594265&lt;/D&gt;&lt;/FQL&gt;&lt;FQL&gt;&lt;Q&gt;EWD^FG_PE(0)&lt;/Q&gt;&lt;R&gt;1&lt;/R&gt;&lt;C&gt;1&lt;/C&gt;&lt;D xsi:type="xsd:double"&gt;14.6095923625919&lt;/D&gt;&lt;/FQL&gt;&lt;FQL&gt;&lt;Q&gt;CC_JP^FDS_ECON_RCPI_Q(0)&lt;/Q&gt;&lt;R&gt;1&lt;/R&gt;&lt;C&gt;1&lt;/C&gt;&lt;D xsi:type="xsd:double"&gt;2.919474&lt;/D&gt;&lt;/FQL&gt;&lt;FQL&gt;&lt;Q&gt;VGK^FG_PE_NTM(0,,,90,0)&lt;/Q&gt;&lt;R&gt;1&lt;/R&gt;&lt;C&gt;1&lt;/C&gt;&lt;D xsi:type="xsd:double"&gt;12.9310548867785&lt;/D&gt;&lt;/FQL&gt;&lt;FQL&gt;&lt;Q&gt;EWD^JULIAN(FMA_DIV_YLD(NTMA,NOW,NOW,M,"PORTAGG","MEANR").DATES)&lt;/Q&gt;&lt;R&gt;1&lt;/R&gt;&lt;C&gt;1&lt;/C&gt;&lt;D xsi:type="xsd:long"&gt;45322&lt;/D&gt;&lt;/FQL&gt;&lt;FQL&gt;&lt;Q&gt;SPY^FMA_EVAL_EBITDA(NTMA,0,,,"PORTAGG","MEANR")&lt;/Q&gt;&lt;R&gt;1&lt;/R&gt;&lt;C&gt;1&lt;/C&gt;&lt;D xsi:type="xsd:double"&gt;13.9303331941481&lt;/D&gt;&lt;/FQL&gt;&lt;FQL&gt;&lt;Q&gt;EWU^FMA_DIV_YLD(NTMA,NOW,NOW,M,"PORTAGG","MEANR")&lt;/Q&gt;&lt;R&gt;1&lt;/R&gt;&lt;C&gt;1&lt;/C&gt;&lt;D xsi:type="xsd:double"&gt;4.28197530901252&lt;/D&gt;&lt;/FQL&gt;&lt;FQL&gt;&lt;Q&gt;VWO^FG_PE(0)&lt;/Q&gt;&lt;R&gt;1&lt;/R&gt;&lt;C&gt;1&lt;/C&gt;&lt;D xsi:type="xsd:double"&gt;12.8607516361538&lt;/D&gt;&lt;/FQL&gt;&lt;FQL&gt;&lt;Q&gt;EWA^FMA_EVAL_EBIT(LTMA,NOW,NOW,M,"PORTAGG","MEANR")&lt;/Q&gt;&lt;R&gt;1&lt;/R&gt;&lt;C&gt;1&lt;/C&gt;&lt;D xsi:type="xsd:double"&gt;12.5086706447044&lt;/D&gt;&lt;/FQL&gt;&lt;FQL&gt;&lt;Q&gt;EWN^FG_COMPANY_NAME&lt;/Q&gt;&lt;R&gt;1&lt;/R&gt;&lt;C&gt;1&lt;/C&gt;&lt;D xsi:type="xsd:string"&gt;iShares MSCI Netherlands ETF&lt;/D&gt;&lt;/FQL&gt;&lt;FQL&gt;&lt;Q&gt;CC_DE^FDS_ECON_RCPI_Q(0)&lt;/Q&gt;&lt;R&gt;1&lt;/R&gt;&lt;C&gt;1&lt;/C&gt;&lt;D xsi:type="xsd:double"&gt;3.520094&lt;/D&gt;&lt;/FQL&gt;&lt;FQL&gt;&lt;Q&gt;VGK^FG_PE(0)&lt;/Q&gt;&lt;R&gt;1&lt;/R&gt;&lt;C&gt;1&lt;/C&gt;&lt;D xsi:type="xsd:double"&gt;12.3286614864611&lt;/D&gt;&lt;/FQL&gt;&lt;FQL&gt;&lt;Q&gt;EWN^FMA_EVAL_EBIT(LTMA,NOW,NOW,M,"PORTAGG","MEANR")&lt;/Q&gt;&lt;R&gt;1&lt;/R&gt;&lt;C&gt;1&lt;/C&gt;&lt;D xsi:type="xsd:double"&gt;21.1047522823581&lt;/D&gt;&lt;/FQL&gt;&lt;FQL&gt;&lt;Q&gt;QQQ^FG_FCF_YIELD_NTM(0)&lt;/Q&gt;&lt;R&gt;1&lt;/R&gt;&lt;C&gt;1&lt;/C&gt;&lt;D xsi:type="xsd:double"&gt;3.69259570981724&lt;/D&gt;&lt;/FQL&gt;&lt;FQL&gt;&lt;Q&gt;EWU^FG_PE_NTM(0,,,90,0)&lt;/Q&gt;&lt;R&gt;1&lt;/R&gt;&lt;C&gt;1&lt;/C&gt;&lt;D xsi:type="xsd:double"&gt;11.0088197248806&lt;/D&gt;&lt;/FQL&gt;&lt;FQL&gt;&lt;Q&gt;EWJ^JULIAN(FMA_DIV_YLD(NTMA,NOW,NOW,M,"PORTAGG","MEANR").DATES)&lt;/Q&gt;&lt;R&gt;1&lt;/R&gt;&lt;C&gt;1&lt;/C&gt;&lt;D xsi:type="xsd:long"&gt;45322&lt;/D&gt;&lt;/FQL&gt;&lt;FQL&gt;&lt;Q&gt;EWA^FMA_EVAL_EBITDA(NTMA,0,,,"PORTAGG","MEANR")&lt;/Q&gt;&lt;R&gt;1&lt;/R&gt;&lt;C&gt;1&lt;/C&gt;&lt;D xsi:type="xsd:double"&gt;8.56640976836115&lt;/D&gt;&lt;/FQL&gt;&lt;FQL&gt;&lt;Q&gt;EWQ^FG_COMPANY_NAME&lt;/Q&gt;&lt;R&gt;1&lt;/R&gt;&lt;C&gt;1&lt;/C&gt;&lt;D xsi:type="xsd:string"&gt;iShares MSCI France ETF&lt;/D&gt;&lt;/FQL&gt;&lt;FQL&gt;&lt;Q&gt;FC0000CN^FG_COMPANY_NAME&lt;/Q&gt;&lt;R&gt;1&lt;/R&gt;&lt;C&gt;1&lt;/C&gt;&lt;D xsi:type="xsd:string"&gt;China&lt;/D&gt;&lt;/FQL&gt;&lt;FQL&gt;&lt;Q&gt;EWI^FMA_EVAL_EBIT(LTMA,NOW,NOW,M,"PORTAGG","MEANR")&lt;/Q&gt;&lt;R&gt;1&lt;/R&gt;&lt;C&gt;1&lt;/C&gt;&lt;D xsi:type="xsd:double"&gt;11.09447148843&lt;/D&gt;&lt;/FQL&gt;&lt;FQL&gt;&lt;Q&gt;EWU^JULIAN(FMA_DIV_YLD(NTMA,NOW,NOW,M,"PORTAGG","MEANR").DATES)&lt;/Q&gt;&lt;R&gt;1&lt;/R&gt;&lt;C&gt;1&lt;/C&gt;&lt;D xsi:type="xsd:long"&gt;45322&lt;/D&gt;&lt;/FQL&gt;&lt;FQL&gt;&lt;Q&gt;EWG^FMA_EVAL_EBITDA(NTMA,0,,,"PORTAGG","MEANR")&lt;/Q&gt;&lt;R&gt;1&lt;/R&gt;&lt;C&gt;1&lt;/C&gt;&lt;D xsi:type="xsd:double"&gt;8.42207694487024&lt;/D&gt;&lt;/FQL&gt;&lt;FQL&gt;&lt;Q&gt;EWA^FMA_DIV_YLD(NTMA,NOW,NOW,M,"PORTAGG","MEANR")&lt;/Q&gt;&lt;R&gt;1&lt;/R&gt;&lt;C&gt;1&lt;/C&gt;&lt;D xsi:type="xsd:double"&gt;3.95317385597796&lt;/D&gt;&lt;/FQL&gt;&lt;FQL&gt;&lt;Q&gt;INDA^FG_COMPANY_NAME&lt;/Q&gt;&lt;R&gt;1&lt;/R&gt;&lt;C&gt;1&lt;/C&gt;&lt;D xsi:type="xsd:string"&gt;iShares MSCI India ETF&lt;/D&gt;&lt;/FQL&gt;&lt;FQL&gt;&lt;Q&gt;CC_NZ^FDS_ECON_RCPI_Q(0)&lt;/Q&gt;&lt;R&gt;1&lt;/R&gt;&lt;C&gt;1&lt;/C&gt;&lt;D xsi:type="xsd:double"&gt;4.6770573&lt;/D&gt;&lt;/FQL&gt;&lt;FQL&gt;&lt;Q&gt;EWN^FMA_DIV_YLD(NTMA,NOW,NOW,M,"PORTAGG","MEANR")&lt;/Q&gt;&lt;R&gt;1&lt;/R&gt;&lt;C&gt;1&lt;/C&gt;&lt;D xsi:type="xsd:double"&gt;2.59114779838519&lt;/D&gt;&lt;/FQL&gt;&lt;FQL&gt;&lt;Q&gt;QQQ^FG_PE(0)&lt;/Q&gt;&lt;R&gt;1&lt;/R&gt;&lt;C&gt;1&lt;/C&gt;&lt;D xsi:type="xsd:double"&gt;31.2788021620378&lt;/D&gt;&lt;/FQL&gt;&lt;FQL&gt;&lt;Q&gt;EWL^FMA_EVAL_EBIT(LTMA,NOW,NOW,M,"PORTAGG","MEANR")&lt;/Q&gt;&lt;R&gt;1&lt;/R&gt;&lt;C&gt;1&lt;/C&gt;&lt;D xsi:type="xsd:double"&gt;16.7397830989789&lt;/D&gt;&lt;/FQL&gt;&lt;FQL&gt;&lt;Q&gt;EWG^FG_FCF_YIELD_NTM(0)&lt;/Q&gt;&lt;R&gt;1&lt;/R&gt;&lt;C&gt;1&lt;/C&gt;&lt;D xsi:type="xsd:double"&gt;6.52219218560285&lt;/D&gt;&lt;/FQL&gt;&lt;FQL&gt;&lt;Q&gt;EWA^FG_PE_NTM(0,,,90,0)&lt;/Q&gt;&lt;R&gt;1&lt;/R&gt;&lt;C&gt;1&lt;/C&gt;&lt;D xsi:type="xsd:double"&gt;16.3238446502836&lt;/D&gt;&lt;/FQL&gt;&lt;FQL&gt;&lt;Q&gt;EWU^FG_COMPANY_NAME&lt;/Q&gt;&lt;R&gt;1&lt;/R&gt;&lt;C&gt;1&lt;/C&gt;&lt;D xsi:type="xsd:string"&gt;iShares MSCI United Kingdom ETF&lt;/D&gt;&lt;/FQL&gt;&lt;FQL&gt;&lt;Q&gt;VWO^FMA_EVAL_EBIT(LTMA,NOW,NOW,M,"PORTAGG","MEANR")&lt;/Q&gt;&lt;R&gt;1&lt;/R&gt;&lt;C&gt;1&lt;/C&gt;&lt;D xsi:type="xsd:double"&gt;13.868995055151&lt;/D&gt;&lt;/FQL&gt;&lt;FQL&gt;&lt;Q&gt;EWI^FG_FCF_YIELD_NTM(0)&lt;/Q&gt;&lt;R&gt;1&lt;/R&gt;&lt;C&gt;1&lt;/C&gt;&lt;D xsi:type="xsd:double"&gt;6.7668295752228&lt;/D&gt;&lt;/FQL&gt;&lt;FQL&gt;&lt;Q&gt;EWN^FG_PE_NTM(0,,,90,0)&lt;/Q&gt;&lt;R&gt;1&lt;/R&gt;&lt;C&gt;1&lt;/C&gt;&lt;D xsi:type="xsd:double"&gt;16.2570635076607&lt;/D&gt;&lt;/FQL&gt;&lt;FQL&gt;&lt;Q&gt;SPY^JULIAN(FMA_DIV_YLD(NTMA,NOW,NOW,M,"PORTAGG","MEANR").DATES)&lt;/Q&gt;&lt;R&gt;1&lt;/R&gt;&lt;C&gt;1&lt;/C&gt;&lt;D xsi:type="xsd:long"&gt;45322&lt;/D&gt;&lt;/FQL&gt;&lt;FQL&gt;&lt;Q&gt;EWL^FMA_EVAL_EBITDA(NTMA,0,,,"PORTAGG","MEANR")&lt;/Q&gt;&lt;R&gt;1&lt;/R&gt;&lt;C&gt;1&lt;/C&gt;&lt;D xsi:type="xsd:double"&gt;13.0019417580783&lt;/D&gt;&lt;/FQL&gt;&lt;FQL&gt;&lt;Q&gt;EWG^FMA_DIV_YLD(NTMA,NOW,NOW,M,"PORTAGG","MEANR")&lt;/Q&gt;&lt;R&gt;1&lt;/R&gt;&lt;C&gt;1&lt;/C&gt;&lt;D xsi:type="xsd:double"&gt;3.56615429524043&lt;/D&gt;&lt;/FQL&gt;&lt;FQL&gt;&lt;Q&gt;EWA^FG_PE(0)&lt;/Q&gt;&lt;R&gt;1&lt;/R&gt;&lt;C&gt;1&lt;/C&gt;&lt;D xsi:type="xsd:double"&gt;16.334122566727&lt;/D&gt;&lt;/FQL&gt;&lt;FQL&gt;&lt;Q&gt;EWL^FG_COMPANY_NAME&lt;/Q&gt;&lt;R&gt;1&lt;/R&gt;&lt;C&gt;1&lt;/C&gt;&lt;D xsi:type="xsd:string"&gt;iShares MSCI Switzerland ETF&lt;/D&gt;&lt;/FQL&gt;&lt;FQL&gt;&lt;Q&gt;VWO^FMA_EVAL_EBITDA(NTMA,0,,,"PORTAGG","MEANR")&lt;/Q&gt;&lt;R&gt;1&lt;/R&gt;&lt;C&gt;1&lt;/C&gt;&lt;D xsi:type="xsd:double"&gt;8.17833665230942&lt;/D&gt;&lt;/FQL&gt;&lt;FQL&gt;&lt;Q&gt;EWI^FMA_DIV_YLD(NTMA,NOW,NOW,M,"PORTAGG","MEANR")&lt;/Q&gt;&lt;R&gt;1&lt;/R&gt;&lt;C&gt;1&lt;/C&gt;&lt;D xsi:type="xsd:double"&gt;5.3855755721274&lt;/D&gt;&lt;/FQL&gt;&lt;FQL&gt;&lt;Q&gt;EWN^FG_PE(0)&lt;/Q&gt;&lt;R&gt;1&lt;/R&gt;&lt;C&gt;1&lt;/C&gt;&lt;D xsi:type="xsd:double"&gt;18.3972929159114&lt;/D&gt;&lt;/FQL&gt;&lt;FQL&gt;&lt;Q&gt;QQQ^FMA_EVAL_EBIT(LTMA,NOW,NOW,M,"PORTAGG","MEANR")&lt;/Q&gt;&lt;R&gt;1&lt;/R&gt;&lt;C&gt;1&lt;/C&gt;&lt;D xsi:type="xsd:double"&gt;24.0665389319553&lt;/D&gt;&lt;/FQL&gt;&lt;FQL&gt;&lt;Q&gt;EWL^FG_FCF_YIELD_NTM(0)&lt;/Q&gt;&lt;R&gt;1&lt;/R&gt;&lt;C&gt;1&lt;/C&gt;&lt;D xsi:type="xsd:double"&gt;4.96128264828433&lt;/D&gt;&lt;/FQL&gt;&lt;FQL&gt;&lt;Q&gt;FXI^FG_COMPANY_NAME&lt;/Q&gt;&lt;R&gt;1&lt;/R&gt;&lt;C&gt;1&lt;/C&gt;&lt;D xsi:type="xsd:string"&gt;iShares China Large-Cap ETF&lt;/D&gt;&lt;/FQL&gt;&lt;FQL&gt;&lt;Q&gt;URTH^FMA_DIV_YLD(NTMA,NOW,NOW,M,"PORTAGG","MEANR")&lt;/Q&gt;&lt;R&gt;1&lt;/R&gt;&lt;C&gt;1&lt;/C&gt;&lt;D xsi:type="xsd:double"&gt;2.03988726239201&lt;/D&gt;&lt;/FQL&gt;&lt;FQL&gt;&lt;Q&gt;EWC^FMA_EVAL_EBIT(LTMA,NOW,NOW,M,"PORTAGG","MEANR")&lt;/Q&gt;&lt;R&gt;1&lt;/R&gt;&lt;C&gt;1&lt;/C&gt;&lt;D xsi:type="xsd:double"&gt;15.7907015853376&lt;/D&gt;&lt;/FQL&gt;&lt;FQL&gt;&lt;Q&gt;VGK^FMA_DIV_YLD(NTMA,NOW,NOW,M,"PORTAGG","MEANR")&lt;/Q&gt;&lt;R&gt;1&lt;/R&gt;&lt;C&gt;1&lt;/C&gt;&lt;D xsi:type="xsd:double"&gt;3.6330455901009&lt;/D&gt;&lt;/FQL&gt;&lt;FQL&gt;&lt;Q&gt;EWU^FG_FCF_YIELD_NTM(0)&lt;/Q&gt;&lt;R&gt;1&lt;/R&gt;&lt;C&gt;1&lt;/C&gt;&lt;D xsi:type="xsd:double"&gt;6.49909922928576&lt;/D&gt;&lt;/FQL&gt;&lt;FQL&gt;&lt;Q&gt;CC_CA^FDS_ECON_RCPI_Q(0)&lt;/Q&gt;&lt;R&gt;1&lt;/R&gt;&lt;C&gt;1&lt;/C&gt;&lt;D xsi:type="xsd:double"&gt;3.1790657&lt;/D&gt;&lt;/FQL&gt;&lt;FQL&gt;&lt;Q&gt;VGK^JULIAN(FMA_DIV_YLD(NTMA,NOW,NOW,M,"PORTAGG","MEANR").</t>
        </r>
      </text>
    </comment>
    <comment ref="A12" authorId="0" shapeId="0" xr:uid="{2D391F48-416B-4970-9B87-CB026D69E18A}">
      <text>
        <r>
          <rPr>
            <b/>
            <sz val="9"/>
            <color indexed="81"/>
            <rFont val="Tahoma"/>
            <family val="2"/>
          </rPr>
          <t>DATES)&lt;/Q&gt;&lt;R&gt;1&lt;/R&gt;&lt;C&gt;1&lt;/C&gt;&lt;D xsi:type="xsd:long"&gt;45322&lt;/D&gt;&lt;/FQL&gt;&lt;FQL&gt;&lt;Q&gt;EWN^FMA_EVAL_EBITDA(NTMA,0,,,"PORTAGG","MEANR")&lt;/Q&gt;&lt;R&gt;1&lt;/R&gt;&lt;C&gt;1&lt;/C&gt;&lt;D xsi:type="xsd:double"&gt;13.4208260483788&lt;/D&gt;&lt;/FQL&gt;&lt;FQL&gt;&lt;Q&gt;QQQ^FMA_DIV_YLD(NTMA,NOW,NOW,M,"PORTAGG","MEANR")&lt;/Q&gt;&lt;R&gt;1&lt;/R&gt;&lt;C&gt;1&lt;/C&gt;&lt;D xsi:type="xsd:double"&gt;0.901276158476859&lt;/D&gt;&lt;/FQL&gt;&lt;FQL&gt;&lt;Q&gt;EWU^FG_PE(0)&lt;/Q&gt;&lt;R&gt;1&lt;/R&gt;&lt;C&gt;1&lt;/C&gt;&lt;D xsi:type="xsd:double"&gt;10.060076740111&lt;/D&gt;&lt;/FQL&gt;&lt;FQL&gt;&lt;Q&gt;EWG^FMA_EVAL_EBIT(LTMA,NOW,NOW,M,"PORTAGG","MEANR")&lt;/Q&gt;&lt;R&gt;1&lt;/R&gt;&lt;C&gt;1&lt;/C&gt;&lt;D xsi:type="xsd:double"&gt;13.1278181564876&lt;/D&gt;&lt;/FQL&gt;&lt;FQL&gt;&lt;Q&gt;INDA^FG_PE_NTM(0,,,90,0)&lt;/Q&gt;&lt;R&gt;1&lt;/R&gt;&lt;C&gt;1&lt;/C&gt;&lt;D xsi:type="xsd:double"&gt;22.4620511783531&lt;/D&gt;&lt;/FQL&gt;&lt;FQL&gt;&lt;Q&gt;INDA^FG_PE(0)&lt;/Q&gt;&lt;R&gt;1&lt;/R&gt;&lt;C&gt;1&lt;/C&gt;&lt;D xsi:type="xsd:double"&gt;24.2329195664375&lt;/D&gt;&lt;/FQL&gt;&lt;FQL&gt;&lt;Q&gt;SPY^FG_PE(0)&lt;/Q&gt;&lt;R&gt;1&lt;/R&gt;&lt;C&gt;1&lt;/C&gt;&lt;D xsi:type="xsd:double"&gt;24.0265054691209&lt;/D&gt;&lt;/FQL&gt;&lt;FQL&gt;&lt;Q&gt;SPY^FMA_DIV_YLD(NTMA,NOW,NOW,M,"PORTAGG","MEANR")&lt;/Q&gt;&lt;R&gt;1&lt;/R&gt;&lt;C&gt;1&lt;/C&gt;&lt;D xsi:type="xsd:double"&gt;1.52671982359584&lt;/D&gt;&lt;/FQL&gt;&lt;FQL&gt;&lt;Q&gt;EWA^FG_FCF_YIELD_NTM(0)&lt;/Q&gt;&lt;R&gt;1&lt;/R&gt;&lt;C&gt;1&lt;/C&gt;&lt;D xsi:type="xsd:double"&gt;4.58428301511964&lt;/D&gt;&lt;/FQL&gt;&lt;FQL&gt;&lt;Q&gt;CC_AU^FDS_ECON_RCPI_Q(0)&lt;/Q&gt;&lt;R&gt;1&lt;/R&gt;&lt;C&gt;1&lt;/C&gt;&lt;D xsi:type="xsd:double"&gt;4.0519876&lt;/D&gt;&lt;/FQL&gt;&lt;FQL&gt;&lt;Q&gt;EWN^FG_FCF_YIELD_NTM(0)&lt;/Q&gt;&lt;R&gt;1&lt;/R&gt;&lt;C&gt;1&lt;/C&gt;&lt;D xsi:type="xsd:double"&gt;3.73115529721696&lt;/D&gt;&lt;/FQL&gt;&lt;FQL&gt;&lt;Q&gt;QQQ^FG_PE_NTM(0,,,90,0)&lt;/Q&gt;&lt;R&gt;1&lt;/R&gt;&lt;C&gt;1&lt;/C&gt;&lt;D xsi:type="xsd:double"&gt;25.9157382996981&lt;/D&gt;&lt;/FQL&gt;&lt;FQL&gt;&lt;Q&gt;EWI^FMA_EVAL_EBITDA(NTMA,0,,,"PORTAGG","MEANR")&lt;/Q&gt;&lt;R&gt;1&lt;/R&gt;&lt;C&gt;1&lt;/C&gt;&lt;D xsi:type="xsd:double"&gt;7.38620339497857&lt;/D&gt;&lt;/FQL&gt;&lt;FQL&gt;&lt;Q&gt;EWG^FG_PE_NTM(0,,,90,0)&lt;/Q&gt;&lt;R&gt;1&lt;/R&gt;&lt;C&gt;1&lt;/C&gt;&lt;D xsi:type="xsd:double"&gt;11.5849963882056&lt;/D&gt;&lt;/FQL&gt;&lt;FQL&gt;&lt;Q&gt;EWA^JULIAN(FMA_DIV_YLD(NTMA,NOW,NOW,M,"PORTAGG","MEANR").DATES)&lt;/Q&gt;&lt;R&gt;1&lt;/R&gt;&lt;C&gt;1&lt;/C&gt;&lt;D xsi:type="xsd:long"&gt;45322&lt;/D&gt;&lt;/FQL&gt;&lt;FQL&gt;&lt;Q&gt;URTH^FG_FCF_YIELD_NTM(0)&lt;/Q&gt;&lt;R&gt;1&lt;/R&gt;&lt;C&gt;1&lt;/C&gt;&lt;D xsi:type="xsd:double"&gt;4.48596360381004&lt;/D&gt;&lt;/FQL&gt;&lt;FQL&gt;&lt;Q&gt;EWI^FG_PE_NTM(0,,,90,0)&lt;/Q&gt;&lt;R&gt;1&lt;/R&gt;&lt;C&gt;1&lt;/C&gt;&lt;D xsi:type="xsd:double"&gt;8.98980301152478&lt;/D&gt;&lt;/FQL&gt;&lt;FQL&gt;&lt;Q&gt;EWN^JULIAN(FMA_DIV_YLD(NTMA,NOW,NOW,M,"PORTAGG","MEANR").DATES)&lt;/Q&gt;&lt;R&gt;1&lt;/R&gt;&lt;C&gt;1&lt;/C&gt;&lt;D xsi:type="xsd:long"&gt;45322&lt;/D&gt;&lt;/FQL&gt;&lt;FQL&gt;&lt;Q&gt;QQQ^FMA_EVAL_EBITDA(NTMA,0,,,"PORTAGG","MEANR")&lt;/Q&gt;&lt;R&gt;1&lt;/R&gt;&lt;C&gt;1&lt;/C&gt;&lt;D xsi:type="xsd:double"&gt;16.0886507757014&lt;/D&gt;&lt;/FQL&gt;&lt;FQL&gt;&lt;Q&gt;EWL^FMA_DIV_YLD(NTMA,NOW,NOW,M,"PORTAGG","MEANR")&lt;/Q&gt;&lt;R&gt;1&lt;/R&gt;&lt;C&gt;1&lt;/C&gt;&lt;D xsi:type="xsd:double"&gt;3.27877771867405&lt;/D&gt;&lt;/FQL&gt;&lt;FQL&gt;&lt;Q&gt;EWG^FG_PE(0)&lt;/Q&gt;&lt;R&gt;1&lt;/R&gt;&lt;C&gt;1&lt;/C&gt;&lt;D xsi:type="xsd:double"&gt;10.7719867538313&lt;/D&gt;&lt;/FQL&gt;&lt;FQL&gt;&lt;Q&gt;ENZL^FMA_EVAL_EBIT(LTMA,NOW,NOW,M,"PORTAGG","MEANR")&lt;/Q&gt;&lt;R&gt;1&lt;/R&gt;&lt;C&gt;1&lt;/C&gt;&lt;D xsi:type="xsd:double"&gt;19.7872792381313&lt;/D&gt;&lt;/FQL&gt;&lt;FQL&gt;&lt;Q&gt;FXI^FMA_EVAL_EBIT(LTMA,NOW,NOW,M,"PORTAGG","MEANR")&lt;/Q&gt;&lt;R&gt;1&lt;/R&gt;&lt;C&gt;1&lt;/C&gt;&lt;D xsi:type="xsd:double"&gt;10.5078240026369&lt;/D&gt;&lt;/FQL&gt;&lt;FQL&gt;&lt;Q&gt;FXI^FMA_EVAL_EBITDA(NTMA,0,,,"PORTAGG","MEANR")&lt;/Q&gt;&lt;R&gt;1&lt;/R&gt;&lt;C&gt;1&lt;/C&gt;&lt;D xsi:type="xsd:double"&gt;6.95793738085741&lt;/D&gt;&lt;/FQL&gt;&lt;FQL&gt;&lt;Q&gt;FXI^FG_FCF_YIELD_NTM(0)&lt;/Q&gt;&lt;R&gt;1&lt;/R&gt;&lt;C&gt;1&lt;/C&gt;&lt;D xsi:type="xsd:double"&gt;8.21564194685223&lt;/D&gt;&lt;/FQL&gt;&lt;FQL&gt;&lt;Q&gt;FXI^FMA_DIV_YLD(NTMA,NOW,NOW,M,"PORTAGG","MEANR")&lt;/Q&gt;&lt;R&gt;1&lt;/R&gt;&lt;C&gt;1&lt;/C&gt;&lt;D xsi:type="xsd:double"&gt;3.86219728033909&lt;/D&gt;&lt;/FQL&gt;&lt;FQL&gt;&lt;Q&gt;FXI^FG_PE_NTM(0,,,90,0)&lt;/Q&gt;&lt;R&gt;1&lt;/R&gt;&lt;C&gt;1&lt;/C&gt;&lt;D xsi:type="xsd:double"&gt;6.84379513456322&lt;/D&gt;&lt;/FQL&gt;&lt;FQL&gt;&lt;Q&gt;FXI^FG_PE(0)&lt;/Q&gt;&lt;R&gt;1&lt;/R&gt;&lt;C&gt;1&lt;/C&gt;&lt;D xsi:type="xsd:double"&gt;8.42328006519845&lt;/D&gt;&lt;/FQL&gt;&lt;FQL&gt;&lt;Q&gt;FXI^JULIAN(FMA_DIV_YLD(NTMA,NOW,NOW,M,"PORTAGG","MEANR").DATES)&lt;/Q&gt;&lt;R&gt;1&lt;/R&gt;&lt;C&gt;1&lt;/C&gt;&lt;D xsi:type="xsd:long"&gt;45322&lt;/D&gt;&lt;/FQL&gt;&lt;FQL&gt;&lt;Q&gt;SPY^FG_FCF_YIELD_NTM(0)&lt;/Q&gt;&lt;R&gt;1&lt;/R&gt;&lt;C&gt;1&lt;/C&gt;&lt;D xsi:type="xsd:double"&gt;4.27610965655318&lt;/D&gt;&lt;/FQL&gt;&lt;FQL&gt;&lt;Q&gt;SPY^JULIAN(FG_COMPANY_NAME.DATES)&lt;/Q&gt;&lt;R&gt;1&lt;/R&gt;&lt;C&gt;1&lt;/C&gt;&lt;D xsi:type="xsd:string"&gt;#NUM&lt;/D&gt;&lt;/FQL&gt;&lt;FQL&gt;&lt;Q&gt;INDA^FMA_ROE(NTMA,-20AY,NOW,FY,"PORTAGG","MEANR")&lt;/Q&gt;&lt;R&gt;20&lt;/R&gt;&lt;C&gt;1&lt;/C&gt;&lt;D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xsi:type="xsd:double"&gt;15.6108197056138&lt;/D&gt;&lt;D xsi:type="xsd:double"&gt;16.0962597956391&lt;/D&gt;&lt;D xsi:type="xsd:double"&gt;15.7612771435553&lt;/D&gt;&lt;D xsi:type="xsd:double"&gt;15.9055421047158&lt;/D&gt;&lt;D xsi:type="xsd:double"&gt;15.6930916584344&lt;/D&gt;&lt;D xsi:type="xsd:double"&gt;15.3154529754558&lt;/D&gt;&lt;D xsi:type="xsd:double"&gt;14.6122050459717&lt;/D&gt;&lt;D xsi:type="xsd:double"&gt;14.5354845941958&lt;/D&gt;&lt;D xsi:type="xsd:double"&gt;12.8423838581616&lt;/D&gt;&lt;D xsi:type="xsd:double"&gt;15.1612835327609&lt;/D&gt;&lt;D xsi:type="xsd:double"&gt;14.9254235326562&lt;/D&gt;&lt;D xsi:type="xsd:double"&gt;16.0765500706352&lt;/D&gt;&lt;/FQL&gt;&lt;FQL&gt;&lt;Q&gt;VWO^FMA_ROE(NTMA,-20AY,NOW,FY,"PORTAGG","MEANR")&lt;/Q&gt;&lt;R&gt;20&lt;/R&gt;&lt;C&gt;1&lt;/C&gt;&lt;D xsi:type="xsd:double"&gt;13.6239150364849&lt;/D&gt;&lt;D xsi:type="xsd:double"&gt;9.91095331154296&lt;/D&gt;&lt;D xsi:type="xsd:double"&gt;17.5778459033812&lt;/D&gt;&lt;D xsi:type="xsd:double"&gt;17.6157033960015&lt;/D&gt;&lt;D xsi:type="xsd:double"&gt;12.9060340526416&lt;/D&gt;&lt;D xsi:type="xsd:double"&gt;14.458491518095&lt;/D&gt;&lt;D xsi:type="xsd:double"&gt;15.6161009270007&lt;/D&gt;&lt;D xsi:type="xsd:double"&gt;14.5215044719045&lt;/D&gt;&lt;D xsi:type="xsd:double"&gt;13.50514966037&lt;/D&gt;&lt;D xsi:type="xsd:double"&gt;13.2092644396915&lt;/D&gt;&lt;D xsi:type="xsd:double"&gt;12.5085432510704&lt;/D&gt;&lt;D xsi:type="xsd:double"&gt;11.6659479898568&lt;/D&gt;&lt;D xsi:type="xsd:double"&gt;11.5675687264756&lt;/D&gt;&lt;D xsi:type="xsd:double"&gt;12.5245327919209&lt;/D&gt;&lt;D xsi:type="xsd:double"&gt;13.023924160085&lt;/D&gt;&lt;D xsi:type="xsd:double"&gt;12.5352901078674&lt;/D&gt;&lt;D xsi:type="xsd:double"&gt;12.1047447103077&lt;/D&gt;&lt;D xsi:type="xsd:double"&gt;13.6824604563658&lt;/D&gt;&lt;D xsi:type="xsd:double"&gt;13.171457001096&lt;/D&gt;&lt;D xsi:type="xsd:double"&gt;13.0304614805831&lt;/D&gt;&lt;/FQL&gt;&lt;FQL&gt;&lt;Q&gt;EWJ^FMA_ROE(NTMA,-20AY,NOW,FY,"PORTAGG","MEANR")&lt;/Q&gt;&lt;R&gt;20&lt;/R&gt;&lt;C&gt;1&lt;/C&gt;&lt;D xsi:type="xsd:double"&gt;9.47226395470966&lt;/D&gt;&lt;D xsi:type="xsd:double"&gt;9.71080928595139&lt;/D&gt;&lt;D xsi:type="xsd:double"&gt;9.94594902069009&lt;/D&gt;&lt;D xsi:type="xsd:double"&gt;9.91062584648368&lt;/D&gt;&lt;D xsi:type="xsd:double"&gt;6.32645011325218&lt;/D&gt;&lt;D xsi:type="xsd:double"&gt;5.71374560341251&lt;/D&gt;&lt;D xsi:type="xsd:double"&gt;7.77608846456594&lt;/D&gt;&lt;D xsi:type="xsd:double"&gt;7.29309511734397&lt;/D&gt;&lt;D xsi:type="xsd:double"&gt;7.60463906390222&lt;/D&gt;&lt;D xsi:type="xsd:double"&gt;8.908847583029&lt;/D&gt;&lt;D xsi:type="xsd:double"&gt;9.08038865449702&lt;/D&gt;&lt;D xsi:type="xsd:double"&gt;8.77889818317635&lt;/D&gt;&lt;D xsi:type="xsd:double"&gt;8.62096827520989&lt;/D&gt;&lt;D xsi:type="xsd:double"&gt;9.23986519100434&lt;/D&gt;&lt;D xsi:type="xsd:double"&gt;9.49570678525962&lt;/D&gt;&lt;D xsi:type="xsd:double"&gt;8.35596284584271&lt;/D&gt;&lt;D xsi:type="xsd:double"&gt;7.43859939780567&lt;/D&gt;&lt;D xsi:type="xsd:double"&gt;9.22076575820079&lt;/D&gt;&lt;D xsi:type="xsd:double"&gt;9.22544563102119&lt;/D&gt;&lt;D xsi:type="xsd:double"&gt;9.28509011528567&lt;/D&gt;&lt;/FQL&gt;&lt;FQL&gt;&lt;Q&gt;QQQ^FMA_ROE(NTMA,-20AY,NOW,FY,"PORTAGG","MEANR")&lt;/Q&gt;&lt;R&gt;20&lt;/R&gt;&lt;C&gt;1&lt;/C&gt;&lt;D xsi:type="xsd:double"&gt;14.817843581598&lt;/D&gt;&lt;D xsi:type="xsd:double"&gt;15.4866947775921&lt;/D&gt;&lt;D xsi:type="xsd:double"&gt;16.8339704998129&lt;/D&gt;&lt;D xsi:type="xsd:double"&gt;17.9560593685279&lt;/D&gt;&lt;D xsi:type="xsd:double"&gt;16.5654843697708&lt;/D&gt;&lt;D xsi:type="xsd:double"&gt;17.5965741262714&lt;/D&gt;&lt;D xsi:type="xsd:double"&gt;20.0003742371644&lt;/D&gt;&lt;D xsi:type="xsd:double"&gt;20.9591568938239&lt;/D&gt;&lt;D xsi:type="xsd:double"&gt;20.7921963775154&lt;/D&gt;&lt;D xsi:type="xsd:double"&gt;20.047298915306&lt;/D&gt;&lt;D xsi:type="xsd:double"&gt;22.0568276514703&lt;/D&gt;&lt;D xsi:type="xsd:double"&gt;21.8504635786249&lt;/D&gt;&lt;D xsi:type="xsd:double"&gt;21.1146076459691&lt;/D&gt;&lt;D xsi:type="xsd:double"&gt;22.0784263508941&lt;/D&gt;&lt;D xsi:type="xsd:double"&gt;26.4902293367872&lt;/D&gt;&lt;D xsi:type="xsd:double"&gt;25.0117291642238&lt;/D&gt;&lt;D xsi:type="xsd:double"&gt;24.5344428537413&lt;/D&gt;&lt;D xsi:type="xsd:double"&gt;26.6357279766743&lt;/D&gt;&lt;D xsi:type="xsd:double"&gt;24.0478417943907&lt;/D&gt;&lt;D xsi:type="xsd:double"&gt;25.2939832209764&lt;/D&gt;&lt;/FQL&gt;&lt;FQL&gt;&lt;Q&gt;SPY^FMA_ROE(NTMA,-20AY,NOW,FY,"PORTAGG","MEANR")&lt;/Q&gt;&lt;R&gt;20&lt;/R&gt;&lt;C&gt;1&lt;/C&gt;&lt;D xsi:type="xsd:double"&gt;15.5861790200459&lt;/D&gt;&lt;D xsi:type="xsd:double"&gt;16.7322038566819&lt;/D&gt;&lt;D xsi:type="xsd:double"&gt;17.3873562088184&lt;/D&gt;&lt;D xsi:type="xsd:double"&gt;17.7935626477889&lt;/D&gt;&lt;D xsi:type="xsd:double"&gt;13.9384597707689&lt;/D&gt;&lt;D xsi:type="xsd:double"&gt;14.004346429543&lt;/D&gt;&lt;D xsi:type="xsd:double"&gt;15.0399433453936&lt;/D&gt;&lt;D xsi:type="xsd:double"&gt;15.5262408812809&lt;/D&gt;&lt;D xsi:type="xsd:double"&gt;15.3796547722071&lt;/D&gt;&lt;D xsi:type="xsd:double"&gt;15.8702437846916&lt;/D&gt;&lt;D xsi:type="xsd:double"&gt;15.8106739007597&lt;/D&gt;&lt;D xsi:type="xsd:double"&gt;15.8580313128215&lt;/D&gt;&lt;D xsi:type="xsd:double"&gt;16.0499124928518&lt;/D&gt;&lt;D xsi:type="xsd:double"&gt;16.907948658911&lt;/D&gt;&lt;D xsi:type="xsd:double"&gt;18.8923615036562&lt;/D&gt;&lt;D xsi:type="xsd:double"&gt;18.2929292658324&lt;/D&gt;&lt;D xsi:type="xsd:double"&gt;17.2298191455955&lt;/D&gt;&lt;D xsi:type="xsd:double"&gt;20.6860707051478&lt;/D&gt;&lt;D xsi:type="xsd:double"&gt;20.5984612553147&lt;/D&gt;&lt;D xsi:type="xsd:double"&gt;20.3427985540804&lt;/D&gt;&lt;/FQL&gt;&lt;FQL&gt;&lt;Q&gt;SPY^JULIAN(FMA_ROE(NTMA,-20AY,NOW,FY,"PORTAGG","MEANR").DATES)&lt;/Q&gt;&lt;R&gt;20&lt;/R&gt;&lt;C&gt;1&lt;/C&gt;&lt;D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xsi:type="xsd:long"&gt;45289&lt;/D&gt;&lt;/FQL&gt;&lt;FQL&gt;&lt;Q&gt;^FG_YIELD(0,,,,"YTM")&lt;/Q&gt;&lt;R&gt;0&lt;/R&gt;&lt;C&gt;0&lt;/C&gt;&lt;/FQL&gt;&lt;FQL&gt;&lt;Q&gt;TRYJP10Y-FDS^FG_YIELD(0,,,,"YTM")&lt;/Q&gt;&lt;R&gt;1&lt;/R&gt;&lt;C&gt;1&lt;/C&gt;&lt;D xsi:type="xsd:double"&gt;0.723&lt;/D&gt;&lt;/FQL&gt;&lt;FQL&gt;&lt;Q&gt;TRYUS10Y-FDS^FG_YIELD(0,,,,"YTM")&lt;/Q&gt;&lt;R&gt;1&lt;/R&gt;&lt;C&gt;1&lt;/C&gt;&lt;D xsi:type="xsd:double"&gt;4.2723&lt;/D&gt;&lt;/FQL&gt;&lt;FQL&gt;&lt;Q&gt;SPY^FG_PE_NTM(0,,,90,0)&lt;/Q&gt;&lt;R&gt;1&lt;/R&gt;&lt;C&gt;1&lt;/C&gt;&lt;D xsi:type="xsd:double"&gt;20.3606293718784&lt;/D&gt;&lt;/FQL&gt;&lt;FQL&gt;&lt;Q&gt;FC0000IN^FG_COMPANY_NAME&lt;/Q&gt;&lt;R&gt;1&lt;/R&gt;&lt;C&gt;1&lt;/C&gt;&lt;D xsi:type="xsd:string"&gt;India&lt;/D&gt;&lt;/FQL&gt;&lt;FQL&gt;&lt;Q&gt;EWJ^FG_COMPANY_NAME&lt;/Q&gt;&lt;R&gt;1&lt;/R&gt;&lt;C&gt;1&lt;/C&gt;&lt;D xsi:type="xsd:string"&gt;iShares MSCI Japan ETF&lt;/D&gt;&lt;/FQL&gt;&lt;FQL&gt;&lt;Q&gt;QQQ^FG_COMPANY_NAME&lt;/Q&gt;&lt;R&gt;1&lt;/R&gt;&lt;C&gt;1&lt;/C&gt;&lt;D xsi:type="xsd:string"&gt;Invesco QQQ Trust Series I&lt;/D&gt;&lt;/FQL&gt;&lt;FQL&gt;&lt;Q&gt;SPY^FG_COMPANY_NAME&lt;/Q&gt;&lt;R&gt;1&lt;/R&gt;&lt;C&gt;1&lt;/C&gt;&lt;D xsi:type="xsd:string"&gt;SPDR S&amp;amp;P 500 ETF Trust&lt;/D&gt;&lt;/FQL&gt;&lt;FQL&gt;&lt;Q&gt;URTH^FMA_EPS(NTMA,-20AY,0,CY,,"PORTAGG","MEANR")&lt;/Q&gt;&lt;R&gt;20&lt;/R&gt;&lt;C&gt;1&lt;/C&gt;&lt;D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xsi:type="xsd:double"&gt;4.55913632412374&lt;/D&gt;&lt;D xsi:type="xsd:double"&gt;4.8298105677889&lt;/D&gt;&lt;D xsi:type="xsd:double"&gt;4.68122041716609&lt;/D&gt;&lt;D xsi:type="xsd:double"&gt;4.46290846961937&lt;/D&gt;&lt;D xsi:type="xsd:double"&gt;4.5468408308106&lt;/D&gt;&lt;D xsi:type="xsd:double"&gt;5.24375165960342&lt;/D&gt;&lt;D xsi:type="xsd:double"&gt;5.92417007591415&lt;/D&gt;&lt;D xsi:type="xsd:double"&gt;5.85445884141902&lt;/D&gt;&lt;D xsi:type="xsd:double"&gt;5.4370372287756&lt;/D&gt;&lt;D xsi:type="xsd:double"&gt;7.02066964128431&lt;/D&gt;&lt;D xsi:type="xsd:double"&gt;7.3050328040473&lt;/D&gt;&lt;D xsi:type="xsd:double"&gt;7.69407283826969&lt;/D&gt;&lt;/FQL&gt;&lt;FQL&gt;&lt;Q&gt;INDA^FMA_EPS(NTMA,-20AY,0,CY,,"PORTAGG","MEANR")&lt;/Q&gt;&lt;R&gt;20&lt;/R&gt;&lt;C&gt;1&lt;/C&gt;&lt;D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xsi:type="xsd:double"&gt;1.83526343342337&lt;/D&gt;&lt;D xsi:type="xsd:double"&gt;1.68709619610647&lt;/D&gt;&lt;D xsi:type="xsd:double"&gt;1.77904022780582&lt;/D&gt;&lt;D xsi:type="xsd:double"&gt;1.58681326279998&lt;/D&gt;&lt;D xsi:type="xsd:double"&gt;1.65739762939509&lt;/D&gt;&lt;D xsi:type="xsd:double"&gt;1.89358156925596&lt;/D&gt;&lt;D xsi:type="xsd:double"&gt;1.85575218513067&lt;/D&gt;&lt;D xsi:type="xsd:double"&gt;1.84184803179952&lt;/D&gt;&lt;D xsi:type="xsd:double"&gt;1.66268154522044&lt;/D&gt;&lt;D xsi:type="xsd:double"&gt;1.98248081630923&lt;/D&gt;&lt;D xsi:type="xsd:double"&gt;1.89982887024895&lt;/D&gt;&lt;D xsi:type="xsd:double"&gt;2.21567323772712&lt;/D&gt;&lt;/FQL&gt;&lt;FQL&gt;&lt;Q&gt;FC0000CN^FMA_EPS(NTMA,-20AY,0,CY,,"PORTAGG","MEANR")&lt;/Q&gt;&lt;R&gt;20&lt;/R&gt;&lt;C&gt;1&lt;/C&gt;&lt;D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xsi:type="xsd:double"&gt;17.6373597171784&lt;/D&gt;&lt;D xsi:type="xsd:double"&gt;17.4947707018984&lt;/D&gt;&lt;D xsi:type="xsd:double"&gt;21.2762448567038&lt;/D&gt;&lt;D xsi:type="xsd:double"&gt;20.3723993160167&lt;/D&gt;&lt;D xsi:type="xsd:double"&gt;19.1497829717323&lt;/D&gt;&lt;/FQL&gt;&lt;FQL&gt;&lt;Q&gt;FC0000IN^FMA_EPS(NTMA,-20AY,0,CY,,"PORTAGG","MEANR")&lt;/Q&gt;&lt;R&gt;20&lt;/R&gt;&lt;C&gt;1&lt;/C&gt;&lt;D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xsi:type="xsd:double"&gt;36.3147882965571&lt;/D&gt;&lt;D xsi:type="xsd:double"&gt;33.7058784931621&lt;/D&gt;&lt;D xsi:type="xsd:double"&gt;47.0200163269801&lt;/D&gt;&lt;D xsi:type="xsd:double"&gt;46.0469770049198&lt;/D&gt;&lt;D xsi:type="xsd:double"&gt;54.6853243758497&lt;/D&gt;&lt;/FQL&gt;&lt;FQL&gt;&lt;Q&gt;EWJ^FMA_EPS(NTMA,-20AY,0,CY,,"PORTAGG","MEANR")&lt;/Q&gt;&lt;R&gt;20&lt;/R&gt;&lt;C&gt;1&lt;/C&gt;&lt;D xsi:type="xsd:double"&gt;2.83572005832403&lt;/D&gt;&lt;D xsi:type="xsd:double"&gt;2.84830335934349&lt;/D&gt;&lt;D xsi:type="xsd:double"&gt;3.29156932486821&lt;/D&gt;&lt;D xsi:type="xsd:double"&gt;3.66778515674736&lt;/D&gt;&lt;D xsi:type="xsd:double"&gt;2.74393009109397&lt;/D&gt;&lt;D xsi:type="xsd:double"&gt;1.93733358061505&lt;/D&gt;&lt;D xsi:type="xsd:double"&gt;3.17729322550467&lt;/D&gt;&lt;D xsi:type="xsd:double"&gt;3.09458124193192&lt;/D&gt;&lt;D xsi:type="xsd:double"&gt;2.8747287105461&lt;/D&gt;&lt;D xsi:type="xsd:double"&gt;3.27496071085416&lt;/D&gt;&lt;D xsi:type="xsd:double"&gt;3.14456301788536&lt;/D&gt;&lt;D xsi:type="xsd:double"&gt;3.44827515089069&lt;/D&gt;&lt;D xsi:type="xsd:double"&gt;3.33160709427031&lt;/D&gt;&lt;D xsi:type="xsd:double"&gt;4.07233312791291&lt;/D&gt;&lt;D xsi:type="xsd:double"&gt;4.56488250158257&lt;/D&gt;&lt;D xsi:type="xsd:double"&gt;4.07638217277852&lt;/D&gt;&lt;D xsi:type="xsd:double"&gt;3.67789532129295&lt;/D&gt;&lt;D xsi:type="xsd:double"&gt;4.61613841782933&lt;/D&gt;&lt;D xsi:type="xsd:double"&gt;4.4608952831501&lt;/D&gt;&lt;D xsi:type="xsd:double"&gt;4.55864913646489&lt;/D&gt;&lt;/FQL&gt;&lt;FQL&gt;&lt;Q&gt;QQQ^FMA_EPS(NTMA,-20AY,0,CY,,"PORTAGG","MEANR")&lt;/Q&gt;&lt;R&gt;20&lt;/R&gt;&lt;C&gt;1&lt;/C&gt;&lt;D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xsi:type="xsd:double"&gt;9.35231845447902&lt;/D&gt;&lt;D xsi:type="xsd:double"&gt;10.4260783048275&lt;/D&gt;&lt;D xsi:type="xsd:double"&gt;13.639514851128&lt;/D&gt;&lt;D xsi:type="xsd:double"&gt;12.7500589340509&lt;/D&gt;&lt;D xsi:type="xsd:double"&gt;16.3215049617378&lt;/D&gt;&lt;/FQL&gt;&lt;FQL&gt;&lt;Q&gt;SPY^FMA_EPS(NTMA,-20AY,0,CY,,"PORTAGG","MEANR")&lt;/Q&gt;&lt;R&gt;20&lt;/R&gt;&lt;C&gt;1&lt;/C&gt;&lt;D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xsi:type="xsd:double"&gt;17.7294354336934&lt;/D&gt;&lt;D xsi:type="xsd:double"&gt;16.6617703304633&lt;/D&gt;&lt;D xsi:type="xsd:double"&gt;22.2764712560576&lt;/D&gt;&lt;D xsi:type="xsd:double"&gt;22.9688783263366&lt;/D&gt;&lt;D xsi:type="xsd:double"&gt;24.3414791036023&lt;/D&gt;&lt;/FQL&gt;&lt;FQL&gt;&lt;Q&gt;QQQ^JULIAN(FMA_EPS(NTMA,-20AY,0,CY,,"PORTAGG","MEANR").DATES)&lt;/Q&gt;&lt;R&gt;20&lt;/R&gt;&lt;C&gt;1&lt;/C&gt;&lt;D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xsi:type="xsd:long"&gt;43462&lt;/D&gt;&lt;D xsi:type="xsd:long"&gt;43830&lt;/D&gt;&lt;D xsi:type="xsd:long"&gt;44196&lt;/D&gt;&lt;D xsi:type="xsd:long"&gt;44561&lt;/D&gt;&lt;D xsi:type="xsd:long"&gt;44925&lt;/D&gt;&lt;D xsi:type="xsd:long"&gt;45289&lt;/D&gt;&lt;/FQL&gt;&lt;FQL&gt;&lt;Q&gt;URTH^FG_COMPANY_NAME&lt;/Q&gt;&lt;R&gt;1&lt;/R&gt;&lt;C&gt;1&lt;/C&gt;&lt;D xsi:type="xsd:string"&gt;iShares MSCI World ETF&lt;/D&gt;&lt;/FQL&gt;&lt;FQL&gt;&lt;Q&gt;FC0000US^JULIAN(FG_COMPANY_NAME.DATES)&lt;/Q&gt;&lt;R&gt;1&lt;/R&gt;&lt;C&gt;1&lt;/C&gt;&lt;D xsi:type="xsd:string"&gt;#NUM&lt;/D&gt;&lt;/FQL&gt;&lt;FQL&gt;&lt;Q&gt;VWO^FG_COMPANY_NAME&lt;/Q&gt;&lt;R&gt;1&lt;/R&gt;&lt;C&gt;1&lt;/C&gt;&lt;D xsi:type="xsd:string"&gt;Vanguard FTSE Emerging Markets ETF&lt;/D&gt;&lt;/FQL&gt;&lt;FQL&gt;&lt;Q&gt;FC0000JP^FG_COMPANY_NAME&lt;/Q&gt;&lt;R&gt;1&lt;/R&gt;&lt;C&gt;1&lt;/C&gt;&lt;D xsi:type="xsd:string"&gt;Japan&lt;/D&gt;&lt;/FQL&gt;&lt;FQL&gt;&lt;Q&gt;FC0000US^FG_COMPANY_NAME&lt;/Q&gt;&lt;R&gt;1&lt;/R&gt;&lt;C&gt;1&lt;/C&gt;&lt;D xsi:type="xsd:string"&gt;United States&lt;/D&gt;&lt;/FQL&gt;&lt;FQL&gt;&lt;Q&gt;VWO^FMA_EPS(NTMA,-20AY,0,CY,,"PORTAGG","MEANR")&lt;/Q&gt;&lt;R&gt;20&lt;/R&gt;&lt;C&gt;1&lt;/C&gt;&lt;D xsi:type="xsd:string"&gt;@NA&lt;/D&gt;&lt;D xsi:type="xsd:double"&gt;2.47096748819429&lt;/D&gt;&lt;D xsi:type="xsd:double"&gt;3.07377774425412&lt;/D&gt;&lt;D xsi:type="xsd:double"&gt;3.86944526172212&lt;/D&gt;&lt;D xsi:type="xsd:double"&gt;2.60867545168868&lt;/D&gt;&lt;D xsi:type="xsd:double"&gt;3.18821291353687&lt;/D&gt;&lt;D xsi:type="xsd:double"&gt;4.15747212481106&lt;/D&gt;&lt;D xsi:type="xsd:double"&gt;4.12857564630079&lt;/D&gt;&lt;D xsi:type="xsd:double"&gt;4.18029682315269&lt;/D&gt;&lt;D xsi:type="xsd:double"&gt;3.80798109782178&lt;/D&gt;&lt;D xsi:type="xsd:double"&gt;3.50712263282986&lt;/D&gt;&lt;D xsi:type="xsd:double"&gt;2.87492956545103&lt;/D&gt;&lt;D xsi:type="xsd:double"&gt;2.98790327540514&lt;/D&gt;&lt;D xsi:type="xsd:double"&gt;3.48400264543457&lt;/D&gt;&lt;D xsi:type="xsd:double"&gt;3.41428108527064&lt;/D&gt;&lt;D xsi:type="xsd:double"&gt;3.40452726589734&lt;/D&gt;&lt;D xsi:type="xsd:double"&gt;3.30591511863779&lt;/D&gt;&lt;D xsi:type="xsd:double"&gt;3.92110098894674&lt;/D&gt;&lt;D xsi:type="xsd:double"&gt;3.36622368408324&lt;/D&gt;&lt;D xsi:type="xsd:double"&gt;3.38789405175702&lt;/D&gt;&lt;/FQL&gt;&lt;FQL&gt;&lt;Q&gt;FC0000JP^FMA_EPS(NTMA,-20AY,0,CY,,"PORTAGG","MEANR")&lt;/Q&gt;&lt;R&gt;20&lt;/R&gt;&lt;C&gt;1&lt;/C&gt;&lt;D xsi:type="xsd:double"&gt;6.3219540592912&lt;/D&gt;&lt;D xsi:type="xsd:double"&gt;6.36711938836275&lt;/D&gt;&lt;D xsi:type="xsd:double"&gt;7.10166782446205&lt;/D&gt;&lt;D xsi:type="xsd:double"&gt;8.01436671368109&lt;/D&gt;&lt;D xsi:type="xsd:double"&gt;6.05678795097842&lt;/D&gt;&lt;D xsi:type="xsd:double"&gt;4.61011331653549&lt;/D&gt;&lt;D xsi:type="xsd:double"&gt;7.53350480682024&lt;/D&gt;&lt;D xsi:type="xsd:double"&gt;7.85626935567262&lt;/D&gt;&lt;D xsi:type="xsd:double"&gt;7.24528468547332&lt;/D&gt;&lt;D xsi:type="xsd:double"&gt;8.03763113189248&lt;/D&gt;&lt;D xsi:type="xsd:double"&gt;7.80736408967881&lt;/D&gt;&lt;D xsi:type="xsd:double"&gt;8.63988549144276&lt;/D&gt;&lt;D xsi:type="xsd:double"&gt;8.56785655145268&lt;/D&gt;&lt;D xsi:type="xsd:double"&gt;10.4136052900246&lt;/D&gt;&lt;D xsi:type="xsd:double"&gt;11.6762416161251&lt;/D&gt;&lt;D xsi:type="xsd:double"&gt;10.613676784343&lt;/D&gt;&lt;D xsi:type="xsd:double"&gt;9.49697314382428&lt;/D&gt;&lt;D xsi:type="xsd:double"&gt;12.014339436175&lt;/D&gt;&lt;D xsi:type="xsd:double"&gt;11.613648184546&lt;/D&gt;&lt;D xsi:type="xsd:double"&gt;11.9837863404204&lt;/D&gt;&lt;/FQL&gt;&lt;FQL&gt;&lt;Q&gt;FC0000US^FMA_EPS(NTMA,-20AY,0,CY,,"PORTAGG","MEANR")&lt;/Q&gt;&lt;R&gt;20&lt;/R&gt;&lt;C&gt;1&lt;/C&gt;&lt;D xsi:type="xsd:double"&gt;5.56522686771871&lt;/D&gt;&lt;D xsi:type="xsd:double"&gt;6.47635511163115&lt;/D&gt;&lt;D xsi:type="xsd:double"&gt;7.29074434216251&lt;/D&gt;&lt;D xsi:type="xsd:double"&gt;7.8238082613683&lt;/D&gt;&lt;D xsi:type="xsd:double"&gt;6.14768966820034&lt;/D&gt;&lt;D xsi:type="xsd:double"&gt;6.09988821946941&lt;/D&gt;&lt;D xsi:type="xsd:double"&gt;7.68443110491129&lt;/D&gt;&lt;D xsi:type="xsd:double"&gt;8.63325614340494&lt;/D&gt;&lt;D xsi:type="xsd:double"&gt;9.00612050974429&lt;/D&gt;&lt;D xsi:type="xsd:double"&gt;9.5479428504914&lt;/D&gt;&lt;D xsi:type="xsd:double"&gt;10.0076012596959&lt;/D&gt;&lt;D xsi:type="xsd:double"&gt;9.7810363311157&lt;/D&gt;&lt;D xsi:type="xsd:double"&gt;10.2019583747837&lt;/D&gt;&lt;D xsi:type="xsd:double"&gt;11.4143292932213&lt;/D&gt;&lt;D xsi:type="xsd:double"&gt;13.4453016067999&lt;/D&gt;&lt;D xsi:type="xsd:double"&gt;13.4885002206844&lt;/D&gt;&lt;D xsi:type="xsd:double"&gt;12.5717460353821&lt;/D&gt;&lt;D xsi:type="xsd:double"&gt;16.3485502094545&lt;/D&gt;&lt;D xsi:type="xsd:double"&gt;17.0947498073017&lt;/D&gt;&lt;D xsi:type="xsd:double"&gt;18.2247866161968&lt;/D&gt;&lt;/FQL&gt;&lt;FQL&gt;&lt;Q&gt;FXI^FMA_EPS(NTMA,-20AY,0,CY,,"PORTAGG","MEANR")&lt;/Q&gt;&lt;R&gt;20&lt;/R&gt;&lt;C&gt;1&lt;/C&gt;&lt;D xsi:type="xsd:double"&gt;1.62751640585227&lt;/D&gt;&lt;D xsi:type="xsd:double"&gt;1.87617044888309&lt;/D&gt;&lt;D xsi:type="xsd:double"&gt;2.03158143091548&lt;/D&gt;&lt;D xsi:type="xsd:double"&gt;2.95801688582442&lt;/D&gt;&lt;D xsi:type="xsd:double"&gt;2.85237594822922&lt;/D&gt;&lt;D xsi:type="xsd:double"&gt;3.04830684507793&lt;/D&gt;&lt;D xsi:type="xsd:double"&gt;3.86651876174103&lt;/D&gt;&lt;D xsi:type="xsd:double"&gt;4.58667625879303&lt;/D&gt;&lt;D xsi:type="xsd:double"&gt;4.57783232265602&lt;/D&gt;&lt;D xsi:type="xsd:double"&gt;4.96453822821078&lt;/D&gt;&lt;D xsi:type="xsd:double"&gt;4.69703673005135&lt;/D&gt;&lt;D xsi:type="xsd:double"&gt;4.21513835493453&lt;/D&gt;&lt;D xsi:type="xsd:double"&gt;3.99251490222853&lt;/D&gt;&lt;D xsi:type="xsd:double"&gt;5.22839124640009&lt;/D&gt;&lt;D xsi:type="xsd:double"&gt;5.22021888836803&lt;/D&gt;&lt;D xsi:type="xsd:double"&gt;5.17986843943994&lt;/D&gt;&lt;D xsi:type="xsd:double"&gt;4.20620989946304&lt;/D&gt;&lt;D xsi:type="xsd:double"&gt;3.75918022120227&lt;/D&gt;&lt;D xsi:type="xsd:double"&gt;3.32998411829389&lt;/D&gt;&lt;D xsi:type="xsd:double"&gt;3.37002760292587&lt;/D&gt;&lt;/FQL&gt;&lt;FQL&gt;&lt;Q&gt;SPY^JULIAN(FMA_EPS(NTMA,-20AY,0,CY,,"PORTAGG","MEANR").DATES)&lt;/Q&gt;&lt;R&gt;20&lt;/R&gt;&lt;C&gt;1&lt;/C&gt;&lt;D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xsi:type="xsd:long"&gt;45289&lt;/D&gt;&lt;/FQL&gt;&lt;/Schema&gt;</t>
        </r>
      </text>
    </comment>
  </commentList>
</comments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1">
    <bk>
      <extLst>
        <ext xmlns:xlrd="http://schemas.microsoft.com/office/spreadsheetml/2017/richdata"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<sst xmlns="http://schemas.openxmlformats.org/spreadsheetml/2006/main" count="265" uniqueCount="117">
  <si>
    <t>ETF name</t>
  </si>
  <si>
    <t>SPY</t>
  </si>
  <si>
    <t>3 month return</t>
  </si>
  <si>
    <t>6 month return</t>
  </si>
  <si>
    <t>VWO</t>
  </si>
  <si>
    <t>Price / 52 week high</t>
  </si>
  <si>
    <t>EWG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</si>
  <si>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</si>
  <si>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</si>
  <si>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INDA</t>
  </si>
  <si>
    <t>EWL</t>
  </si>
  <si>
    <t>EWA</t>
  </si>
  <si>
    <t>EWJ</t>
  </si>
  <si>
    <t>EWU</t>
  </si>
  <si>
    <t>EWC</t>
  </si>
  <si>
    <t>QQQ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</si>
  <si>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</si>
  <si>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</si>
  <si>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</si>
  <si>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</si>
  <si>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</si>
  <si>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</si>
  <si>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12 month return</t>
  </si>
  <si>
    <t>Index breadth</t>
  </si>
  <si>
    <t>upgardes %</t>
  </si>
  <si>
    <t>U/D</t>
  </si>
  <si>
    <t>Score</t>
  </si>
  <si>
    <t>Diffusiion</t>
  </si>
  <si>
    <t>US</t>
  </si>
  <si>
    <t>CC_JP</t>
  </si>
  <si>
    <t>CC_US</t>
  </si>
  <si>
    <t>Europe</t>
  </si>
  <si>
    <t xml:space="preserve"> 1 month revison</t>
  </si>
  <si>
    <t>3 month revsion</t>
  </si>
  <si>
    <t>Rev 1 month</t>
  </si>
  <si>
    <t>Rev 3 month</t>
  </si>
  <si>
    <t>median</t>
  </si>
  <si>
    <t>ENZL</t>
  </si>
  <si>
    <t>Prioce / 52 week low</t>
  </si>
  <si>
    <t>Closeness - 52W- H</t>
  </si>
  <si>
    <t>Away-52W L</t>
  </si>
  <si>
    <t>Closeness - 52w L</t>
  </si>
  <si>
    <t>VGK</t>
  </si>
  <si>
    <t>COUNTRY</t>
  </si>
  <si>
    <t>China</t>
  </si>
  <si>
    <t>Japan</t>
  </si>
  <si>
    <t>United States</t>
  </si>
  <si>
    <t>EM</t>
  </si>
  <si>
    <t>Top down</t>
  </si>
  <si>
    <t>URTH</t>
  </si>
  <si>
    <t>World</t>
  </si>
  <si>
    <t>japan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</si>
  <si>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</si>
  <si>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</si>
  <si>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</si>
  <si>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</si>
  <si>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</si>
  <si>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</si>
  <si>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</si>
  <si>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GLD</t>
  </si>
  <si>
    <t>UUP</t>
  </si>
  <si>
    <t>DBA</t>
  </si>
  <si>
    <t>TLT</t>
  </si>
  <si>
    <t>Upgrades 1 month</t>
  </si>
  <si>
    <t>Downgrades 1 month</t>
  </si>
  <si>
    <t>FXI</t>
  </si>
  <si>
    <t>Clsoeness to 52 week</t>
  </si>
  <si>
    <t>1 month</t>
  </si>
  <si>
    <t>Closeness to 52 week</t>
  </si>
  <si>
    <t>rank</t>
  </si>
  <si>
    <t>USO</t>
  </si>
  <si>
    <t>EMXC</t>
  </si>
  <si>
    <t>Top Down</t>
  </si>
  <si>
    <t xml:space="preserve">Above 30 D </t>
  </si>
  <si>
    <t>Above 200D</t>
  </si>
  <si>
    <t>Above 30D</t>
  </si>
  <si>
    <t>Above 60 D</t>
  </si>
  <si>
    <t>12 month rank</t>
  </si>
  <si>
    <t>RTY</t>
  </si>
  <si>
    <t>IWM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</si>
  <si>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</si>
  <si>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</si>
  <si>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</si>
  <si>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</si>
  <si>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</si>
  <si>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</si>
  <si>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</si>
  <si>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</si>
  <si>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India</t>
  </si>
  <si>
    <t>Growth in E</t>
  </si>
  <si>
    <t>PE trailing</t>
  </si>
  <si>
    <t>PE forward</t>
  </si>
  <si>
    <t>FCF yield</t>
  </si>
  <si>
    <t>CURRENT RATES</t>
  </si>
  <si>
    <t xml:space="preserve">VWO </t>
  </si>
  <si>
    <t>Relative ranking</t>
  </si>
  <si>
    <t>Table 1 : Equity relative to othr Assset Classes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</si>
  <si>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</si>
  <si>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</si>
  <si>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</si>
  <si>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</si>
  <si>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Table 6 : Long Term forecasts ( above local rates )</t>
  </si>
  <si>
    <t>CC_CN</t>
  </si>
  <si>
    <t>CC_IN</t>
  </si>
  <si>
    <t>10Y Treasury</t>
  </si>
  <si>
    <t>TRYCN10Y-FDS</t>
  </si>
  <si>
    <t>TRYIN10Y-FDS</t>
  </si>
  <si>
    <t>TRYUS10Y-FDS</t>
  </si>
  <si>
    <t>ETF NAME</t>
  </si>
  <si>
    <t>Dividend Yield</t>
  </si>
  <si>
    <t>TRYJP10Y-FDS</t>
  </si>
  <si>
    <t>LONG TERM RETURN</t>
  </si>
  <si>
    <t>ABOVE RATES</t>
  </si>
  <si>
    <t>Growth</t>
  </si>
  <si>
    <t>FC0000IN</t>
  </si>
  <si>
    <t>FC0000CN</t>
  </si>
  <si>
    <t>FC0000JP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</si>
</sst>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_(&quot;$&quot;* #,##0.00_);_(&quot;$&quot;* \(#,##0.00\);_(&quot;$&quot;* &quot;-&quot;??_);_(@_)"/>
    <numFmt numFmtId="170" formatCode="0.000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13"/>
    <xf numFmtId="0" fontId="14" fillId="0" borderId="13"/>
    <xf numFmtId="0" fontId="15" fillId="0" borderId="6"/>
    <xf numFmtId="0" fontId="15" fillId="0" borderId="0"/>
    <xf numFmtId="0" fontId="16" fillId="11" borderId="0"/>
    <xf numFmtId="0" fontId="17" fillId="12" borderId="0"/>
    <xf numFmtId="0" fontId="18" fillId="13" borderId="0"/>
    <xf numFmtId="0" fontId="19" fillId="9" borderId="12"/>
    <xf numFmtId="0" fontId="20" fillId="14" borderId="12"/>
    <xf numFmtId="0" fontId="21" fillId="14" borderId="12"/>
    <xf numFmtId="0" fontId="22" fillId="0" borderId="14"/>
    <xf numFmtId="0" fontId="9" fillId="15" borderId="15"/>
    <xf numFmtId="0" fontId="10" fillId="0" borderId="0"/>
    <xf numFmtId="0" fontId="7" fillId="10" borderId="12"/>
    <xf numFmtId="0" fontId="23" fillId="0" borderId="0"/>
    <xf numFmtId="0" fontId="6" fillId="0" borderId="16"/>
    <xf numFmtId="0" fontId="11" fillId="16" borderId="0"/>
    <xf numFmtId="0" fontId="7" fillId="17" borderId="0"/>
    <xf numFmtId="0" fontId="7" fillId="18" borderId="0"/>
    <xf numFmtId="0" fontId="11" fillId="19" borderId="0"/>
    <xf numFmtId="0" fontId="11" fillId="20" borderId="0"/>
    <xf numFmtId="0" fontId="7" fillId="6" borderId="0"/>
    <xf numFmtId="0" fontId="7" fillId="4" borderId="0"/>
    <xf numFmtId="0" fontId="11" fillId="21" borderId="0"/>
    <xf numFmtId="0" fontId="11" fillId="22" borderId="0"/>
    <xf numFmtId="0" fontId="7" fillId="23" borderId="0"/>
    <xf numFmtId="0" fontId="7" fillId="3" borderId="0"/>
    <xf numFmtId="0" fontId="11" fillId="24" borderId="0"/>
    <xf numFmtId="0" fontId="11" fillId="25" borderId="0"/>
    <xf numFmtId="0" fontId="7" fillId="26" borderId="0"/>
    <xf numFmtId="0" fontId="7" fillId="5" borderId="0"/>
    <xf numFmtId="0" fontId="11" fillId="27" borderId="0"/>
    <xf numFmtId="0" fontId="11" fillId="28" borderId="0"/>
    <xf numFmtId="0" fontId="7" fillId="7" borderId="0"/>
    <xf numFmtId="0" fontId="7" fillId="29" borderId="0"/>
    <xf numFmtId="0" fontId="11" fillId="30" borderId="0"/>
    <xf numFmtId="0" fontId="11" fillId="31" borderId="0"/>
    <xf numFmtId="0" fontId="7" fillId="32" borderId="0"/>
    <xf numFmtId="0" fontId="7" fillId="33" borderId="0"/>
    <xf numFmtId="0" fontId="11" fillId="8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66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2" fontId="0" fillId="2" borderId="0" xfId="0" applyNumberFormat="1" applyFill="1"/>
    <xf numFmtId="165" fontId="3" fillId="0" borderId="0" xfId="0" applyNumberFormat="1" applyFont="1"/>
    <xf numFmtId="165" fontId="4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166" fontId="0" fillId="0" borderId="0" xfId="0" applyNumberFormat="1"/>
    <xf numFmtId="0" fontId="0" fillId="0" borderId="10" xfId="0" applyBorder="1"/>
    <xf numFmtId="167" fontId="0" fillId="0" borderId="11" xfId="0" applyNumberFormat="1" applyBorder="1"/>
    <xf numFmtId="167" fontId="0" fillId="0" borderId="7" xfId="0" applyNumberFormat="1" applyBorder="1"/>
    <xf numFmtId="0" fontId="0" fillId="0" borderId="2" xfId="0" applyBorder="1"/>
    <xf numFmtId="0" fontId="0" fillId="0" borderId="0" xfId="0" applyAlignment="1">
      <alignment wrapText="1"/>
    </xf>
    <xf numFmtId="169" fontId="0" fillId="0" borderId="0" xfId="0" applyNumberFormat="1"/>
    <xf numFmtId="167" fontId="0" fillId="0" borderId="6" xfId="0" applyNumberFormat="1" applyBorder="1"/>
    <xf numFmtId="0" fontId="24" fillId="0" borderId="2" xfId="0" applyFon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12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8" xfId="0" applyFont="1" applyBorder="1"/>
    <xf numFmtId="0" fontId="1" fillId="0" borderId="9" xfId="0" applyFont="1" applyBorder="1"/>
    <xf numFmtId="0" fontId="1" fillId="0" borderId="20" xfId="0" applyFont="1" applyBorder="1"/>
    <xf numFmtId="0" fontId="24" fillId="0" borderId="0" xfId="0" applyFont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1" fillId="0" borderId="6" xfId="0" applyFont="1" applyBorder="1"/>
    <xf numFmtId="0" fontId="0" fillId="0" borderId="9" xfId="0" applyBorder="1"/>
    <xf numFmtId="167" fontId="0" fillId="0" borderId="4" xfId="0" applyNumberFormat="1" applyBorder="1"/>
    <xf numFmtId="170" fontId="0" fillId="0" borderId="6" xfId="0" applyNumberFormat="1" applyBorder="1"/>
    <xf numFmtId="0" fontId="25" fillId="2" borderId="2" xfId="0" applyFont="1" applyFill="1" applyBorder="1"/>
    <xf numFmtId="0" fontId="25" fillId="2" borderId="3" xfId="0" applyFont="1" applyFill="1" applyBorder="1"/>
    <xf numFmtId="0" fontId="25" fillId="2" borderId="3" xfId="0" applyFont="1" applyFill="1" applyBorder="1" applyAlignment="1">
      <alignment wrapText="1"/>
    </xf>
    <xf numFmtId="0" fontId="25" fillId="2" borderId="21" xfId="0" applyFont="1" applyFill="1" applyBorder="1"/>
    <xf numFmtId="0" fontId="26" fillId="2" borderId="21" xfId="0" applyFont="1" applyFill="1" applyBorder="1"/>
    <xf numFmtId="0" fontId="0" fillId="2" borderId="12" xfId="0" applyFill="1" applyBorder="1"/>
    <xf numFmtId="167" fontId="0" fillId="0" borderId="12" xfId="0" applyNumberFormat="1" applyBorder="1"/>
    <xf numFmtId="9" fontId="0" fillId="0" borderId="12" xfId="0" applyNumberFormat="1" applyBorder="1"/>
    <xf numFmtId="165" fontId="0" fillId="0" borderId="12" xfId="0" applyNumberFormat="1" applyBorder="1"/>
    <xf numFmtId="0" fontId="0" fillId="0" borderId="12" xfId="0" applyBorder="1" applyAlignment="1">
      <alignment horizontal="center"/>
    </xf>
    <xf numFmtId="164" fontId="0" fillId="0" borderId="0" xfId="0" applyNumberFormat="1"/>
    <xf numFmtId="1" fontId="0" fillId="0" borderId="6" xfId="0" applyNumberFormat="1" applyBorder="1"/>
    <xf numFmtId="10" fontId="0" fillId="0" borderId="6" xfId="0" applyNumberFormat="1" applyBorder="1"/>
    <xf numFmtId="0" fontId="0" fillId="29" borderId="2" xfId="0" applyFill="1" applyBorder="1"/>
    <xf numFmtId="0" fontId="0" fillId="29" borderId="3" xfId="0" applyFill="1" applyBorder="1"/>
    <xf numFmtId="0" fontId="0" fillId="29" borderId="4" xfId="0" applyFill="1" applyBorder="1"/>
    <xf numFmtId="168" fontId="0" fillId="0" borderId="0" xfId="1" applyNumberFormat="1" applyFont="1"/>
    <xf numFmtId="168" fontId="0" fillId="0" borderId="0" xfId="1" applyNumberFormat="1" applyFont="1" applyFill="1" applyBorder="1"/>
    <xf numFmtId="170" fontId="0" fillId="0" borderId="0" xfId="0" applyNumberFormat="1"/>
    <xf numFmtId="10" fontId="0" fillId="0" borderId="0" xfId="0" applyNumberFormat="1"/>
    <xf numFmtId="168" fontId="0" fillId="0" borderId="6" xfId="1" applyNumberFormat="1" applyFont="1" applyFill="1" applyBorder="1"/>
  </cellXfs>
  <cellStyles count="50">
    <cellStyle name="20% - Accent1 2" xfId="22" xr:uid="{6BF567C9-3E19-4630-AF0A-0733C7BFCE04}"/>
    <cellStyle name="20% - Accent2 2" xfId="26" xr:uid="{5F0600A4-5BB4-497F-9807-6F9D2A2A3D3D}"/>
    <cellStyle name="20% - Accent3 2" xfId="30" xr:uid="{DBF42285-B623-4F8B-BA82-E5910643416B}"/>
    <cellStyle name="20% - Accent4 2" xfId="34" xr:uid="{4DCDC153-26D1-4002-8E2D-81916D625F7E}"/>
    <cellStyle name="20% - Accent5 2" xfId="38" xr:uid="{8DAB878B-1406-49CB-A825-4A720222E27A}"/>
    <cellStyle name="20% - Accent6 2" xfId="42" xr:uid="{D7129595-6E29-4C9E-8A40-CB20ED27F2A1}"/>
    <cellStyle name="40% - Accent1 2" xfId="23" xr:uid="{EE5EFDA3-DAFB-44BD-9F41-B55E770AE017}"/>
    <cellStyle name="40% - Accent2 2" xfId="27" xr:uid="{E60B08D7-FCFC-4B75-949E-53F991A87A95}"/>
    <cellStyle name="40% - Accent3 2" xfId="31" xr:uid="{B55CEAC8-3FFC-42A0-9906-73D0C544EB86}"/>
    <cellStyle name="40% - Accent4 2" xfId="35" xr:uid="{59C4DF45-BCD5-46B6-8F9E-6EDD2098F372}"/>
    <cellStyle name="40% - Accent5 2" xfId="39" xr:uid="{B4421AFC-A7D7-4211-8102-F52CAE046248}"/>
    <cellStyle name="40% - Accent6 2" xfId="43" xr:uid="{4375B196-4796-4AEE-B670-08CF84FDA4DE}"/>
    <cellStyle name="60% - Accent1 2" xfId="24" xr:uid="{5AA6FCB0-CD17-4C34-8429-EDB769B7872A}"/>
    <cellStyle name="60% - Accent2 2" xfId="28" xr:uid="{725B5829-70DC-47F8-94AF-24E67FFE08A6}"/>
    <cellStyle name="60% - Accent3 2" xfId="32" xr:uid="{78968431-9ED7-4764-B0A6-174D90961FDE}"/>
    <cellStyle name="60% - Accent4 2" xfId="36" xr:uid="{2CDE5411-0817-42C7-9BE8-A3F5850D4E7C}"/>
    <cellStyle name="60% - Accent5 2" xfId="40" xr:uid="{AA76549F-F357-40F6-A8A0-F4D9C90E33C5}"/>
    <cellStyle name="60% - Accent6 2" xfId="44" xr:uid="{B834F776-29E6-442B-B2A4-13E499B88243}"/>
    <cellStyle name="Accent1 2" xfId="21" xr:uid="{E31E200E-E4F1-40BC-A964-614943D67F5F}"/>
    <cellStyle name="Accent2 2" xfId="25" xr:uid="{14CB3ABC-1D87-42A7-8EC9-22951DAB35B7}"/>
    <cellStyle name="Accent3 2" xfId="29" xr:uid="{FC8DFCD8-A5C1-453C-A832-7C7EEC8D3A45}"/>
    <cellStyle name="Accent4 2" xfId="33" xr:uid="{C984AEFA-60ED-4827-A0A8-CF53BC33DB1C}"/>
    <cellStyle name="Accent5 2" xfId="37" xr:uid="{C4C081E2-30E4-4FE8-9241-47C9A7D4F425}"/>
    <cellStyle name="Accent6 2" xfId="41" xr:uid="{ACBE0022-0325-4427-B342-7D198FC24C57}"/>
    <cellStyle name="Bad 2" xfId="10" xr:uid="{34FA6DDA-7C4A-4AAF-B54F-AC61B9198874}"/>
    <cellStyle name="Calculation 2" xfId="14" xr:uid="{4C103943-B964-476F-8DED-2CBBE8FF5AB3}"/>
    <cellStyle name="Check Cell 2" xfId="16" xr:uid="{A5B4E367-727F-4FF5-97CD-0B2AC393E0AC}"/>
    <cellStyle name="Explanatory Text 2" xfId="19" xr:uid="{CA4E047B-78A0-4149-B455-DA7DEC1140AC}"/>
    <cellStyle name="Good 2" xfId="9" xr:uid="{ACD8C754-FD4D-4B70-9E33-7A7C7FD8649E}"/>
    <cellStyle name="Heading 1 2" xfId="5" xr:uid="{173B1166-3921-420C-8765-28E946828845}"/>
    <cellStyle name="Heading 2 2" xfId="6" xr:uid="{E323F497-5728-45A9-A83B-E5FFBE5F3B8D}"/>
    <cellStyle name="Heading 3 2" xfId="7" xr:uid="{842A6238-2186-496C-BA5F-D924F4DD879D}"/>
    <cellStyle name="Heading 4 2" xfId="8" xr:uid="{0E8A40DF-39D7-4BCE-B781-19E0C27BDDB5}"/>
    <cellStyle name="Hyperlink 2" xfId="48" xr:uid="{585E602A-854D-40CA-B45C-D7EC796A3C12}"/>
    <cellStyle name="Input 2" xfId="12" xr:uid="{9FB5D653-92B2-447E-A9C5-44E81D71809B}"/>
    <cellStyle name="Linked Cell 2" xfId="15" xr:uid="{4DC9DA3A-47A9-4697-9B4B-E2759465A1FF}"/>
    <cellStyle name="Neutral 2" xfId="11" xr:uid="{86A8DAC4-4E23-4DC3-8FAD-3DAEBC1B653E}"/>
    <cellStyle name="Normal" xfId="0" builtinId="0"/>
    <cellStyle name="Normal 2" xfId="3" xr:uid="{1B6474D5-B1FB-4CF3-894C-9CA566BA18CC}"/>
    <cellStyle name="Normal 2 2" xfId="45" xr:uid="{2D7C4D45-C813-4CC8-9258-BED30AB3C215}"/>
    <cellStyle name="Normal 2 2 2" xfId="46" xr:uid="{2C1E2A28-1B42-41ED-B6CB-85F988B9763D}"/>
    <cellStyle name="Normal 3" xfId="47" xr:uid="{D60CEBFB-F3B0-497F-A27B-E0BA49DFEF7C}"/>
    <cellStyle name="Normal 4" xfId="2" xr:uid="{958436DA-23C3-4F88-95CD-360D4C51F944}"/>
    <cellStyle name="Normal 5" xfId="49" xr:uid="{7B936215-C9A4-44ED-9EFF-D9C25E5F21B0}"/>
    <cellStyle name="Note 2" xfId="18" xr:uid="{DA5BF5B2-5940-424E-85C9-00F9C2454F44}"/>
    <cellStyle name="Output 2" xfId="13" xr:uid="{482649A2-BB86-4C01-9ED9-51DFAD926240}"/>
    <cellStyle name="Percent" xfId="1" builtinId="5"/>
    <cellStyle name="Title 2" xfId="4" xr:uid="{FB6D4149-6ABD-4DB4-95B3-0D1495DBAFEF}"/>
    <cellStyle name="Total 2" xfId="20" xr:uid="{AA230248-B9E2-4D03-991C-F308A812F75F}"/>
    <cellStyle name="Warning Text 2" xfId="17" xr:uid="{DCD35606-1851-419A-A761-DC327BEC072D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4.4" x14ac:dyDescent="0.3"/>
  <sheetData>
    <row r="1" spans="1:2" x14ac:dyDescent="0.3">
      <c r="B1" t="s">
        <v>7</v>
      </c>
    </row>
    <row r="2" spans="1:2" x14ac:dyDescent="0.3"/>
    <row r="3" spans="1:2" x14ac:dyDescent="0.3"/>
    <row r="4" spans="1:2" x14ac:dyDescent="0.3"/>
    <row r="5" spans="1:2" x14ac:dyDescent="0.3"/>
    <row r="6" spans="1:2" x14ac:dyDescent="0.3"/>
    <row r="7" spans="1:2" x14ac:dyDescent="0.3"/>
    <row r="8" spans="1:2" x14ac:dyDescent="0.3"/>
    <row r="9" spans="1:2" x14ac:dyDescent="0.3"/>
    <row r="10" spans="1:2" x14ac:dyDescent="0.3"/>
    <row r="11" spans="1:2" x14ac:dyDescent="0.3"/>
    <row r="12" spans="1:2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E1:P66"/>
  <sheetViews>
    <sheetView tabSelected="1" zoomScale="93" zoomScaleNormal="93" workbookViewId="0">
      <selection activeCell="H54" sqref="H54"/>
    </sheetView>
  </sheetViews>
  <sheetFormatPr defaultRowHeight="14.4" x14ac:dyDescent="0.3"/>
  <cols>
    <col min="4" max="4" width="19.21875" customWidth="1"/>
    <col min="5" max="5" width="21.21875" customWidth="1"/>
    <col min="6" max="6" width="14.44140625" customWidth="1"/>
    <col min="7" max="8" width="14.21875" customWidth="1"/>
    <col min="9" max="9" width="13.77734375" customWidth="1"/>
    <col min="10" max="10" width="14.21875" customWidth="1"/>
    <col min="11" max="11" width="16.5546875" bestFit="1" customWidth="1"/>
    <col min="12" max="12" width="19.21875" bestFit="1" customWidth="1"/>
    <col min="13" max="13" width="15" customWidth="1"/>
    <col min="14" max="14" width="15.21875" customWidth="1"/>
    <col min="15" max="15" width="16.77734375" bestFit="1" customWidth="1"/>
    <col min="16" max="16" width="15.44140625" customWidth="1"/>
    <col min="17" max="17" width="12.77734375" customWidth="1"/>
  </cols>
  <sheetData>
    <row r="1" spans="5:10" x14ac:dyDescent="0.3">
      <c r="E1" s="27" t="s">
        <v>96</v>
      </c>
    </row>
    <row r="2" spans="5:10" ht="15" thickBot="1" x14ac:dyDescent="0.35"/>
    <row r="3" spans="5:10" ht="15" thickBot="1" x14ac:dyDescent="0.35">
      <c r="E3" s="34" t="s">
        <v>72</v>
      </c>
      <c r="F3" s="35" t="s">
        <v>73</v>
      </c>
      <c r="G3" s="35" t="s">
        <v>76</v>
      </c>
      <c r="H3" s="36" t="s">
        <v>74</v>
      </c>
    </row>
    <row r="4" spans="5:10" x14ac:dyDescent="0.3">
      <c r="E4" s="20" t="s">
        <v>49</v>
      </c>
      <c r="F4" t="str">
        <f>IF(HLOOKUP($E4,'Factset Price Data'!$C$208:$Q$215,6,FALSE)&gt;=1,"INVESTED","CASH")</f>
        <v>INVESTED</v>
      </c>
      <c r="G4" t="str">
        <f>IF(HLOOKUP($E4,'Factset Price Data'!$C$208:$Q$215,7,FALSE)&gt;=1,"INVESTED","CASH")</f>
        <v>INVESTED</v>
      </c>
      <c r="H4" s="39" t="str">
        <f>IF(HLOOKUP($E4,'Factset Price Data'!$C$208:$Q$215,8,FALSE)&gt;=1,"INVESTED","CASH")</f>
        <v>INVESTED</v>
      </c>
    </row>
    <row r="5" spans="5:10" x14ac:dyDescent="0.3">
      <c r="E5" s="20" t="s">
        <v>62</v>
      </c>
      <c r="F5" t="str">
        <f>IF(HLOOKUP($E5,'Factset Price Data'!$C$208:$Q$215,6,FALSE)&gt;=1,"INVESTED","CASH")</f>
        <v>CASH</v>
      </c>
      <c r="G5" t="str">
        <f>IF(HLOOKUP($E5,'Factset Price Data'!$C$208:$Q$215,7,FALSE)&gt;=1,"INVESTED","CASH")</f>
        <v>INVESTED</v>
      </c>
      <c r="H5" s="39" t="str">
        <f>IF(HLOOKUP($E5,'Factset Price Data'!$C$208:$Q$215,8,FALSE)&gt;=1,"INVESTED","CASH")</f>
        <v>CASH</v>
      </c>
    </row>
    <row r="6" spans="5:10" x14ac:dyDescent="0.3">
      <c r="E6" s="20" t="s">
        <v>59</v>
      </c>
      <c r="F6" t="str">
        <f>IF(HLOOKUP($E6,'Factset Price Data'!$C$208:$Q$215,6,FALSE)&gt;=1,"INVESTED","CASH")</f>
        <v>CASH</v>
      </c>
      <c r="G6" t="str">
        <f>IF(HLOOKUP($E6,'Factset Price Data'!$C$208:$Q$215,7,FALSE)&gt;=1,"INVESTED","CASH")</f>
        <v>INVESTED</v>
      </c>
      <c r="H6" s="39" t="str">
        <f>IF(HLOOKUP($E6,'Factset Price Data'!$C$208:$Q$215,8,FALSE)&gt;=1,"INVESTED","CASH")</f>
        <v>INVESTED</v>
      </c>
    </row>
    <row r="7" spans="5:10" x14ac:dyDescent="0.3">
      <c r="E7" s="20" t="s">
        <v>61</v>
      </c>
      <c r="F7" t="str">
        <f>IF(HLOOKUP($E7,'Factset Price Data'!$C$208:$Q$215,6,FALSE)&gt;=1,"INVESTED","CASH")</f>
        <v>INVESTED</v>
      </c>
      <c r="G7" t="str">
        <f>IF(HLOOKUP($E7,'Factset Price Data'!$C$208:$Q$215,7,FALSE)&gt;=1,"INVESTED","CASH")</f>
        <v>CASH</v>
      </c>
      <c r="H7" s="39" t="str">
        <f>IF(HLOOKUP($E7,'Factset Price Data'!$C$208:$Q$215,8,FALSE)&gt;=1,"INVESTED","CASH")</f>
        <v>CASH</v>
      </c>
    </row>
    <row r="8" spans="5:10" ht="15" thickBot="1" x14ac:dyDescent="0.35">
      <c r="E8" s="9" t="s">
        <v>60</v>
      </c>
      <c r="F8" s="10" t="str">
        <f>IF(HLOOKUP($E8,'Factset Price Data'!$C$208:$Q$215,6,FALSE)&gt;=1,"INVESTED","CASH")</f>
        <v>INVESTED</v>
      </c>
      <c r="G8" s="10" t="str">
        <f>IF(HLOOKUP($E8,'Factset Price Data'!$C$208:$Q$215,7,FALSE)&gt;=1,"INVESTED","CASH")</f>
        <v>CASH</v>
      </c>
      <c r="H8" s="40" t="str">
        <f>IF(HLOOKUP($E8,'Factset Price Data'!$C$208:$Q$215,8,FALSE)&gt;=1,"INVESTED","CASH")</f>
        <v>CASH</v>
      </c>
    </row>
    <row r="10" spans="5:10" ht="15" thickBot="1" x14ac:dyDescent="0.35"/>
    <row r="11" spans="5:10" x14ac:dyDescent="0.3">
      <c r="E11" s="27" t="s">
        <v>98</v>
      </c>
    </row>
    <row r="12" spans="5:10" ht="15" thickBot="1" x14ac:dyDescent="0.35">
      <c r="E12" t="s">
        <v>68</v>
      </c>
      <c r="F12" t="s">
        <v>2</v>
      </c>
      <c r="G12" t="s">
        <v>21</v>
      </c>
      <c r="H12" t="s">
        <v>77</v>
      </c>
    </row>
    <row r="13" spans="5:10" ht="15" thickBot="1" x14ac:dyDescent="0.35">
      <c r="E13" s="28">
        <v>0.33</v>
      </c>
      <c r="F13" s="28">
        <v>0.33</v>
      </c>
      <c r="G13" s="28">
        <v>0.33</v>
      </c>
    </row>
    <row r="14" spans="5:10" ht="15" thickBot="1" x14ac:dyDescent="0.35">
      <c r="E14" s="23"/>
      <c r="F14" s="7"/>
      <c r="G14" s="7"/>
      <c r="H14" s="34" t="s">
        <v>73</v>
      </c>
      <c r="I14" s="35" t="s">
        <v>76</v>
      </c>
      <c r="J14" s="36" t="s">
        <v>74</v>
      </c>
    </row>
    <row r="15" spans="5:10" x14ac:dyDescent="0.3">
      <c r="E15" s="31" t="s">
        <v>4</v>
      </c>
      <c r="F15" s="30">
        <f>'Asset class'!S3</f>
        <v>8</v>
      </c>
      <c r="G15" s="30">
        <f t="shared" ref="G15:G25" si="0">F15</f>
        <v>8</v>
      </c>
      <c r="H15" t="str">
        <f>IF(HLOOKUP($E15,'Factset Price Data'!$C$208:$Q$215,6,FALSE)&gt;=1,"INVESTED","CASH")</f>
        <v>CASH</v>
      </c>
      <c r="I15" t="str">
        <f>IF(HLOOKUP($E15,'Factset Price Data'!$C$208:$Q$215,7,FALSE)&gt;=1,"INVESTED","CASH")</f>
        <v>CASH</v>
      </c>
      <c r="J15" s="39" t="str">
        <f>IF(HLOOKUP($E15,'Factset Price Data'!$C$208:$Q$215,8,FALSE)&gt;=1,"INVESTED","CASH")</f>
        <v>INVESTED</v>
      </c>
    </row>
    <row r="16" spans="5:10" x14ac:dyDescent="0.3">
      <c r="E16" s="31" t="s">
        <v>1</v>
      </c>
      <c r="F16" s="30">
        <f>'Asset class'!S4</f>
        <v>0</v>
      </c>
      <c r="G16" s="30">
        <f t="shared" si="0"/>
        <v>0</v>
      </c>
      <c r="H16" t="str">
        <f>IF(HLOOKUP($E16,'Factset Price Data'!$C$208:$Q$215,6,FALSE)&gt;=1,"INVESTED","CASH")</f>
        <v>INVESTED</v>
      </c>
      <c r="I16" t="str">
        <f>IF(HLOOKUP($E16,'Factset Price Data'!$C$208:$Q$215,7,FALSE)&gt;=1,"INVESTED","CASH")</f>
        <v>INVESTED</v>
      </c>
      <c r="J16" s="39" t="str">
        <f>IF(HLOOKUP($E16,'Factset Price Data'!$C$208:$Q$215,8,FALSE)&gt;=1,"INVESTED","CASH")</f>
        <v>INVESTED</v>
      </c>
    </row>
    <row r="17" spans="5:16" x14ac:dyDescent="0.3">
      <c r="E17" s="31" t="s">
        <v>59</v>
      </c>
      <c r="F17" s="30">
        <f>'Asset class'!S5</f>
        <v>6</v>
      </c>
      <c r="G17" s="30">
        <f t="shared" si="0"/>
        <v>6</v>
      </c>
      <c r="H17" t="str">
        <f>IF(HLOOKUP($E17,'Factset Price Data'!$C$208:$Q$215,6,FALSE)&gt;=1,"INVESTED","CASH")</f>
        <v>CASH</v>
      </c>
      <c r="I17" t="str">
        <f>IF(HLOOKUP($E17,'Factset Price Data'!$C$208:$Q$215,7,FALSE)&gt;=1,"INVESTED","CASH")</f>
        <v>INVESTED</v>
      </c>
      <c r="J17" s="39" t="str">
        <f>IF(HLOOKUP($E17,'Factset Price Data'!$C$208:$Q$215,8,FALSE)&gt;=1,"INVESTED","CASH")</f>
        <v>INVESTED</v>
      </c>
    </row>
    <row r="18" spans="5:16" x14ac:dyDescent="0.3">
      <c r="E18" s="31" t="s">
        <v>60</v>
      </c>
      <c r="F18" s="30">
        <f>'Asset class'!S6</f>
        <v>7</v>
      </c>
      <c r="G18" s="30">
        <f t="shared" si="0"/>
        <v>7</v>
      </c>
      <c r="H18" t="str">
        <f>IF(HLOOKUP($E18,'Factset Price Data'!$C$208:$Q$215,6,FALSE)&gt;=1,"INVESTED","CASH")</f>
        <v>INVESTED</v>
      </c>
      <c r="I18" t="str">
        <f>IF(HLOOKUP($E18,'Factset Price Data'!$C$208:$Q$215,7,FALSE)&gt;=1,"INVESTED","CASH")</f>
        <v>CASH</v>
      </c>
      <c r="J18" s="39" t="str">
        <f>IF(HLOOKUP($E18,'Factset Price Data'!$C$208:$Q$215,8,FALSE)&gt;=1,"INVESTED","CASH")</f>
        <v>CASH</v>
      </c>
    </row>
    <row r="19" spans="5:16" x14ac:dyDescent="0.3">
      <c r="E19" s="31" t="s">
        <v>15</v>
      </c>
      <c r="F19" s="30">
        <f>'Asset class'!S7</f>
        <v>2</v>
      </c>
      <c r="G19" s="30">
        <f t="shared" si="0"/>
        <v>2</v>
      </c>
      <c r="H19" t="str">
        <f>IF(HLOOKUP($E19,'Factset Price Data'!$C$208:$Q$215,6,FALSE)&gt;=1,"INVESTED","CASH")</f>
        <v>INVESTED</v>
      </c>
      <c r="I19" t="str">
        <f>IF(HLOOKUP($E19,'Factset Price Data'!$C$208:$Q$215,7,FALSE)&gt;=1,"INVESTED","CASH")</f>
        <v>INVESTED</v>
      </c>
      <c r="J19" s="39" t="str">
        <f>IF(HLOOKUP($E19,'Factset Price Data'!$C$208:$Q$215,8,FALSE)&gt;=1,"INVESTED","CASH")</f>
        <v>INVESTED</v>
      </c>
    </row>
    <row r="20" spans="5:16" x14ac:dyDescent="0.3">
      <c r="E20" s="31" t="s">
        <v>61</v>
      </c>
      <c r="F20" s="30">
        <f>'Asset class'!S8</f>
        <v>4</v>
      </c>
      <c r="G20" s="30">
        <f t="shared" si="0"/>
        <v>4</v>
      </c>
      <c r="H20" t="str">
        <f>IF(HLOOKUP($E20,'Factset Price Data'!$C$208:$Q$215,6,FALSE)&gt;=1,"INVESTED","CASH")</f>
        <v>INVESTED</v>
      </c>
      <c r="I20" t="str">
        <f>IF(HLOOKUP($E20,'Factset Price Data'!$C$208:$Q$215,7,FALSE)&gt;=1,"INVESTED","CASH")</f>
        <v>CASH</v>
      </c>
      <c r="J20" s="39" t="str">
        <f>IF(HLOOKUP($E20,'Factset Price Data'!$C$208:$Q$215,8,FALSE)&gt;=1,"INVESTED","CASH")</f>
        <v>CASH</v>
      </c>
    </row>
    <row r="21" spans="5:16" x14ac:dyDescent="0.3">
      <c r="E21" s="31" t="s">
        <v>70</v>
      </c>
      <c r="F21" s="30">
        <f>'Asset class'!S9</f>
        <v>10</v>
      </c>
      <c r="G21" s="30">
        <f t="shared" si="0"/>
        <v>10</v>
      </c>
      <c r="H21" t="str">
        <f>IF(HLOOKUP($E21,'Factset Price Data'!$C$208:$Q$215,6,FALSE)&gt;=1,"INVESTED","CASH")</f>
        <v>INVESTED</v>
      </c>
      <c r="I21" t="str">
        <f>IF(HLOOKUP($E21,'Factset Price Data'!$C$208:$Q$215,7,FALSE)&gt;=1,"INVESTED","CASH")</f>
        <v>INVESTED</v>
      </c>
      <c r="J21" s="39" t="str">
        <f>IF(HLOOKUP($E21,'Factset Price Data'!$C$208:$Q$215,8,FALSE)&gt;=1,"INVESTED","CASH")</f>
        <v>CASH</v>
      </c>
    </row>
    <row r="22" spans="5:16" x14ac:dyDescent="0.3">
      <c r="E22" s="31" t="s">
        <v>62</v>
      </c>
      <c r="F22" s="30">
        <f>'Asset class'!S10</f>
        <v>9</v>
      </c>
      <c r="G22" s="30">
        <f t="shared" si="0"/>
        <v>9</v>
      </c>
      <c r="H22" t="str">
        <f>IF(HLOOKUP($E22,'Factset Price Data'!$C$208:$Q$215,6,FALSE)&gt;=1,"INVESTED","CASH")</f>
        <v>CASH</v>
      </c>
      <c r="I22" t="str">
        <f>IF(HLOOKUP($E22,'Factset Price Data'!$C$208:$Q$215,7,FALSE)&gt;=1,"INVESTED","CASH")</f>
        <v>INVESTED</v>
      </c>
      <c r="J22" s="39" t="str">
        <f>IF(HLOOKUP($E22,'Factset Price Data'!$C$208:$Q$215,8,FALSE)&gt;=1,"INVESTED","CASH")</f>
        <v>CASH</v>
      </c>
    </row>
    <row r="23" spans="5:16" x14ac:dyDescent="0.3">
      <c r="E23" s="31" t="s">
        <v>42</v>
      </c>
      <c r="F23" s="30">
        <f>'Asset class'!S11</f>
        <v>5</v>
      </c>
      <c r="G23" s="30">
        <f t="shared" si="0"/>
        <v>5</v>
      </c>
      <c r="H23" t="str">
        <f>IF(HLOOKUP($E23,'Factset Price Data'!$C$208:$Q$215,6,FALSE)&gt;=1,"INVESTED","CASH")</f>
        <v>CASH</v>
      </c>
      <c r="I23" t="str">
        <f>IF(HLOOKUP($E23,'Factset Price Data'!$C$208:$Q$215,7,FALSE)&gt;=1,"INVESTED","CASH")</f>
        <v>INVESTED</v>
      </c>
      <c r="J23" s="39" t="str">
        <f>IF(HLOOKUP($E23,'Factset Price Data'!$C$208:$Q$215,8,FALSE)&gt;=1,"INVESTED","CASH")</f>
        <v>INVESTED</v>
      </c>
    </row>
    <row r="24" spans="5:16" x14ac:dyDescent="0.3">
      <c r="E24" s="31" t="s">
        <v>71</v>
      </c>
      <c r="F24" s="30">
        <f>'Asset class'!S12</f>
        <v>3</v>
      </c>
      <c r="G24" s="30">
        <f t="shared" ref="G24" si="1">F24</f>
        <v>3</v>
      </c>
      <c r="H24" t="str">
        <f>IF(HLOOKUP($E24,'Factset Price Data'!$C$208:$Q$215,6,FALSE)&gt;=1,"INVESTED","CASH")</f>
        <v>INVESTED</v>
      </c>
      <c r="I24" t="str">
        <f>IF(HLOOKUP($E24,'Factset Price Data'!$C$208:$Q$215,7,FALSE)&gt;=1,"INVESTED","CASH")</f>
        <v>INVESTED</v>
      </c>
      <c r="J24" s="39" t="str">
        <f>IF(HLOOKUP($E24,'Factset Price Data'!$C$208:$Q$215,8,FALSE)&gt;=1,"INVESTED","CASH")</f>
        <v>INVESTED</v>
      </c>
    </row>
    <row r="25" spans="5:16" ht="15" thickBot="1" x14ac:dyDescent="0.35">
      <c r="E25" s="32" t="s">
        <v>12</v>
      </c>
      <c r="F25" s="33">
        <f>'Asset class'!S13</f>
        <v>2</v>
      </c>
      <c r="G25" s="33">
        <f t="shared" si="0"/>
        <v>2</v>
      </c>
      <c r="H25" s="10" t="str">
        <f>IF(HLOOKUP($E25,'Factset Price Data'!$C$208:$Q$215,6,FALSE)&gt;=1,"INVESTED","CASH")</f>
        <v>INVESTED</v>
      </c>
      <c r="I25" s="10" t="str">
        <f>IF(HLOOKUP($E25,'Factset Price Data'!$C$208:$Q$215,7,FALSE)&gt;=1,"INVESTED","CASH")</f>
        <v>INVESTED</v>
      </c>
      <c r="J25" s="40" t="str">
        <f>IF(HLOOKUP($E25,'Factset Price Data'!$C$208:$Q$215,8,FALSE)&gt;=1,"INVESTED","CASH")</f>
        <v>INVESTED</v>
      </c>
    </row>
    <row r="26" spans="5:16" ht="15" thickBot="1" x14ac:dyDescent="0.35"/>
    <row r="27" spans="5:16" ht="15" thickBot="1" x14ac:dyDescent="0.35">
      <c r="E27" s="27" t="s">
        <v>97</v>
      </c>
      <c r="F27" s="7"/>
      <c r="G27" s="7"/>
      <c r="H27" s="7"/>
      <c r="I27" s="7"/>
      <c r="J27" s="7"/>
      <c r="K27" s="7"/>
      <c r="L27" s="7"/>
      <c r="M27" s="7"/>
      <c r="N27" s="7"/>
      <c r="O27" s="8"/>
    </row>
    <row r="28" spans="5:16" ht="28.8" x14ac:dyDescent="0.3">
      <c r="E28" s="45"/>
      <c r="F28" s="46" t="s">
        <v>25</v>
      </c>
      <c r="G28" s="46" t="s">
        <v>20</v>
      </c>
      <c r="H28" s="47" t="s">
        <v>68</v>
      </c>
      <c r="I28" s="46" t="s">
        <v>2</v>
      </c>
      <c r="J28" s="46" t="s">
        <v>3</v>
      </c>
      <c r="K28" s="46" t="s">
        <v>25</v>
      </c>
      <c r="L28" s="46" t="s">
        <v>20</v>
      </c>
      <c r="M28" s="47" t="s">
        <v>66</v>
      </c>
      <c r="N28" s="46" t="s">
        <v>2</v>
      </c>
      <c r="O28" s="49" t="s">
        <v>36</v>
      </c>
      <c r="P28" s="48" t="s">
        <v>95</v>
      </c>
    </row>
    <row r="29" spans="5:16" x14ac:dyDescent="0.3"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50"/>
      <c r="P29" s="30"/>
    </row>
    <row r="30" spans="5:16" x14ac:dyDescent="0.3">
      <c r="E30" s="30" t="str">
        <f>'Momnetum ranking'!B18</f>
        <v>Europe</v>
      </c>
      <c r="F30" s="51">
        <f>'Momnetum ranking'!J18</f>
        <v>3.8639876352395408E-3</v>
      </c>
      <c r="G30" s="52">
        <f>'Momnetum ranking'!K18</f>
        <v>0.64544025157232698</v>
      </c>
      <c r="H30" s="51">
        <f>'Momnetum ranking'!Q18</f>
        <v>0.96526223</v>
      </c>
      <c r="I30" s="53">
        <f>'Momnetum ranking'!O18</f>
        <v>7.9225779999999997</v>
      </c>
      <c r="J30" s="30"/>
      <c r="K30" s="30">
        <f>_xlfn.RANK.EQ(F30,$F$30:$F$38)</f>
        <v>6</v>
      </c>
      <c r="L30" s="30">
        <f>_xlfn.RANK.EQ(G30,$G$30:$G$38)</f>
        <v>6</v>
      </c>
      <c r="M30" s="30">
        <f>_xlfn.RANK.EQ(H30,$H$30:$H$38)</f>
        <v>7</v>
      </c>
      <c r="N30" s="30">
        <f>_xlfn.RANK.EQ(I30,$I$30:$I$38)</f>
        <v>8</v>
      </c>
      <c r="O30" s="50">
        <f>MEDIAN(K30:N30)</f>
        <v>6.5</v>
      </c>
      <c r="P30" s="54">
        <f>O30-$O$32</f>
        <v>2.5</v>
      </c>
    </row>
    <row r="31" spans="5:16" x14ac:dyDescent="0.3">
      <c r="E31" s="30" t="str">
        <f>'Momnetum ranking'!B19</f>
        <v>EM</v>
      </c>
      <c r="F31" s="51">
        <f>'Momnetum ranking'!J19</f>
        <v>-0.11763450042698551</v>
      </c>
      <c r="G31" s="52">
        <f>'Momnetum ranking'!K19</f>
        <v>0.43146760687527497</v>
      </c>
      <c r="H31" s="51">
        <f>'Momnetum ranking'!Q19</f>
        <v>0.92946640000000003</v>
      </c>
      <c r="I31" s="53">
        <f>'Momnetum ranking'!O19</f>
        <v>3.7310243000000001</v>
      </c>
      <c r="J31" s="30"/>
      <c r="K31" s="30">
        <f t="shared" ref="K31:K38" si="2">_xlfn.RANK.EQ(F31,$F$30:$F$38)</f>
        <v>8</v>
      </c>
      <c r="L31" s="30">
        <f t="shared" ref="L31:L38" si="3">_xlfn.RANK.EQ(G31,$G$30:$G$38)</f>
        <v>9</v>
      </c>
      <c r="M31" s="30">
        <f t="shared" ref="M31:M38" si="4">_xlfn.RANK.EQ(H31,$H$30:$H$38)</f>
        <v>9</v>
      </c>
      <c r="N31" s="30">
        <f t="shared" ref="N31:N38" si="5">_xlfn.RANK.EQ(I31,$I$30:$I$38)</f>
        <v>9</v>
      </c>
      <c r="O31" s="50">
        <f t="shared" ref="O31:O34" si="6">MEDIAN(K31:N31)</f>
        <v>9</v>
      </c>
      <c r="P31" s="54">
        <f t="shared" ref="P31:P38" si="7">O31-$O$32</f>
        <v>5</v>
      </c>
    </row>
    <row r="32" spans="5:16" x14ac:dyDescent="0.3">
      <c r="E32" s="30" t="str">
        <f>'Momnetum ranking'!B20</f>
        <v>World</v>
      </c>
      <c r="F32" s="51">
        <f>'Momnetum ranking'!J20</f>
        <v>4.9257759784075594E-2</v>
      </c>
      <c r="G32" s="52">
        <f>'Momnetum ranking'!K20</f>
        <v>0.65152542372881395</v>
      </c>
      <c r="H32" s="51">
        <f>'Momnetum ranking'!Q20</f>
        <v>0.98104230000000003</v>
      </c>
      <c r="I32" s="53">
        <f>'Momnetum ranking'!O20</f>
        <v>11.542605999999999</v>
      </c>
      <c r="J32" s="30"/>
      <c r="K32" s="30">
        <f t="shared" si="2"/>
        <v>3</v>
      </c>
      <c r="L32" s="30">
        <f t="shared" si="3"/>
        <v>5</v>
      </c>
      <c r="M32" s="30">
        <f t="shared" si="4"/>
        <v>3</v>
      </c>
      <c r="N32" s="30">
        <f t="shared" si="5"/>
        <v>6</v>
      </c>
      <c r="O32" s="50">
        <f t="shared" si="6"/>
        <v>4</v>
      </c>
      <c r="P32" s="54">
        <f t="shared" si="7"/>
        <v>0</v>
      </c>
    </row>
    <row r="33" spans="5:16" x14ac:dyDescent="0.3">
      <c r="E33" s="30" t="str">
        <f>'Momnetum ranking'!B21</f>
        <v>Japan</v>
      </c>
      <c r="F33" s="51">
        <f>'Momnetum ranking'!J21</f>
        <v>3.5398230088495575E-2</v>
      </c>
      <c r="G33" s="52">
        <f>'Momnetum ranking'!K21</f>
        <v>0.71681415929203496</v>
      </c>
      <c r="H33" s="51">
        <f>'Momnetum ranking'!Q21</f>
        <v>0.99249005000000001</v>
      </c>
      <c r="I33" s="53">
        <f>'Momnetum ranking'!O21</f>
        <v>11.979972999999999</v>
      </c>
      <c r="J33" s="30"/>
      <c r="K33" s="30">
        <f t="shared" si="2"/>
        <v>4</v>
      </c>
      <c r="L33" s="30">
        <f t="shared" si="3"/>
        <v>3</v>
      </c>
      <c r="M33" s="30">
        <f t="shared" si="4"/>
        <v>1</v>
      </c>
      <c r="N33" s="30">
        <f t="shared" si="5"/>
        <v>5</v>
      </c>
      <c r="O33" s="50">
        <f t="shared" si="6"/>
        <v>3.5</v>
      </c>
      <c r="P33" s="54">
        <f t="shared" si="7"/>
        <v>-0.5</v>
      </c>
    </row>
    <row r="34" spans="5:16" x14ac:dyDescent="0.3">
      <c r="E34" s="30" t="str">
        <f>'Momnetum ranking'!B22</f>
        <v>US</v>
      </c>
      <c r="F34" s="51">
        <f>'Momnetum ranking'!J22</f>
        <v>0.30158730158730157</v>
      </c>
      <c r="G34" s="52">
        <f>'Momnetum ranking'!K22</f>
        <v>0.70775347912524889</v>
      </c>
      <c r="H34" s="51">
        <f>'Momnetum ranking'!Q22</f>
        <v>0.98129093999999994</v>
      </c>
      <c r="I34" s="53">
        <f>'Momnetum ranking'!O22</f>
        <v>12.698293</v>
      </c>
      <c r="J34" s="30"/>
      <c r="K34" s="30">
        <f t="shared" si="2"/>
        <v>2</v>
      </c>
      <c r="L34" s="30">
        <f t="shared" si="3"/>
        <v>4</v>
      </c>
      <c r="M34" s="30">
        <f t="shared" si="4"/>
        <v>2</v>
      </c>
      <c r="N34" s="30">
        <f t="shared" si="5"/>
        <v>3</v>
      </c>
      <c r="O34" s="50">
        <f t="shared" si="6"/>
        <v>2.5</v>
      </c>
      <c r="P34" s="54">
        <f t="shared" si="7"/>
        <v>-1.5</v>
      </c>
    </row>
    <row r="35" spans="5:16" x14ac:dyDescent="0.3">
      <c r="E35" s="30" t="s">
        <v>9</v>
      </c>
      <c r="F35" s="51">
        <f>'Momnetum ranking'!J23</f>
        <v>-6.7669172932330823E-2</v>
      </c>
      <c r="G35" s="52">
        <f>'Momnetum ranking'!K23</f>
        <v>0.77862595419847291</v>
      </c>
      <c r="H35" s="51">
        <f>'Momnetum ranking'!Q23</f>
        <v>0.97999804999999995</v>
      </c>
      <c r="I35" s="53">
        <f>'Momnetum ranking'!O23</f>
        <v>12.494384999999999</v>
      </c>
      <c r="J35" s="30"/>
      <c r="K35" s="30">
        <f t="shared" si="2"/>
        <v>7</v>
      </c>
      <c r="L35" s="30">
        <f t="shared" si="3"/>
        <v>1</v>
      </c>
      <c r="M35" s="30">
        <f t="shared" si="4"/>
        <v>4</v>
      </c>
      <c r="N35" s="30">
        <f t="shared" si="5"/>
        <v>4</v>
      </c>
      <c r="O35" s="50">
        <f t="shared" ref="O35:O38" si="8">MEDIAN(K35:N35)</f>
        <v>4</v>
      </c>
      <c r="P35" s="54">
        <f t="shared" si="7"/>
        <v>0</v>
      </c>
    </row>
    <row r="36" spans="5:16" x14ac:dyDescent="0.3">
      <c r="E36" s="30" t="s">
        <v>71</v>
      </c>
      <c r="F36" s="51">
        <f>'Momnetum ranking'!J24</f>
        <v>-0.13105413105413105</v>
      </c>
      <c r="G36" s="52">
        <f>'Momnetum ranking'!K24</f>
        <v>0.61275964391691407</v>
      </c>
      <c r="H36" s="51">
        <f>'Momnetum ranking'!Q24</f>
        <v>0.97643787000000004</v>
      </c>
      <c r="I36" s="53">
        <f>'Momnetum ranking'!O24</f>
        <v>9.7653029999999994</v>
      </c>
      <c r="J36" s="30"/>
      <c r="K36" s="30">
        <f t="shared" si="2"/>
        <v>9</v>
      </c>
      <c r="L36" s="30">
        <f t="shared" si="3"/>
        <v>7</v>
      </c>
      <c r="M36" s="30">
        <f t="shared" si="4"/>
        <v>5</v>
      </c>
      <c r="N36" s="30">
        <f t="shared" si="5"/>
        <v>7</v>
      </c>
      <c r="O36" s="50">
        <f t="shared" si="8"/>
        <v>7</v>
      </c>
      <c r="P36" s="54">
        <f t="shared" si="7"/>
        <v>3</v>
      </c>
    </row>
    <row r="37" spans="5:16" x14ac:dyDescent="0.3">
      <c r="E37" s="30" t="s">
        <v>15</v>
      </c>
      <c r="F37" s="51">
        <f>'Momnetum ranking'!J25</f>
        <v>0.34313725490196084</v>
      </c>
      <c r="G37" s="52">
        <f>'Momnetum ranking'!K25</f>
        <v>0.75490196078431393</v>
      </c>
      <c r="H37" s="51">
        <f>'Momnetum ranking'!Q25</f>
        <v>0.97588459999999999</v>
      </c>
      <c r="I37" s="53">
        <f>'Momnetum ranking'!O25</f>
        <v>13.895726</v>
      </c>
      <c r="J37" s="30"/>
      <c r="K37" s="30">
        <f t="shared" si="2"/>
        <v>1</v>
      </c>
      <c r="L37" s="30">
        <f t="shared" si="3"/>
        <v>2</v>
      </c>
      <c r="M37" s="30">
        <f t="shared" si="4"/>
        <v>6</v>
      </c>
      <c r="N37" s="30">
        <f t="shared" si="5"/>
        <v>2</v>
      </c>
      <c r="O37" s="50">
        <f t="shared" si="8"/>
        <v>2</v>
      </c>
      <c r="P37" s="54">
        <f t="shared" si="7"/>
        <v>-2</v>
      </c>
    </row>
    <row r="38" spans="5:16" x14ac:dyDescent="0.3">
      <c r="E38" s="30" t="s">
        <v>79</v>
      </c>
      <c r="F38" s="51">
        <f>'Momnetum ranking'!J26</f>
        <v>2.8234086242299811E-2</v>
      </c>
      <c r="G38" s="52">
        <f>'Momnetum ranking'!K26</f>
        <v>0.598237428719544</v>
      </c>
      <c r="H38" s="51">
        <f>'Momnetum ranking'!Q26</f>
        <v>0.94705340000000005</v>
      </c>
      <c r="I38" s="53">
        <f>'Momnetum ranking'!O26</f>
        <v>15.468252</v>
      </c>
      <c r="J38" s="30"/>
      <c r="K38" s="30">
        <f t="shared" si="2"/>
        <v>5</v>
      </c>
      <c r="L38" s="30">
        <f t="shared" si="3"/>
        <v>8</v>
      </c>
      <c r="M38" s="30">
        <f t="shared" si="4"/>
        <v>8</v>
      </c>
      <c r="N38" s="30">
        <f t="shared" si="5"/>
        <v>1</v>
      </c>
      <c r="O38" s="50">
        <f t="shared" si="8"/>
        <v>6.5</v>
      </c>
      <c r="P38" s="54">
        <f t="shared" si="7"/>
        <v>2.5</v>
      </c>
    </row>
    <row r="40" spans="5:16" ht="15" thickBot="1" x14ac:dyDescent="0.35">
      <c r="E40" s="37" t="s">
        <v>99</v>
      </c>
      <c r="K40" s="37" t="s">
        <v>100</v>
      </c>
    </row>
    <row r="41" spans="5:16" ht="15" thickBot="1" x14ac:dyDescent="0.35">
      <c r="E41" s="34" t="s">
        <v>87</v>
      </c>
      <c r="F41" s="42"/>
      <c r="G41" s="35" t="s">
        <v>75</v>
      </c>
      <c r="H41" s="35" t="s">
        <v>76</v>
      </c>
      <c r="I41" s="36" t="s">
        <v>74</v>
      </c>
      <c r="K41" s="38"/>
      <c r="L41" s="35" t="s">
        <v>63</v>
      </c>
      <c r="M41" s="36" t="s">
        <v>64</v>
      </c>
    </row>
    <row r="42" spans="5:16" x14ac:dyDescent="0.3">
      <c r="E42" s="20" t="s">
        <v>42</v>
      </c>
      <c r="F42" s="1" t="s">
        <v>31</v>
      </c>
      <c r="G42" t="str">
        <f>IF(HLOOKUP($E42,'Factset Price Data'!$C$208:$Q$215,6,FALSE)&gt;=1,"INVESTED","CASH")</f>
        <v>CASH</v>
      </c>
      <c r="H42" t="str">
        <f>IF(HLOOKUP($E42,'Factset Price Data'!$C$208:$Q$215,7,FALSE)&gt;=1,"INVESTED","CASH")</f>
        <v>INVESTED</v>
      </c>
      <c r="I42" s="39" t="str">
        <f>IF(HLOOKUP($E42,'Factset Price Data'!$C$208:$Q$215,8,FALSE)&gt;=1,"INVESTED","CASH")</f>
        <v>INVESTED</v>
      </c>
      <c r="K42" s="20" t="s">
        <v>42</v>
      </c>
      <c r="L42" s="6">
        <f>'Momnetum ranking'!H18</f>
        <v>0.29598145285935085</v>
      </c>
      <c r="M42" s="21">
        <f>'Momnetum ranking'!I18</f>
        <v>0.29211746522411131</v>
      </c>
    </row>
    <row r="43" spans="5:16" x14ac:dyDescent="0.3">
      <c r="E43" s="20" t="s">
        <v>4</v>
      </c>
      <c r="F43" s="1" t="s">
        <v>47</v>
      </c>
      <c r="G43" t="str">
        <f>IF(HLOOKUP($E43,'Factset Price Data'!$C$208:$Q$215,6,FALSE)&gt;=1,"INVESTED","CASH")</f>
        <v>CASH</v>
      </c>
      <c r="H43" t="str">
        <f>IF(HLOOKUP($E43,'Factset Price Data'!$C$208:$Q$215,7,FALSE)&gt;=1,"INVESTED","CASH")</f>
        <v>CASH</v>
      </c>
      <c r="I43" s="39" t="str">
        <f>IF(HLOOKUP($E43,'Factset Price Data'!$C$208:$Q$215,8,FALSE)&gt;=1,"INVESTED","CASH")</f>
        <v>INVESTED</v>
      </c>
      <c r="K43" s="20" t="s">
        <v>4</v>
      </c>
      <c r="L43" s="6">
        <f>'Momnetum ranking'!H19</f>
        <v>0.15542271562766866</v>
      </c>
      <c r="M43" s="21">
        <f>'Momnetum ranking'!I19</f>
        <v>0.27305721605465416</v>
      </c>
    </row>
    <row r="44" spans="5:16" x14ac:dyDescent="0.3">
      <c r="E44" s="20" t="s">
        <v>49</v>
      </c>
      <c r="F44" s="1" t="s">
        <v>50</v>
      </c>
      <c r="G44" t="str">
        <f>IF(HLOOKUP($E44,'Factset Price Data'!$C$208:$Q$215,6,FALSE)&gt;=1,"INVESTED","CASH")</f>
        <v>INVESTED</v>
      </c>
      <c r="H44" t="str">
        <f>IF(HLOOKUP($E44,'Factset Price Data'!$C$208:$Q$215,7,FALSE)&gt;=1,"INVESTED","CASH")</f>
        <v>INVESTED</v>
      </c>
      <c r="I44" s="39" t="str">
        <f>IF(HLOOKUP($E44,'Factset Price Data'!$C$208:$Q$215,8,FALSE)&gt;=1,"INVESTED","CASH")</f>
        <v>INVESTED</v>
      </c>
      <c r="K44" s="20" t="s">
        <v>49</v>
      </c>
      <c r="L44" s="6">
        <f>'Momnetum ranking'!H20</f>
        <v>0.43522267206477733</v>
      </c>
      <c r="M44" s="21">
        <f>'Momnetum ranking'!I20</f>
        <v>0.38596491228070173</v>
      </c>
    </row>
    <row r="45" spans="5:16" x14ac:dyDescent="0.3">
      <c r="E45" s="20" t="s">
        <v>12</v>
      </c>
      <c r="F45" s="1" t="s">
        <v>51</v>
      </c>
      <c r="G45" t="str">
        <f>IF(HLOOKUP($E45,'Factset Price Data'!$C$208:$Q$215,6,FALSE)&gt;=1,"INVESTED","CASH")</f>
        <v>INVESTED</v>
      </c>
      <c r="H45" t="str">
        <f>IF(HLOOKUP($E45,'Factset Price Data'!$C$208:$Q$215,7,FALSE)&gt;=1,"INVESTED","CASH")</f>
        <v>INVESTED</v>
      </c>
      <c r="I45" s="39" t="str">
        <f>IF(HLOOKUP($E45,'Factset Price Data'!$C$208:$Q$215,8,FALSE)&gt;=1,"INVESTED","CASH")</f>
        <v>INVESTED</v>
      </c>
      <c r="K45" s="20" t="s">
        <v>12</v>
      </c>
      <c r="L45" s="6">
        <f>'Momnetum ranking'!H21</f>
        <v>0.42035398230088494</v>
      </c>
      <c r="M45" s="21">
        <f>'Momnetum ranking'!I21</f>
        <v>0.38495575221238937</v>
      </c>
    </row>
    <row r="46" spans="5:16" x14ac:dyDescent="0.3">
      <c r="E46" s="20" t="s">
        <v>1</v>
      </c>
      <c r="F46" s="1" t="s">
        <v>28</v>
      </c>
      <c r="G46" t="str">
        <f>IF(HLOOKUP($E46,'Factset Price Data'!$C$208:$Q$215,6,FALSE)&gt;=1,"INVESTED","CASH")</f>
        <v>INVESTED</v>
      </c>
      <c r="H46" t="str">
        <f>IF(HLOOKUP($E46,'Factset Price Data'!$C$208:$Q$215,7,FALSE)&gt;=1,"INVESTED","CASH")</f>
        <v>INVESTED</v>
      </c>
      <c r="I46" s="39" t="str">
        <f>IF(HLOOKUP($E46,'Factset Price Data'!$C$208:$Q$215,8,FALSE)&gt;=1,"INVESTED","CASH")</f>
        <v>INVESTED</v>
      </c>
      <c r="K46" s="20" t="s">
        <v>1</v>
      </c>
      <c r="L46" s="6">
        <f>'Momnetum ranking'!H22</f>
        <v>0.56547619047619047</v>
      </c>
      <c r="M46" s="21">
        <f>'Momnetum ranking'!I22</f>
        <v>0.2638888888888889</v>
      </c>
    </row>
    <row r="47" spans="5:16" x14ac:dyDescent="0.3">
      <c r="E47" s="20" t="s">
        <v>9</v>
      </c>
      <c r="F47" s="1" t="s">
        <v>9</v>
      </c>
      <c r="G47" t="str">
        <f>IF(HLOOKUP($E47,'Factset Price Data'!$C$208:$Q$215,6,FALSE)&gt;=1,"INVESTED","CASH")</f>
        <v>INVESTED</v>
      </c>
      <c r="H47" t="str">
        <f>IF(HLOOKUP($E47,'Factset Price Data'!$C$208:$Q$215,7,FALSE)&gt;=1,"INVESTED","CASH")</f>
        <v>INVESTED</v>
      </c>
      <c r="I47" s="39" t="str">
        <f>IF(HLOOKUP($E47,'Factset Price Data'!$C$208:$Q$215,8,FALSE)&gt;=1,"INVESTED","CASH")</f>
        <v>INVESTED</v>
      </c>
      <c r="K47" s="20" t="s">
        <v>9</v>
      </c>
      <c r="L47" s="6">
        <f>'Momnetum ranking'!H23</f>
        <v>0.40601503759398494</v>
      </c>
      <c r="M47" s="21">
        <f>'Momnetum ranking'!I23</f>
        <v>0.47368421052631576</v>
      </c>
    </row>
    <row r="48" spans="5:16" x14ac:dyDescent="0.3">
      <c r="E48" s="20" t="s">
        <v>71</v>
      </c>
      <c r="F48" s="1" t="s">
        <v>71</v>
      </c>
      <c r="G48" t="str">
        <f>IF(HLOOKUP($E48,'Factset Price Data'!$C$208:$Q$215,6,FALSE)&gt;=1,"INVESTED","CASH")</f>
        <v>INVESTED</v>
      </c>
      <c r="H48" t="str">
        <f>IF(HLOOKUP($E48,'Factset Price Data'!$C$208:$Q$215,7,FALSE)&gt;=1,"INVESTED","CASH")</f>
        <v>INVESTED</v>
      </c>
      <c r="I48" s="39" t="str">
        <f>IF(HLOOKUP($E48,'Factset Price Data'!$C$208:$Q$215,8,FALSE)&gt;=1,"INVESTED","CASH")</f>
        <v>INVESTED</v>
      </c>
      <c r="K48" s="20" t="s">
        <v>71</v>
      </c>
      <c r="L48" s="6">
        <f>'Momnetum ranking'!H24</f>
        <v>0.30911680911680911</v>
      </c>
      <c r="M48" s="21">
        <f>'Momnetum ranking'!I24</f>
        <v>0.44017094017094016</v>
      </c>
    </row>
    <row r="49" spans="5:15" x14ac:dyDescent="0.3">
      <c r="E49" s="20" t="s">
        <v>15</v>
      </c>
      <c r="F49" s="1" t="s">
        <v>15</v>
      </c>
      <c r="G49" t="str">
        <f>IF(HLOOKUP($E49,'Factset Price Data'!$C$208:$Q$215,6,FALSE)&gt;=1,"INVESTED","CASH")</f>
        <v>INVESTED</v>
      </c>
      <c r="H49" t="str">
        <f>IF(HLOOKUP($E49,'Factset Price Data'!$C$208:$Q$215,7,FALSE)&gt;=1,"INVESTED","CASH")</f>
        <v>INVESTED</v>
      </c>
      <c r="I49" s="39" t="str">
        <f>IF(HLOOKUP($E49,'Factset Price Data'!$C$208:$Q$215,8,FALSE)&gt;=1,"INVESTED","CASH")</f>
        <v>INVESTED</v>
      </c>
      <c r="K49" s="20" t="s">
        <v>15</v>
      </c>
      <c r="L49" s="6">
        <f>'Momnetum ranking'!H25</f>
        <v>0.5490196078431373</v>
      </c>
      <c r="M49" s="21">
        <f>'Momnetum ranking'!I25</f>
        <v>0.20588235294117646</v>
      </c>
    </row>
    <row r="50" spans="5:15" ht="15" thickBot="1" x14ac:dyDescent="0.35">
      <c r="E50" s="9" t="s">
        <v>79</v>
      </c>
      <c r="F50" s="41" t="s">
        <v>78</v>
      </c>
      <c r="G50" s="10" t="str">
        <f>IF(HLOOKUP($E50,'Factset Price Data'!$C$208:$Q$215,6,FALSE)&gt;=1,"INVESTED","CASH")</f>
        <v>CASH</v>
      </c>
      <c r="H50" s="10" t="str">
        <f>IF(HLOOKUP($E50,'Factset Price Data'!$C$208:$Q$215,7,FALSE)&gt;=1,"INVESTED","CASH")</f>
        <v>INVESTED</v>
      </c>
      <c r="I50" s="40" t="str">
        <f>IF(HLOOKUP($E50,'Factset Price Data'!$C$208:$Q$215,8,FALSE)&gt;=1,"INVESTED","CASH")</f>
        <v>INVESTED</v>
      </c>
      <c r="K50" s="20" t="s">
        <v>79</v>
      </c>
      <c r="L50" s="6">
        <f>'Momnetum ranking'!H26</f>
        <v>0.24948665297741274</v>
      </c>
      <c r="M50" s="21">
        <f>'Momnetum ranking'!I26</f>
        <v>0.22125256673511293</v>
      </c>
    </row>
    <row r="51" spans="5:15" ht="15" thickBot="1" x14ac:dyDescent="0.35">
      <c r="K51" s="9" t="s">
        <v>65</v>
      </c>
      <c r="L51" s="26">
        <f>'Momnetum ranking'!H27</f>
        <v>0.32692307692307693</v>
      </c>
      <c r="M51" s="22">
        <f>'Momnetum ranking'!I27</f>
        <v>0.48076923076923078</v>
      </c>
    </row>
    <row r="53" spans="5:15" ht="15" thickBot="1" x14ac:dyDescent="0.35">
      <c r="E53" s="37" t="s">
        <v>101</v>
      </c>
    </row>
    <row r="54" spans="5:15" x14ac:dyDescent="0.3">
      <c r="E54" s="23" t="s">
        <v>1</v>
      </c>
      <c r="F54" s="43">
        <f>'Global Value'!M3</f>
        <v>5.9915092166615412E-2</v>
      </c>
      <c r="G54" s="1"/>
      <c r="J54" s="6"/>
    </row>
    <row r="55" spans="5:15" x14ac:dyDescent="0.3">
      <c r="E55" s="20" t="s">
        <v>15</v>
      </c>
      <c r="F55" s="21">
        <f>'Global Value'!M4</f>
        <v>0.12408288228121442</v>
      </c>
      <c r="J55" s="6"/>
    </row>
    <row r="56" spans="5:15" x14ac:dyDescent="0.3">
      <c r="E56" s="20" t="s">
        <v>12</v>
      </c>
      <c r="F56" s="21">
        <f>'Global Value'!M5</f>
        <v>6.6735482120955661E-2</v>
      </c>
      <c r="J56" s="6"/>
    </row>
    <row r="57" spans="5:15" x14ac:dyDescent="0.3">
      <c r="E57" s="20" t="s">
        <v>94</v>
      </c>
      <c r="F57" s="21">
        <f>'Global Value'!M6</f>
        <v>3.1697538214702468E-2</v>
      </c>
      <c r="J57" s="6"/>
    </row>
    <row r="58" spans="5:15" x14ac:dyDescent="0.3">
      <c r="E58" s="20" t="s">
        <v>49</v>
      </c>
      <c r="F58" s="21">
        <f>'Global Value'!M7</f>
        <v>4.6711272061231775E-2</v>
      </c>
      <c r="J58" s="6"/>
      <c r="O58" s="19"/>
    </row>
    <row r="59" spans="5:15" x14ac:dyDescent="0.3">
      <c r="E59" s="20" t="s">
        <v>9</v>
      </c>
      <c r="F59" s="21">
        <f>'Global Value'!M8</f>
        <v>1.8027986424784939E-2</v>
      </c>
      <c r="J59" s="6"/>
    </row>
    <row r="60" spans="5:15" ht="15" thickBot="1" x14ac:dyDescent="0.35">
      <c r="E60" s="9" t="s">
        <v>65</v>
      </c>
      <c r="F60" s="22">
        <f>'Global Value'!M9</f>
        <v>8.6656658412577608E-2</v>
      </c>
      <c r="J60" s="6"/>
    </row>
    <row r="61" spans="5:15" x14ac:dyDescent="0.3">
      <c r="F61" s="6"/>
      <c r="J61" s="6"/>
    </row>
    <row r="62" spans="5:15" x14ac:dyDescent="0.3">
      <c r="F62" s="6"/>
      <c r="J62" s="6"/>
    </row>
    <row r="63" spans="5:15" x14ac:dyDescent="0.3">
      <c r="F63" s="6"/>
      <c r="J63" s="6"/>
    </row>
    <row r="64" spans="5:15" x14ac:dyDescent="0.3">
      <c r="F64" s="6"/>
      <c r="J64" s="6"/>
    </row>
    <row r="65" spans="6:10" x14ac:dyDescent="0.3">
      <c r="F65" s="6"/>
      <c r="J65" s="6"/>
    </row>
    <row r="66" spans="6:10" x14ac:dyDescent="0.3">
      <c r="F66" s="6"/>
      <c r="J66" s="6"/>
    </row>
  </sheetData>
  <conditionalFormatting sqref="F4:H8">
    <cfRule type="cellIs" dxfId="7" priority="22" operator="equal">
      <formula>"CASH"</formula>
    </cfRule>
    <cfRule type="cellIs" dxfId="6" priority="23" operator="equal">
      <formula>"INVESTED"</formula>
    </cfRule>
    <cfRule type="colorScale" priority="24">
      <colorScale>
        <cfvo type="formula" val="$H$19"/>
        <cfvo type="max"/>
        <color theme="9"/>
        <color rgb="FFFF0000"/>
      </colorScale>
    </cfRule>
    <cfRule type="colorScale" priority="25">
      <colorScale>
        <cfvo type="min"/>
        <cfvo type="max"/>
        <color rgb="FFFF7128"/>
        <color rgb="FFFFEF9C"/>
      </colorScale>
    </cfRule>
    <cfRule type="colorScale" priority="27">
      <colorScale>
        <cfvo type="min"/>
        <cfvo type="max"/>
        <color theme="9"/>
        <color rgb="FFFF0000"/>
      </colorScale>
    </cfRule>
  </conditionalFormatting>
  <conditionalFormatting sqref="F5:H8">
    <cfRule type="cellIs" dxfId="5" priority="18" operator="equal">
      <formula>"CASH"</formula>
    </cfRule>
    <cfRule type="cellIs" dxfId="4" priority="19" operator="equal">
      <formula>"INVESTED"</formula>
    </cfRule>
    <cfRule type="colorScale" priority="20">
      <colorScale>
        <cfvo type="formula" val="$H$19"/>
        <cfvo type="max"/>
        <color theme="9"/>
        <color rgb="FFFF0000"/>
      </colorScale>
    </cfRule>
    <cfRule type="colorScale" priority="21">
      <colorScale>
        <cfvo type="min"/>
        <cfvo type="max"/>
        <color rgb="FFFF7128"/>
        <color rgb="FFFFEF9C"/>
      </colorScale>
    </cfRule>
  </conditionalFormatting>
  <conditionalFormatting sqref="G42:I50">
    <cfRule type="cellIs" dxfId="3" priority="3" operator="equal">
      <formula>"CASH"</formula>
    </cfRule>
    <cfRule type="cellIs" dxfId="2" priority="4" operator="equal">
      <formula>"INVESTED"</formula>
    </cfRule>
    <cfRule type="colorScale" priority="5">
      <colorScale>
        <cfvo type="formula" val="$H$19"/>
        <cfvo type="max"/>
        <color theme="9"/>
        <color rgb="FFFF0000"/>
      </colorScale>
    </cfRule>
    <cfRule type="colorScale" priority="6">
      <colorScale>
        <cfvo type="min"/>
        <cfvo type="max"/>
        <color rgb="FFFF7128"/>
        <color rgb="FFFFEF9C"/>
      </colorScale>
    </cfRule>
    <cfRule type="colorScale" priority="7">
      <colorScale>
        <cfvo type="min"/>
        <cfvo type="max"/>
        <color theme="9"/>
        <color rgb="FFFF0000"/>
      </colorScale>
    </cfRule>
  </conditionalFormatting>
  <conditionalFormatting sqref="H15:J25">
    <cfRule type="cellIs" dxfId="1" priority="8" operator="equal">
      <formula>"CASH"</formula>
    </cfRule>
    <cfRule type="cellIs" dxfId="0" priority="9" operator="equal">
      <formula>"INVESTED"</formula>
    </cfRule>
    <cfRule type="colorScale" priority="10">
      <colorScale>
        <cfvo type="formula" val="$H$19"/>
        <cfvo type="max"/>
        <color theme="9"/>
        <color rgb="FFFF0000"/>
      </colorScale>
    </cfRule>
    <cfRule type="colorScale" priority="11">
      <colorScale>
        <cfvo type="min"/>
        <cfvo type="max"/>
        <color rgb="FFFF7128"/>
        <color rgb="FFFFEF9C"/>
      </colorScale>
    </cfRule>
    <cfRule type="colorScale" priority="12">
      <colorScale>
        <cfvo type="min"/>
        <cfvo type="max"/>
        <color theme="9"/>
        <color rgb="FFFF0000"/>
      </colorScale>
    </cfRule>
  </conditionalFormatting>
  <conditionalFormatting sqref="P30:P38">
    <cfRule type="iconSet" priority="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9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G15:G26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B72F-F5D5-4016-98E3-761756AC8D90}">
  <dimension ref="A1:M9"/>
  <sheetViews>
    <sheetView workbookViewId="0">
      <selection activeCell="N13" sqref="N13:N14"/>
    </sheetView>
  </sheetViews>
  <sheetFormatPr defaultRowHeight="14.4" x14ac:dyDescent="0.3"/>
  <cols>
    <col min="3" max="3" width="32.33203125" bestFit="1" customWidth="1"/>
    <col min="4" max="4" width="11.77734375" bestFit="1" customWidth="1"/>
    <col min="5" max="5" width="13.109375" bestFit="1" customWidth="1"/>
    <col min="6" max="6" width="9" bestFit="1" customWidth="1"/>
    <col min="7" max="7" width="10" bestFit="1" customWidth="1"/>
    <col min="8" max="8" width="12.6640625" bestFit="1" customWidth="1"/>
    <col min="9" max="9" width="9.6640625" customWidth="1"/>
    <col min="10" max="10" width="10.5546875" bestFit="1" customWidth="1"/>
    <col min="11" max="11" width="14.33203125" bestFit="1" customWidth="1"/>
    <col min="12" max="12" width="20" bestFit="1" customWidth="1"/>
    <col min="13" max="13" width="12.21875" bestFit="1" customWidth="1"/>
  </cols>
  <sheetData>
    <row r="1" spans="1:13" ht="15" thickBot="1" x14ac:dyDescent="0.35"/>
    <row r="2" spans="1:13" x14ac:dyDescent="0.3">
      <c r="A2" s="58" t="s">
        <v>87</v>
      </c>
      <c r="B2" s="59" t="s">
        <v>43</v>
      </c>
      <c r="C2" s="59" t="s">
        <v>108</v>
      </c>
      <c r="D2" s="59" t="s">
        <v>43</v>
      </c>
      <c r="E2" s="59" t="s">
        <v>104</v>
      </c>
      <c r="F2" s="59" t="s">
        <v>90</v>
      </c>
      <c r="G2" s="59" t="s">
        <v>91</v>
      </c>
      <c r="H2" s="59" t="s">
        <v>109</v>
      </c>
      <c r="I2" s="59" t="s">
        <v>92</v>
      </c>
      <c r="J2" s="59" t="s">
        <v>89</v>
      </c>
      <c r="K2" s="59" t="s">
        <v>93</v>
      </c>
      <c r="L2" s="59" t="s">
        <v>111</v>
      </c>
      <c r="M2" s="60" t="s">
        <v>112</v>
      </c>
    </row>
    <row r="3" spans="1:13" x14ac:dyDescent="0.3">
      <c r="A3" s="20" t="s">
        <v>1</v>
      </c>
      <c r="B3" t="s">
        <v>30</v>
      </c>
      <c r="C3" t="str" cm="1">
        <f t="array" ref="C3">_xll.FDSR(A3,"FG_COMPANY_NAME")</f>
        <v>SPDR S&amp;P 500 ETF Trust</v>
      </c>
      <c r="D3" t="s">
        <v>46</v>
      </c>
      <c r="E3" t="s">
        <v>107</v>
      </c>
      <c r="F3" s="4" cm="1">
        <f t="array" ref="F3">_xll.FDS(A3,"FG_PE(0)")</f>
        <v>24.026505469120899</v>
      </c>
      <c r="G3" s="4" cm="1">
        <f t="array" ref="G3">_xll.FDS(A3,"FG_PE_NTM(0,,,90,0)")</f>
        <v>20.360629371878399</v>
      </c>
      <c r="H3" cm="1">
        <f t="array" ref="H3">_xll.FDS(A3,"FMA_DIV_YLD(NTMA,NOW,NOW,M,""PORTAGG"",""MEANR"")")</f>
        <v>1.5267198235958399</v>
      </c>
      <c r="I3" s="63" cm="1">
        <f t="array" ref="I3">_xll.FDS(A3,"FG_FCF_YIELD_NTM(0)")</f>
        <v>4.2761096565531798</v>
      </c>
      <c r="J3" s="62">
        <f>HLOOKUP(A3,'Index earnings'!$B$1:$H$26,26,FALSE)</f>
        <v>5.9876995601083616E-2</v>
      </c>
      <c r="K3" cm="1">
        <f t="array" ref="K3">_xll.FDS(E3,"FG_YIELD(0,,,,""YTM"")")</f>
        <v>4.2723000000000004</v>
      </c>
      <c r="L3" s="64">
        <f>I3/100+J3</f>
        <v>0.10263809216661542</v>
      </c>
      <c r="M3" s="21">
        <f>L3-K3/100</f>
        <v>5.9915092166615412E-2</v>
      </c>
    </row>
    <row r="4" spans="1:13" x14ac:dyDescent="0.3">
      <c r="A4" s="20" t="s">
        <v>15</v>
      </c>
      <c r="B4" t="s">
        <v>30</v>
      </c>
      <c r="C4" t="str" cm="1">
        <f t="array" ref="C4">_xll.FDSR(A4,"FG_COMPANY_NAME")</f>
        <v>Invesco QQQ Trust Series I</v>
      </c>
      <c r="D4" t="s">
        <v>46</v>
      </c>
      <c r="E4" t="s">
        <v>107</v>
      </c>
      <c r="F4" s="4" cm="1">
        <f t="array" ref="F4">_xll.FDS(A4,"FG_PE(0)")</f>
        <v>31.278802162037799</v>
      </c>
      <c r="G4" s="4" cm="1">
        <f t="array" ref="G4">_xll.FDS(A4,"FG_PE_NTM(0,,,90,0)")</f>
        <v>25.915738299698099</v>
      </c>
      <c r="H4" cm="1">
        <f t="array" ref="H4">_xll.FDS(A4,"FMA_DIV_YLD(NTMA,NOW,NOW,M,""PORTAGG"",""MEANR"")")</f>
        <v>0.90127615847685905</v>
      </c>
      <c r="I4" s="63" cm="1">
        <f t="array" ref="I4">_xll.FDS(A4,"FG_FCF_YIELD_NTM(0)")</f>
        <v>3.6925957098172399</v>
      </c>
      <c r="J4" s="62">
        <f>HLOOKUP(A4,'Index earnings'!$B$1:$H$26,26,FALSE)</f>
        <v>0.12987992518304203</v>
      </c>
      <c r="K4" cm="1">
        <f t="array" ref="K4">_xll.FDS(E4,"FG_YIELD(0,,,,""YTM"")")</f>
        <v>4.2723000000000004</v>
      </c>
      <c r="L4" s="64">
        <f t="shared" ref="L4:L8" si="0">I4/100+J4</f>
        <v>0.16680588228121443</v>
      </c>
      <c r="M4" s="21">
        <f t="shared" ref="M4:M9" si="1">L4-K4/100</f>
        <v>0.12408288228121442</v>
      </c>
    </row>
    <row r="5" spans="1:13" x14ac:dyDescent="0.3">
      <c r="A5" s="20" t="s">
        <v>12</v>
      </c>
      <c r="B5" t="s">
        <v>29</v>
      </c>
      <c r="C5" t="str" cm="1">
        <f t="array" ref="C5">_xll.FDSR(A5,"FG_COMPANY_NAME")</f>
        <v>iShares MSCI Japan ETF</v>
      </c>
      <c r="D5" t="s">
        <v>45</v>
      </c>
      <c r="E5" t="s">
        <v>110</v>
      </c>
      <c r="F5" s="4" cm="1">
        <f t="array" ref="F5">_xll.FDS(A5,"FG_PE(0)")</f>
        <v>15.143851553094001</v>
      </c>
      <c r="G5" s="4" cm="1">
        <f t="array" ref="G5">_xll.FDS(A5,"FG_PE_NTM(0,,,90,0)")</f>
        <v>15.2009323540957</v>
      </c>
      <c r="H5" cm="1">
        <f t="array" ref="H5">_xll.FDS(A5,"FMA_DIV_YLD(NTMA,NOW,NOW,M,""PORTAGG"",""MEANR"")")</f>
        <v>2.2634034154585998</v>
      </c>
      <c r="I5" s="63" cm="1">
        <f t="array" ref="I5">_xll.FDS(A5,"FG_FCF_YIELD_NTM(0)")</f>
        <v>4.1472434237484599</v>
      </c>
      <c r="J5" s="62">
        <f>HLOOKUP(A5,'Index earnings'!$B$1:$H$26,26,FALSE)</f>
        <v>3.2493047883471071E-2</v>
      </c>
      <c r="K5" cm="1">
        <f t="array" ref="K5">_xll.FDS(E5,"FG_YIELD(0,,,,""YTM"")")</f>
        <v>0.72299999999999998</v>
      </c>
      <c r="L5" s="64">
        <f t="shared" si="0"/>
        <v>7.3965482120955661E-2</v>
      </c>
      <c r="M5" s="21">
        <f t="shared" si="1"/>
        <v>6.6735482120955661E-2</v>
      </c>
    </row>
    <row r="6" spans="1:13" x14ac:dyDescent="0.3">
      <c r="A6" s="20" t="s">
        <v>94</v>
      </c>
      <c r="B6" t="s">
        <v>30</v>
      </c>
      <c r="C6" t="str" cm="1">
        <f t="array" ref="C6">_xll.FDSR(A6,"FG_COMPANY_NAME")</f>
        <v>Vanguard FTSE Emerging Markets ETF</v>
      </c>
      <c r="D6" t="s">
        <v>46</v>
      </c>
      <c r="E6" t="s">
        <v>107</v>
      </c>
      <c r="F6" s="4" cm="1">
        <f t="array" ref="F6">_xll.FDS(A6,"FG_PE(0)")</f>
        <v>12.8607516361538</v>
      </c>
      <c r="G6" s="4" cm="1">
        <f t="array" ref="G6">_xll.FDS(A6,"FG_PE_NTM(0,,,90,0)")</f>
        <v>11.837473590317</v>
      </c>
      <c r="H6" cm="1">
        <f t="array" ref="H6">_xll.FDS(A6,"FMA_DIV_YLD(NTMA,NOW,NOW,M,""PORTAGG"",""MEANR"")")</f>
        <v>3.15566211771326</v>
      </c>
      <c r="I6" s="63" cm="1">
        <f t="array" ref="I6">_xll.FDS(A6,"FG_FCF_YIELD_NTM(0)")</f>
        <v>5.7671357778480603</v>
      </c>
      <c r="J6" s="62">
        <f>HLOOKUP(A6,'Index earnings'!$B$1:$H$26,26,FALSE)</f>
        <v>1.6749180436221867E-2</v>
      </c>
      <c r="K6" cm="1">
        <f t="array" ref="K6">_xll.FDS(E6,"FG_YIELD(0,,,,""YTM"")")</f>
        <v>4.2723000000000004</v>
      </c>
      <c r="L6" s="64">
        <f t="shared" si="0"/>
        <v>7.4420538214702472E-2</v>
      </c>
      <c r="M6" s="21">
        <f t="shared" si="1"/>
        <v>3.1697538214702468E-2</v>
      </c>
    </row>
    <row r="7" spans="1:13" x14ac:dyDescent="0.3">
      <c r="A7" s="20" t="s">
        <v>49</v>
      </c>
      <c r="B7" t="s">
        <v>30</v>
      </c>
      <c r="C7" t="str" cm="1">
        <f t="array" ref="C7">_xll.FDSR(A7,"FG_COMPANY_NAME")</f>
        <v>iShares MSCI World ETF</v>
      </c>
      <c r="D7" t="s">
        <v>46</v>
      </c>
      <c r="E7" t="s">
        <v>107</v>
      </c>
      <c r="F7" s="4" cm="1">
        <f t="array" ref="F7">_xll.FDS(A7,"FG_PE(0)")</f>
        <v>19.724414104164602</v>
      </c>
      <c r="G7" s="4" cm="1">
        <f t="array" ref="G7">_xll.FDS(A7,"FG_PE_NTM(0,,,90,0)")</f>
        <v>18.037021321725501</v>
      </c>
      <c r="H7" cm="1">
        <f t="array" ref="H7">_xll.FDS(A7,"FMA_DIV_YLD(NTMA,NOW,NOW,M,""PORTAGG"",""MEANR"")")</f>
        <v>2.0398872623920101</v>
      </c>
      <c r="I7" s="63" cm="1">
        <f t="array" ref="I7">_xll.FDS(A7,"FG_FCF_YIELD_NTM(0)")</f>
        <v>4.4859636038100401</v>
      </c>
      <c r="J7" s="62">
        <f>HLOOKUP(A7,'Index earnings'!$B$1:$H$26,26,FALSE)</f>
        <v>4.4574636023131387E-2</v>
      </c>
      <c r="K7" cm="1">
        <f t="array" ref="K7">_xll.FDS(E7,"FG_YIELD(0,,,,""YTM"")")</f>
        <v>4.2723000000000004</v>
      </c>
      <c r="L7" s="64">
        <f t="shared" si="0"/>
        <v>8.9434272061231779E-2</v>
      </c>
      <c r="M7" s="21">
        <f t="shared" si="1"/>
        <v>4.6711272061231775E-2</v>
      </c>
    </row>
    <row r="8" spans="1:13" x14ac:dyDescent="0.3">
      <c r="A8" s="20" t="s">
        <v>9</v>
      </c>
      <c r="B8" t="s">
        <v>103</v>
      </c>
      <c r="C8" t="str" cm="1">
        <f t="array" ref="C8">_xll.FDSR(A8,"FG_COMPANY_NAME")</f>
        <v>iShares MSCI India ETF</v>
      </c>
      <c r="D8" t="s">
        <v>88</v>
      </c>
      <c r="E8" t="s">
        <v>106</v>
      </c>
      <c r="F8" s="4" cm="1">
        <f t="array" ref="F8">_xll.FDS(A8,"FG_PE(0)")</f>
        <v>24.232919566437499</v>
      </c>
      <c r="G8" s="4" cm="1">
        <f t="array" ref="G8">_xll.FDS(A8,"FG_PE_NTM(0,,,90,0)")</f>
        <v>22.4620511783531</v>
      </c>
      <c r="H8" cm="1">
        <f t="array" ref="H8">_xll.FDS(A8,"FMA_DIV_YLD(NTMA,NOW,NOW,M,""PORTAGG"",""MEANR"")")</f>
        <v>1.3780487513300901</v>
      </c>
      <c r="I8" s="63" cm="1">
        <f t="array" ref="I8">_xll.FDS(A8,"FG_FCF_YIELD_NTM(0)")</f>
        <v>2.85523827908191</v>
      </c>
      <c r="J8" s="62">
        <f>HLOOKUP(A8,'Index earnings'!$B$1:$H$26,26,FALSE)</f>
        <v>6.0150603633965849E-2</v>
      </c>
      <c r="K8" cm="1">
        <f t="array" ref="K8">_xll.FDS(E8,"FG_YIELD(0,,,,""YTM"")")</f>
        <v>7.0674999999999999</v>
      </c>
      <c r="L8" s="64">
        <f t="shared" si="0"/>
        <v>8.8702986424784941E-2</v>
      </c>
      <c r="M8" s="21">
        <f t="shared" si="1"/>
        <v>1.8027986424784939E-2</v>
      </c>
    </row>
    <row r="9" spans="1:13" ht="15" thickBot="1" x14ac:dyDescent="0.35">
      <c r="A9" s="9" t="s">
        <v>65</v>
      </c>
      <c r="B9" s="10" t="s">
        <v>102</v>
      </c>
      <c r="C9" s="10" t="str" cm="1">
        <f t="array" ref="C9">_xll.FDSR(A9,"FG_COMPANY_NAME")</f>
        <v>iShares China Large-Cap ETF</v>
      </c>
      <c r="D9" s="10" t="s">
        <v>44</v>
      </c>
      <c r="E9" s="10" t="s">
        <v>105</v>
      </c>
      <c r="F9" s="56" cm="1">
        <f t="array" ref="F9">_xll.FDS(A9,"FG_PE(0)")</f>
        <v>8.4232800651984494</v>
      </c>
      <c r="G9" s="56" cm="1">
        <f t="array" ref="G9">_xll.FDS(A9,"FG_PE_NTM(0,,,90,0)")</f>
        <v>6.8437951345632202</v>
      </c>
      <c r="H9" s="10" cm="1">
        <f t="array" ref="H9">_xll.FDS(A9,"FMA_DIV_YLD(NTMA,NOW,NOW,M,""PORTAGG"",""MEANR"")")</f>
        <v>3.8621972803390898</v>
      </c>
      <c r="I9" s="44" cm="1">
        <f t="array" ref="I9">_xll.FDS(A9,"FG_FCF_YIELD_NTM(0)")</f>
        <v>8.2156419468522301</v>
      </c>
      <c r="J9" s="65">
        <f>HLOOKUP(A9,'Index earnings'!$B$1:$H$26,26,FALSE)</f>
        <v>7.2282685609186714E-2</v>
      </c>
      <c r="K9" s="10" cm="1">
        <f t="array" ref="K9">_xll.FDS(E9,"FG_YIELD(0,,,,""YTM"")")</f>
        <v>2.4247999999999998</v>
      </c>
      <c r="L9" s="57">
        <f>H9/100+J9</f>
        <v>0.11090465841257761</v>
      </c>
      <c r="M9" s="22">
        <f t="shared" si="1"/>
        <v>8.6656658412577608E-2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60"/>
  <sheetViews>
    <sheetView workbookViewId="0">
      <selection activeCell="G23" sqref="G23"/>
    </sheetView>
  </sheetViews>
  <sheetFormatPr defaultRowHeight="14.4" x14ac:dyDescent="0.3"/>
  <cols>
    <col min="1" max="1" width="12" customWidth="1"/>
    <col min="2" max="2" width="25.21875" customWidth="1"/>
    <col min="3" max="3" width="20.77734375" customWidth="1"/>
    <col min="4" max="4" width="0.21875" customWidth="1"/>
    <col min="5" max="5" width="18" customWidth="1"/>
    <col min="6" max="6" width="13.44140625" customWidth="1"/>
    <col min="7" max="7" width="15.21875" customWidth="1"/>
    <col min="8" max="8" width="16.21875" customWidth="1"/>
    <col min="9" max="9" width="7.21875" customWidth="1"/>
    <col min="10" max="10" width="6.5546875" customWidth="1"/>
    <col min="11" max="11" width="18.77734375" customWidth="1"/>
    <col min="12" max="12" width="13.21875" customWidth="1"/>
    <col min="13" max="13" width="13" customWidth="1"/>
    <col min="14" max="14" width="13.44140625" customWidth="1"/>
    <col min="15" max="15" width="5" customWidth="1"/>
    <col min="16" max="16" width="9.77734375" customWidth="1"/>
  </cols>
  <sheetData>
    <row r="1" spans="1:19" ht="15" thickBot="1" x14ac:dyDescent="0.35">
      <c r="C1" t="s">
        <v>0</v>
      </c>
      <c r="E1" t="s">
        <v>67</v>
      </c>
      <c r="F1" t="s">
        <v>2</v>
      </c>
      <c r="G1" t="s">
        <v>3</v>
      </c>
      <c r="H1" t="s">
        <v>5</v>
      </c>
      <c r="K1" t="s">
        <v>68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69</v>
      </c>
    </row>
    <row r="2" spans="1:19" s="12" customFormat="1" ht="15" thickBot="1" x14ac:dyDescent="0.35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">
      <c r="A3" t="s">
        <v>4</v>
      </c>
      <c r="C3" t="str">
        <f>A3</f>
        <v>VWO</v>
      </c>
      <c r="E3" s="3" cm="1">
        <f t="array" ref="E3">_xll.FDS(C3,"FG_TOTAL_RETURNC(0,-1AM)")</f>
        <v>-0.86612104999999995</v>
      </c>
      <c r="F3" s="3" cm="1">
        <f t="array" ref="F3">_xll.FDS(C3,"FG_TOTAL_RETURNC(0,-3AM)")</f>
        <v>3.7310243000000001</v>
      </c>
      <c r="G3" s="3" cm="1">
        <f t="array" ref="G3">_xll.FDS(C3,"FG_TOTAL_RETURNC(0,-6AM)")</f>
        <v>1.0425686999999999</v>
      </c>
      <c r="H3" s="6" cm="1">
        <f t="array" ref="H3">_xll.FDS(C3,"P_PRICE(0)/P_PRICE_HIGH_PR(0,,,USD,,,""PRICE"",""INTRA"",""52W"")")</f>
        <v>0.92946640000000003</v>
      </c>
      <c r="K3" s="4">
        <f>_xlfn.RANK.EQ(H3,H$3:H$14)</f>
        <v>9</v>
      </c>
      <c r="L3" s="4">
        <f>_xlfn.RANK.EQ(F3,F$3:F$14)</f>
        <v>7</v>
      </c>
      <c r="M3" s="4">
        <f>_xlfn.RANK.EQ(G3,G$3:G$14)</f>
        <v>9</v>
      </c>
      <c r="N3" s="4"/>
      <c r="P3" s="3">
        <f t="shared" ref="P3:P13" si="0">SUMPRODUCT($K$2:$M$2,K3:M3)</f>
        <v>8.25</v>
      </c>
      <c r="Q3">
        <f t="shared" ref="Q3:Q13" si="1">COUNTIF(K3:N3,"&gt;70")</f>
        <v>0</v>
      </c>
      <c r="S3" s="3">
        <f>12-_xlfn.RANK.EQ(P3,$P$3:$P$14)</f>
        <v>8</v>
      </c>
    </row>
    <row r="4" spans="1:19" x14ac:dyDescent="0.3">
      <c r="A4" t="s">
        <v>1</v>
      </c>
      <c r="C4" t="str">
        <f t="shared" ref="C4:C14" si="2">A4</f>
        <v>SPY</v>
      </c>
      <c r="E4" s="3" cm="1">
        <f t="array" ref="E4">_xll.FDS(C4,"FG_TOTAL_RETURNC(0,-1AM)")</f>
        <v>3.6502479999999999</v>
      </c>
      <c r="F4" s="3" cm="1">
        <f t="array" ref="F4">_xll.FDS(C4,"FG_TOTAL_RETURNC(0,-3AM)")</f>
        <v>12.698293</v>
      </c>
      <c r="G4" s="3" cm="1">
        <f t="array" ref="G4">_xll.FDS(C4,"FG_TOTAL_RETURNC(0,-6AM)")</f>
        <v>11.715019</v>
      </c>
      <c r="H4" s="6" cm="1">
        <f t="array" ref="H4">_xll.FDS(C4,"P_PRICE(0)/P_PRICE_HIGH_PR(0,,,USD,,,""PRICE"",""INTRA"",""52W"")")</f>
        <v>0.98129093999999994</v>
      </c>
      <c r="I4" s="29"/>
      <c r="K4" s="4">
        <f t="shared" ref="K4:K14" si="3">_xlfn.RANK.EQ(H4,H$3:H$14)</f>
        <v>2</v>
      </c>
      <c r="L4" s="4">
        <f t="shared" ref="L4:L14" si="4">_xlfn.RANK.EQ(F4,F$3:F$14)</f>
        <v>2</v>
      </c>
      <c r="M4" s="4">
        <f t="shared" ref="M4:M14" si="5">_xlfn.RANK.EQ(G4,G$3:G$14)</f>
        <v>2</v>
      </c>
      <c r="N4" s="4"/>
      <c r="P4" s="3">
        <f t="shared" si="0"/>
        <v>1.98</v>
      </c>
      <c r="Q4">
        <f t="shared" si="1"/>
        <v>0</v>
      </c>
      <c r="S4" s="3">
        <f t="shared" ref="S4:S14" si="6">12-_xlfn.RANK.EQ(P4,$P$3:$P$14)</f>
        <v>0</v>
      </c>
    </row>
    <row r="5" spans="1:19" x14ac:dyDescent="0.3">
      <c r="A5" t="s">
        <v>59</v>
      </c>
      <c r="C5" t="str">
        <f t="shared" si="2"/>
        <v>GLD</v>
      </c>
      <c r="E5" s="3" cm="1">
        <f t="array" ref="E5">_xll.FDS(C5,"FG_TOTAL_RETURNC(0,-1AM)")</f>
        <v>-2.7304887999999998</v>
      </c>
      <c r="F5" s="3" cm="1">
        <f t="array" ref="F5">_xll.FDS(C5,"FG_TOTAL_RETURNC(0,-3AM)")</f>
        <v>2.2270203</v>
      </c>
      <c r="G5" s="3" cm="1">
        <f t="array" ref="G5">_xll.FDS(C5,"FG_TOTAL_RETURNC(0,-6AM)")</f>
        <v>3.902018</v>
      </c>
      <c r="H5" s="6" cm="1">
        <f t="array" ref="H5">_xll.FDS(C5,"P_PRICE(0)/P_PRICE_HIGH_PR(0,,,USD,,,""PRICE"",""INTRA"",""52W"")")</f>
        <v>0.95521175999999997</v>
      </c>
      <c r="I5" s="29"/>
      <c r="K5" s="4">
        <f t="shared" si="3"/>
        <v>7</v>
      </c>
      <c r="L5" s="4">
        <f t="shared" si="4"/>
        <v>9</v>
      </c>
      <c r="M5" s="4">
        <f t="shared" si="5"/>
        <v>7</v>
      </c>
      <c r="N5" s="4"/>
      <c r="P5" s="3">
        <f t="shared" si="0"/>
        <v>7.59</v>
      </c>
      <c r="Q5">
        <f t="shared" si="1"/>
        <v>0</v>
      </c>
      <c r="S5" s="3">
        <f t="shared" si="6"/>
        <v>6</v>
      </c>
    </row>
    <row r="6" spans="1:19" x14ac:dyDescent="0.3">
      <c r="A6" t="s">
        <v>60</v>
      </c>
      <c r="C6" t="str">
        <f t="shared" si="2"/>
        <v>UUP</v>
      </c>
      <c r="E6" s="3" cm="1">
        <f t="array" ref="E6">_xll.FDS(C6,"FG_TOTAL_RETURNC(0,-1AM)")</f>
        <v>2.8779507</v>
      </c>
      <c r="F6" s="3" cm="1">
        <f t="array" ref="F6">_xll.FDS(C6,"FG_TOTAL_RETURNC(0,-3AM)")</f>
        <v>0.81541540000000001</v>
      </c>
      <c r="G6" s="3" cm="1">
        <f t="array" ref="G6">_xll.FDS(C6,"FG_TOTAL_RETURNC(0,-6AM)")</f>
        <v>5.1557301999999998</v>
      </c>
      <c r="H6" s="6" cm="1">
        <f t="array" ref="H6">_xll.FDS(C6,"P_PRICE(0)/P_PRICE_HIGH_PR(0,,,USD,,,""PRICE"",""INTRA"",""52W"")")</f>
        <v>0.93618429999999997</v>
      </c>
      <c r="I6" s="29"/>
      <c r="K6" s="4">
        <f t="shared" si="3"/>
        <v>8</v>
      </c>
      <c r="L6" s="4">
        <f t="shared" si="4"/>
        <v>10</v>
      </c>
      <c r="M6" s="4">
        <f t="shared" si="5"/>
        <v>6</v>
      </c>
      <c r="N6" s="4"/>
      <c r="P6" s="3">
        <f t="shared" si="0"/>
        <v>7.92</v>
      </c>
      <c r="Q6">
        <f t="shared" si="1"/>
        <v>0</v>
      </c>
      <c r="S6" s="3">
        <f t="shared" si="6"/>
        <v>7</v>
      </c>
    </row>
    <row r="7" spans="1:19" x14ac:dyDescent="0.3">
      <c r="A7" t="s">
        <v>15</v>
      </c>
      <c r="C7" t="str">
        <f t="shared" si="2"/>
        <v>QQQ</v>
      </c>
      <c r="E7" s="3" cm="1">
        <f t="array" ref="E7">_xll.FDS(C7,"FG_TOTAL_RETURNC(0,-1AM)")</f>
        <v>4.6366810000000003</v>
      </c>
      <c r="F7" s="3" cm="1">
        <f t="array" ref="F7">_xll.FDS(C7,"FG_TOTAL_RETURNC(0,-3AM)")</f>
        <v>13.895726</v>
      </c>
      <c r="G7" s="3" cm="1">
        <f t="array" ref="G7">_xll.FDS(C7,"FG_TOTAL_RETURNC(0,-6AM)")</f>
        <v>17.476738000000001</v>
      </c>
      <c r="H7" s="6" cm="1">
        <f t="array" ref="H7">_xll.FDS(C7,"P_PRICE(0)/P_PRICE_HIGH_PR(0,,,USD,,,""PRICE"",""INTRA"",""52W"")")</f>
        <v>0.97588459999999999</v>
      </c>
      <c r="I7" s="1"/>
      <c r="K7" s="4">
        <f t="shared" si="3"/>
        <v>5</v>
      </c>
      <c r="L7" s="4">
        <f t="shared" si="4"/>
        <v>1</v>
      </c>
      <c r="M7" s="4">
        <f t="shared" si="5"/>
        <v>1</v>
      </c>
      <c r="N7" s="4"/>
      <c r="P7" s="3">
        <f t="shared" si="0"/>
        <v>2.31</v>
      </c>
      <c r="Q7">
        <f t="shared" si="1"/>
        <v>0</v>
      </c>
      <c r="S7" s="3">
        <f t="shared" si="6"/>
        <v>2</v>
      </c>
    </row>
    <row r="8" spans="1:19" x14ac:dyDescent="0.3">
      <c r="A8" t="s">
        <v>61</v>
      </c>
      <c r="C8" t="str">
        <f t="shared" si="2"/>
        <v>DBA</v>
      </c>
      <c r="E8" s="3" cm="1">
        <f t="array" ref="E8">_xll.FDS(C8,"FG_TOTAL_RETURNC(0,-1AM)")</f>
        <v>6.6957709999999997</v>
      </c>
      <c r="F8" s="3" cm="1">
        <f t="array" ref="F8">_xll.FDS(C8,"FG_TOTAL_RETURNC(0,-3AM)")</f>
        <v>2.8388620000000002</v>
      </c>
      <c r="G8" s="3" cm="1">
        <f t="array" ref="G8">_xll.FDS(C8,"FG_TOTAL_RETURNC(0,-6AM)")</f>
        <v>7.4020146999999996</v>
      </c>
      <c r="H8" s="6" cm="1">
        <f t="array" ref="H8">_xll.FDS(C8,"P_PRICE(0)/P_PRICE_HIGH_PR(0,,,USD,,,""PRICE"",""INTRA"",""52W"")")</f>
        <v>0.97776790000000002</v>
      </c>
      <c r="I8" s="1"/>
      <c r="K8" s="4">
        <f t="shared" si="3"/>
        <v>3</v>
      </c>
      <c r="L8" s="4">
        <f t="shared" si="4"/>
        <v>8</v>
      </c>
      <c r="M8" s="4">
        <f t="shared" si="5"/>
        <v>5</v>
      </c>
      <c r="N8" s="4"/>
      <c r="P8" s="3">
        <f t="shared" si="0"/>
        <v>5.28</v>
      </c>
      <c r="Q8">
        <f t="shared" si="1"/>
        <v>0</v>
      </c>
      <c r="S8" s="3">
        <f t="shared" si="6"/>
        <v>4</v>
      </c>
    </row>
    <row r="9" spans="1:19" x14ac:dyDescent="0.3">
      <c r="A9" t="s">
        <v>70</v>
      </c>
      <c r="C9" t="str">
        <f t="shared" si="2"/>
        <v>USO</v>
      </c>
      <c r="E9" s="3" cm="1">
        <f t="array" ref="E9">_xll.FDS(C9,"FG_TOTAL_RETURNC(0,-1AM)")</f>
        <v>6.8068265999999999</v>
      </c>
      <c r="F9" s="3" cm="1">
        <f t="array" ref="F9">_xll.FDS(C9,"FG_TOTAL_RETURNC(0,-3AM)")</f>
        <v>-0.37026405000000001</v>
      </c>
      <c r="G9" s="3" cm="1">
        <f t="array" ref="G9">_xll.FDS(C9,"FG_TOTAL_RETURNC(0,-6AM)")</f>
        <v>-2.1548807999999999</v>
      </c>
      <c r="H9" s="6" cm="1">
        <f t="array" ref="H9">_xll.FDS(C9,"P_PRICE(0)/P_PRICE_HIGH_PR(0,,,USD,,,""PRICE"",""INTRA"",""52W"")")</f>
        <v>0.87225359999999996</v>
      </c>
      <c r="I9" s="1"/>
      <c r="K9" s="4">
        <f t="shared" si="3"/>
        <v>10</v>
      </c>
      <c r="L9" s="4">
        <f t="shared" si="4"/>
        <v>11</v>
      </c>
      <c r="M9" s="4">
        <f t="shared" si="5"/>
        <v>11</v>
      </c>
      <c r="N9" s="4"/>
      <c r="P9" s="3">
        <f t="shared" si="0"/>
        <v>10.56</v>
      </c>
      <c r="Q9">
        <f t="shared" si="1"/>
        <v>0</v>
      </c>
      <c r="S9" s="3">
        <f t="shared" si="6"/>
        <v>10</v>
      </c>
    </row>
    <row r="10" spans="1:19" x14ac:dyDescent="0.3">
      <c r="A10" t="s">
        <v>62</v>
      </c>
      <c r="C10" t="str">
        <f t="shared" si="2"/>
        <v>TLT</v>
      </c>
      <c r="E10" s="3" cm="1">
        <f t="array" ref="E10">_xll.FDS(C10,"FG_TOTAL_RETURNC(0,-1AM)")</f>
        <v>-4.0183067000000001</v>
      </c>
      <c r="F10" s="3" cm="1">
        <f t="array" ref="F10">_xll.FDS(C10,"FG_TOTAL_RETURNC(0,-3AM)")</f>
        <v>6.1860559999999998</v>
      </c>
      <c r="G10" s="3" cm="1">
        <f t="array" ref="G10">_xll.FDS(C10,"FG_TOTAL_RETURNC(0,-6AM)")</f>
        <v>-1.3095140000000001</v>
      </c>
      <c r="H10" s="6" cm="1">
        <f t="array" ref="H10">_xll.FDS(C10,"P_PRICE(0)/P_PRICE_HIGH_PR(0,,,USD,,,""PRICE"",""INTRA"",""52W"")")</f>
        <v>0.84647112999999996</v>
      </c>
      <c r="K10" s="4">
        <f t="shared" si="3"/>
        <v>11</v>
      </c>
      <c r="L10" s="4">
        <f t="shared" si="4"/>
        <v>6</v>
      </c>
      <c r="M10" s="4">
        <f t="shared" si="5"/>
        <v>10</v>
      </c>
      <c r="N10" s="4"/>
      <c r="P10" s="3">
        <f t="shared" si="0"/>
        <v>8.91</v>
      </c>
      <c r="Q10">
        <f t="shared" si="1"/>
        <v>0</v>
      </c>
      <c r="S10" s="3">
        <f t="shared" si="6"/>
        <v>9</v>
      </c>
    </row>
    <row r="11" spans="1:19" x14ac:dyDescent="0.3">
      <c r="A11" t="s">
        <v>42</v>
      </c>
      <c r="C11" t="str">
        <f t="shared" si="2"/>
        <v>VGK</v>
      </c>
      <c r="E11" s="3" cm="1">
        <f t="array" ref="E11">_xll.FDS(C11,"FG_TOTAL_RETURNC(0,-1AM)")</f>
        <v>-1.5089570999999999</v>
      </c>
      <c r="F11" s="3" cm="1">
        <f t="array" ref="F11">_xll.FDS(C11,"FG_TOTAL_RETURNC(0,-3AM)")</f>
        <v>7.9225779999999997</v>
      </c>
      <c r="G11" s="3" cm="1">
        <f t="array" ref="G11">_xll.FDS(C11,"FG_TOTAL_RETURNC(0,-6AM)")</f>
        <v>2.7382493000000001</v>
      </c>
      <c r="H11" s="6" cm="1">
        <f t="array" ref="H11">_xll.FDS(C11,"P_PRICE(0)/P_PRICE_HIGH_PR(0,,,USD,,,""PRICE"",""INTRA"",""52W"")")</f>
        <v>0.96526223</v>
      </c>
      <c r="K11" s="4">
        <f t="shared" si="3"/>
        <v>6</v>
      </c>
      <c r="L11" s="4">
        <f t="shared" si="4"/>
        <v>5</v>
      </c>
      <c r="M11" s="4">
        <f t="shared" si="5"/>
        <v>8</v>
      </c>
      <c r="P11" s="3">
        <f t="shared" si="0"/>
        <v>6.27</v>
      </c>
      <c r="Q11">
        <f t="shared" si="1"/>
        <v>0</v>
      </c>
      <c r="S11" s="3">
        <f t="shared" si="6"/>
        <v>5</v>
      </c>
    </row>
    <row r="12" spans="1:19" x14ac:dyDescent="0.3">
      <c r="A12" t="s">
        <v>71</v>
      </c>
      <c r="C12" t="str">
        <f t="shared" si="2"/>
        <v>EMXC</v>
      </c>
      <c r="E12" s="3" cm="1">
        <f t="array" ref="E12">_xll.FDS(C12,"FG_TOTAL_RETURNC(0,-1AM)")</f>
        <v>0.69661139999999999</v>
      </c>
      <c r="F12" s="3" cm="1">
        <f t="array" ref="F12">_xll.FDS(C12,"FG_TOTAL_RETURNC(0,-3AM)")</f>
        <v>9.7653029999999994</v>
      </c>
      <c r="G12" s="3" cm="1">
        <f t="array" ref="G12">_xll.FDS(C12,"FG_TOTAL_RETURNC(0,-6AM)")</f>
        <v>7.7649236000000004</v>
      </c>
      <c r="H12" s="6" cm="1">
        <f t="array" ref="H12">_xll.FDS(C12,"P_PRICE(0)/P_PRICE_HIGH_PR(0,,,USD,,,""PRICE"",""INTRA"",""52W"")")</f>
        <v>0.97643787000000004</v>
      </c>
      <c r="K12" s="4">
        <f t="shared" si="3"/>
        <v>4</v>
      </c>
      <c r="L12" s="4">
        <f t="shared" si="4"/>
        <v>4</v>
      </c>
      <c r="M12" s="4">
        <f t="shared" si="5"/>
        <v>4</v>
      </c>
      <c r="P12" s="3">
        <f t="shared" ref="P12" si="7">SUMPRODUCT($K$2:$M$2,K12:M12)</f>
        <v>3.96</v>
      </c>
      <c r="Q12">
        <f t="shared" ref="Q12" si="8">COUNTIF(K12:N12,"&gt;70")</f>
        <v>0</v>
      </c>
      <c r="S12" s="3">
        <f t="shared" si="6"/>
        <v>3</v>
      </c>
    </row>
    <row r="13" spans="1:19" x14ac:dyDescent="0.3">
      <c r="A13" t="s">
        <v>12</v>
      </c>
      <c r="C13" t="str">
        <f t="shared" si="2"/>
        <v>EWJ</v>
      </c>
      <c r="E13" s="3" cm="1">
        <f t="array" ref="E13">_xll.FDS(C13,"FG_TOTAL_RETURNC(0,-1AM)")</f>
        <v>0.46665667999999999</v>
      </c>
      <c r="F13" s="3" cm="1">
        <f t="array" ref="F13">_xll.FDS(C13,"FG_TOTAL_RETURNC(0,-3AM)")</f>
        <v>11.979972999999999</v>
      </c>
      <c r="G13" s="3" cm="1">
        <f t="array" ref="G13">_xll.FDS(C13,"FG_TOTAL_RETURNC(0,-6AM)")</f>
        <v>10.283041000000001</v>
      </c>
      <c r="H13" s="6" cm="1">
        <f t="array" ref="H13">_xll.FDS(C13,"P_PRICE(0)/P_PRICE_HIGH_PR(0,,,USD,,,""PRICE"",""INTRA"",""52W"")")</f>
        <v>0.99249005000000001</v>
      </c>
      <c r="K13" s="4">
        <f t="shared" si="3"/>
        <v>1</v>
      </c>
      <c r="L13" s="4">
        <f t="shared" si="4"/>
        <v>3</v>
      </c>
      <c r="M13" s="4">
        <f t="shared" si="5"/>
        <v>3</v>
      </c>
      <c r="P13" s="3">
        <f t="shared" si="0"/>
        <v>2.31</v>
      </c>
      <c r="Q13">
        <f t="shared" si="1"/>
        <v>0</v>
      </c>
      <c r="S13" s="3">
        <f t="shared" si="6"/>
        <v>2</v>
      </c>
    </row>
    <row r="14" spans="1:19" x14ac:dyDescent="0.3">
      <c r="A14" t="s">
        <v>65</v>
      </c>
      <c r="C14" t="str">
        <f t="shared" si="2"/>
        <v>FXI</v>
      </c>
      <c r="E14" s="3" cm="1">
        <f t="array" ref="E14">_xll.FDS(C14,"FG_TOTAL_RETURNC(0,-1AM)")</f>
        <v>-2.3317158</v>
      </c>
      <c r="F14" s="3" cm="1">
        <f t="array" ref="F14">_xll.FDS(C14,"FG_TOTAL_RETURNC(0,-3AM)")</f>
        <v>-12.418842</v>
      </c>
      <c r="G14" s="3" cm="1">
        <f t="array" ref="G14">_xll.FDS(C14,"FG_TOTAL_RETURNC(0,-6AM)")</f>
        <v>-18.378878</v>
      </c>
      <c r="H14" s="6" cm="1">
        <f t="array" ref="H14">_xll.FDS(C14,"P_PRICE(0)/P_PRICE_HIGH_PR(0,,,USD,,,""PRICE"",""INTRA"",""52W"")")</f>
        <v>0.72691554000000003</v>
      </c>
      <c r="K14" s="4">
        <f t="shared" si="3"/>
        <v>12</v>
      </c>
      <c r="L14" s="4">
        <f t="shared" si="4"/>
        <v>12</v>
      </c>
      <c r="M14" s="4">
        <f t="shared" si="5"/>
        <v>12</v>
      </c>
      <c r="P14" s="3">
        <f>SUMPRODUCT($K$2:$M$2,K14:M14)</f>
        <v>11.879999999999999</v>
      </c>
      <c r="Q14">
        <f>COUNTIF(K14:N14,"&gt;70")</f>
        <v>0</v>
      </c>
      <c r="S14" s="3">
        <f t="shared" si="6"/>
        <v>11</v>
      </c>
    </row>
    <row r="22" spans="3:3" ht="15" customHeight="1" x14ac:dyDescent="0.3"/>
    <row r="23" spans="3:3" ht="15" customHeight="1" x14ac:dyDescent="0.3"/>
    <row r="24" spans="3:3" ht="15" customHeight="1" x14ac:dyDescent="0.3"/>
    <row r="25" spans="3:3" ht="15" customHeight="1" x14ac:dyDescent="0.3">
      <c r="C25" s="1"/>
    </row>
    <row r="26" spans="3:3" ht="15" customHeight="1" x14ac:dyDescent="0.3"/>
    <row r="27" spans="3:3" ht="15" customHeight="1" x14ac:dyDescent="0.3"/>
    <row r="28" spans="3:3" ht="15" customHeight="1" x14ac:dyDescent="0.3"/>
    <row r="29" spans="3:3" ht="15" customHeight="1" x14ac:dyDescent="0.3"/>
    <row r="30" spans="3:3" ht="15" customHeight="1" x14ac:dyDescent="0.3"/>
    <row r="31" spans="3:3" ht="15" customHeight="1" x14ac:dyDescent="0.3"/>
    <row r="32" spans="3:3" ht="15" customHeight="1" x14ac:dyDescent="0.3">
      <c r="C32" s="1"/>
    </row>
    <row r="33" spans="3:3" ht="15" customHeight="1" x14ac:dyDescent="0.3"/>
    <row r="34" spans="3:3" ht="15" customHeight="1" x14ac:dyDescent="0.3"/>
    <row r="35" spans="3:3" ht="15" customHeight="1" x14ac:dyDescent="0.3"/>
    <row r="36" spans="3:3" ht="15" customHeight="1" x14ac:dyDescent="0.3"/>
    <row r="37" spans="3:3" ht="15" customHeight="1" x14ac:dyDescent="0.3">
      <c r="C37" s="1"/>
    </row>
    <row r="38" spans="3:3" ht="15" customHeight="1" x14ac:dyDescent="0.3"/>
    <row r="39" spans="3:3" ht="15" customHeight="1" x14ac:dyDescent="0.3"/>
    <row r="40" spans="3:3" ht="15" customHeight="1" x14ac:dyDescent="0.3"/>
    <row r="41" spans="3:3" ht="15" customHeight="1" x14ac:dyDescent="0.3"/>
    <row r="42" spans="3:3" ht="15" customHeight="1" x14ac:dyDescent="0.3">
      <c r="C42" s="1"/>
    </row>
    <row r="43" spans="3:3" ht="15" customHeight="1" x14ac:dyDescent="0.3">
      <c r="C43" s="1"/>
    </row>
    <row r="44" spans="3:3" ht="15" customHeight="1" x14ac:dyDescent="0.3"/>
    <row r="45" spans="3:3" ht="15" customHeight="1" x14ac:dyDescent="0.3"/>
    <row r="46" spans="3:3" ht="15" customHeight="1" x14ac:dyDescent="0.3"/>
    <row r="47" spans="3:3" ht="15" customHeight="1" x14ac:dyDescent="0.3"/>
    <row r="48" spans="3:3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7"/>
  <sheetViews>
    <sheetView zoomScale="82" zoomScaleNormal="82" workbookViewId="0">
      <pane xSplit="1" topLeftCell="B1" activePane="topRight" state="frozen"/>
      <selection activeCell="L48" sqref="L48"/>
      <selection pane="topRight" activeCell="A18" sqref="A18:A27"/>
    </sheetView>
  </sheetViews>
  <sheetFormatPr defaultRowHeight="14.4" x14ac:dyDescent="0.3"/>
  <cols>
    <col min="1" max="1" width="12" customWidth="1"/>
    <col min="2" max="2" width="41.44140625" customWidth="1"/>
    <col min="3" max="3" width="22.44140625" customWidth="1"/>
    <col min="4" max="4" width="14.5546875" bestFit="1" customWidth="1"/>
    <col min="5" max="5" width="13.77734375" customWidth="1"/>
    <col min="6" max="6" width="11.21875" customWidth="1"/>
    <col min="7" max="7" width="12.5546875" customWidth="1"/>
    <col min="8" max="8" width="10.21875" bestFit="1" customWidth="1"/>
    <col min="9" max="9" width="12" customWidth="1"/>
    <col min="10" max="10" width="11.5546875" customWidth="1"/>
    <col min="11" max="11" width="25" customWidth="1"/>
    <col min="12" max="12" width="17.44140625" customWidth="1"/>
    <col min="13" max="13" width="20.21875" customWidth="1"/>
    <col min="14" max="14" width="0.21875" customWidth="1"/>
    <col min="15" max="15" width="15.77734375" bestFit="1" customWidth="1"/>
    <col min="16" max="16" width="15.21875" customWidth="1"/>
    <col min="17" max="17" width="18.44140625" customWidth="1"/>
    <col min="18" max="18" width="17.21875" customWidth="1"/>
    <col min="19" max="19" width="6.5546875" customWidth="1"/>
    <col min="20" max="21" width="17.5546875" customWidth="1"/>
    <col min="22" max="22" width="18.77734375" customWidth="1"/>
    <col min="23" max="23" width="13.21875" customWidth="1"/>
    <col min="24" max="24" width="13" customWidth="1"/>
    <col min="25" max="25" width="13.44140625" customWidth="1"/>
    <col min="26" max="26" width="13" customWidth="1"/>
    <col min="27" max="27" width="12.21875" customWidth="1"/>
    <col min="28" max="28" width="11.44140625" customWidth="1"/>
    <col min="29" max="31" width="13.77734375" customWidth="1"/>
    <col min="32" max="32" width="10.21875" customWidth="1"/>
    <col min="33" max="33" width="7" customWidth="1"/>
    <col min="34" max="34" width="9.77734375" customWidth="1"/>
  </cols>
  <sheetData>
    <row r="1" spans="1:37" ht="62.25" customHeight="1" thickBot="1" x14ac:dyDescent="0.35">
      <c r="C1" t="s">
        <v>0</v>
      </c>
      <c r="D1" s="18" t="s">
        <v>52</v>
      </c>
      <c r="E1" s="24" t="s">
        <v>53</v>
      </c>
      <c r="F1" s="24" t="s">
        <v>8</v>
      </c>
      <c r="G1" s="24" t="s">
        <v>17</v>
      </c>
      <c r="H1" s="24" t="s">
        <v>16</v>
      </c>
      <c r="I1" s="24" t="s">
        <v>19</v>
      </c>
      <c r="J1" s="24" t="s">
        <v>25</v>
      </c>
      <c r="K1" t="s">
        <v>18</v>
      </c>
      <c r="L1" t="s">
        <v>32</v>
      </c>
      <c r="M1" t="s">
        <v>33</v>
      </c>
      <c r="O1" t="s">
        <v>2</v>
      </c>
      <c r="P1" t="s">
        <v>3</v>
      </c>
      <c r="Q1" t="s">
        <v>5</v>
      </c>
      <c r="R1" t="s">
        <v>38</v>
      </c>
      <c r="T1" t="s">
        <v>40</v>
      </c>
      <c r="U1" t="s">
        <v>41</v>
      </c>
      <c r="V1" t="s">
        <v>39</v>
      </c>
      <c r="W1" t="s">
        <v>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34</v>
      </c>
      <c r="AD1" t="s">
        <v>35</v>
      </c>
      <c r="AE1" s="24" t="s">
        <v>54</v>
      </c>
      <c r="AH1" s="1" t="s">
        <v>26</v>
      </c>
      <c r="AI1" t="s">
        <v>27</v>
      </c>
    </row>
    <row r="2" spans="1:37" s="12" customFormat="1" ht="15" thickBot="1" x14ac:dyDescent="0.35">
      <c r="A2" s="11"/>
      <c r="U2" s="13" t="e">
        <f>#REF!</f>
        <v>#REF!</v>
      </c>
      <c r="V2" s="13" t="e">
        <f>#REF!</f>
        <v>#REF!</v>
      </c>
      <c r="W2" s="13" t="e">
        <f>#REF!</f>
        <v>#REF!</v>
      </c>
      <c r="X2" s="13" t="e">
        <f>#REF!</f>
        <v>#REF!</v>
      </c>
      <c r="Z2" s="12" t="e">
        <f>#REF!</f>
        <v>#REF!</v>
      </c>
      <c r="AA2" s="13" t="e">
        <f>#REF!</f>
        <v>#REF!</v>
      </c>
      <c r="AB2" s="13" t="e">
        <f>#REF!</f>
        <v>#REF!</v>
      </c>
      <c r="AC2" s="13" t="e">
        <f>#REF!</f>
        <v>#REF!</v>
      </c>
      <c r="AD2" s="13" t="e">
        <f>#REF!</f>
        <v>#REF!</v>
      </c>
      <c r="AE2" s="13" t="e">
        <f>#REF!</f>
        <v>#REF!</v>
      </c>
      <c r="AF2" s="13" t="e">
        <f>SUM(V2:AD2)</f>
        <v>#REF!</v>
      </c>
    </row>
    <row r="3" spans="1:37" hidden="1" x14ac:dyDescent="0.3">
      <c r="A3" t="s">
        <v>37</v>
      </c>
      <c r="B3" t="str" cm="1">
        <f t="array" ref="B3">_xll.FDS(A3,"FG_COMPANY_NAME")</f>
        <v>iShares MSCI New Zealand ETF</v>
      </c>
      <c r="C3" t="s">
        <v>37</v>
      </c>
      <c r="D3" s="25" t="e">
        <f>VLOOKUP(C3,#REF!,5,FALSE)</f>
        <v>#REF!</v>
      </c>
      <c r="E3" cm="1">
        <f t="array" ref="E3">_xll.FDS(C3,"FMA_COS_UP(""EPS"",""1M"",+1,0,,,""PORTAGG"",""MEANR"")")</f>
        <v>2</v>
      </c>
      <c r="F3" cm="1">
        <f t="array" ref="F3">_xll.FDS(C3,"FMA_COS_DOWN(""EPS"",""1M"",+1,0,,,""PORTAGG"",""MEANR"")")</f>
        <v>8</v>
      </c>
      <c r="G3" cm="1">
        <f t="array" ref="G3">_xll.FDS(A3,"SIZE(FG_CONSTITUENTS)")</f>
        <v>16</v>
      </c>
      <c r="H3" s="6">
        <f t="shared" ref="H3:H11" si="0">E3/$G3</f>
        <v>0.125</v>
      </c>
      <c r="I3" s="6">
        <f t="shared" ref="I3:I11" si="1">F3/$G3</f>
        <v>0.5</v>
      </c>
      <c r="J3" s="6">
        <f t="shared" ref="J3:J11" si="2">H3-I3</f>
        <v>-0.375</v>
      </c>
      <c r="K3" s="5" cm="1">
        <f t="array" ref="K3">_xll.FDS(A3,"FMA_PCT_ABOVE_MAVG(200,0,,,,""PORTAGG"")")/100</f>
        <v>0.5</v>
      </c>
      <c r="L3" s="14" cm="1">
        <f t="array" ref="L3">_xll.FDSB(A3,"PERCENT_CHANGE(FMA_EPS(+1,0,,,,""PORTAGG"",""MEAN""),FMA_EPS(+1,-1AM,,,,""PORTAGG"",""MEAN""))")</f>
        <v>-2.0850324267174298</v>
      </c>
      <c r="M3" s="14" cm="1">
        <f t="array" ref="M3">_xll.FDSB(A3,"PERCENT_CHANGE(FMA_EPS(+1,0,,,,""PORTAGG"",""MEAN""),FMA_EPS(+1,-3AM,,,,""PORTAGG"",""MEAN""))")</f>
        <v>-5.7155623808583096</v>
      </c>
      <c r="O3" s="3" cm="1">
        <f t="array" ref="O3">_xll.FDS(C3,"FG_TOTAL_RETURNC(0,-3AM)")</f>
        <v>5.3220510000000001</v>
      </c>
      <c r="P3" s="3" cm="1">
        <f t="array" ref="P3">_xll.FDS(C3,"FG_TOTAL_RETURNC(0,-6AM)")</f>
        <v>-3.5106777999999998</v>
      </c>
      <c r="Q3" s="6" cm="1">
        <f t="array" ref="Q3">_xll.FDS(C3,"P_PRICE(0)/P_PRICE_HIGH_PR(0,,,USD,,,""PRICE"",""INTRA"",""52W"")")</f>
        <v>0.86435693999999996</v>
      </c>
      <c r="R3" s="6" cm="1">
        <f t="array" ref="R3">_xll.FDS(C3,"P_PRICE(0)/P_PRICE_low_PR(0,,,USD,,,""PRICE"",""INTRA"",""52W"")-1")</f>
        <v>8.5057019999999997E-2</v>
      </c>
      <c r="T3" s="4" cm="1">
        <f t="array" ref="T3">_xlfn.PERCENTRANK.EXC(_xlfn._xlws.FILTER($R$3:$R$15, ISNUMBER($R$3:$R$15)),R3)*100</f>
        <v>14.2</v>
      </c>
      <c r="U3" s="4">
        <f t="shared" ref="U3:U11" si="3">100-T3</f>
        <v>85.8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14.2</v>
      </c>
      <c r="X3" s="4" cm="1">
        <f t="array" ref="X3">_xlfn.PERCENTRANK.EXC(_xlfn._xlws.FILTER($P$3:$P$15, ISNUMBER($P$3:$P$15)),P3)*100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7.1</v>
      </c>
      <c r="AB3" s="4" cm="1">
        <f t="array" ref="AB3">_xlfn.PERCENTRANK.EXC(_xlfn._xlws.FILTER($J$3:$J$15, ISNUMBER($J$3:$J$15)),J3)*100</f>
        <v>7.1</v>
      </c>
      <c r="AC3" s="4">
        <f>_xlfn.PERCENTRANK.EXC($L$3:$L$15,L3)*100</f>
        <v>71.399999999999991</v>
      </c>
      <c r="AD3" s="4">
        <f>_xlfn.PERCENTRANK.EXC($M$3:$M$15,M3)*100</f>
        <v>21.4</v>
      </c>
      <c r="AE3" s="4" t="e">
        <f>_xlfn.PERCENTRANK.EXC($D$3:$D$15,D3)*100</f>
        <v>#REF!</v>
      </c>
      <c r="AF3" s="4" t="e">
        <f t="shared" ref="AF3:AF11" si="4">SUMPRODUCT($U$2:$AE$2,U3:AE3)</f>
        <v>#REF!</v>
      </c>
      <c r="AH3" s="3" t="e" cm="1" vm="1">
        <f t="array" ref="AH3">_xlfn.PERCENTRANK.EXC(_xlfn._xlws.FILTER($AF$3:$AF$15, ISNUMBER($AF$3:$AF$15)),AF3)*100</f>
        <v>#VALUE!</v>
      </c>
      <c r="AI3">
        <f t="shared" ref="AI3:AI11" si="5">COUNTIF(V3:AB3,"&gt;70")</f>
        <v>0</v>
      </c>
      <c r="AK3" s="4"/>
    </row>
    <row r="4" spans="1:37" hidden="1" x14ac:dyDescent="0.3">
      <c r="A4" t="s">
        <v>11</v>
      </c>
      <c r="B4" t="str" cm="1">
        <f t="array" ref="B4">_xll.FDS(A4,"FG_COMPANY_NAME")</f>
        <v>iShares MSCI Australia ETF</v>
      </c>
      <c r="C4" t="s">
        <v>11</v>
      </c>
      <c r="D4" s="25" t="e">
        <f>VLOOKUP(C4,#REF!,5,FALSE)</f>
        <v>#REF!</v>
      </c>
      <c r="E4" cm="1">
        <f t="array" ref="E4">_xll.FDS(C4,"FMA_COS_UP(""EPS"",""1M"",+1,0,,,""PORTAGG"",""MEANR"")")</f>
        <v>24</v>
      </c>
      <c r="F4" cm="1">
        <f t="array" ref="F4">_xll.FDS(C4,"FMA_COS_DOWN(""EPS"",""1M"",+1,0,,,""PORTAGG"",""MEANR"")")</f>
        <v>23</v>
      </c>
      <c r="G4" cm="1">
        <f t="array" ref="G4">_xll.FDS(A4,"SIZE(FG_CONSTITUENTS)")</f>
        <v>59</v>
      </c>
      <c r="H4" s="6">
        <f t="shared" si="0"/>
        <v>0.40677966101694918</v>
      </c>
      <c r="I4" s="6">
        <f t="shared" si="1"/>
        <v>0.38983050847457629</v>
      </c>
      <c r="J4" s="6">
        <f t="shared" si="2"/>
        <v>1.6949152542372892E-2</v>
      </c>
      <c r="K4" s="5" cm="1">
        <f t="array" ref="K4">_xll.FDS(A4,"FMA_PCT_ABOVE_MAVG(200,0,,,,""PORTAGG"")")/100</f>
        <v>0.66101694915254194</v>
      </c>
      <c r="L4" s="14" cm="1">
        <f t="array" ref="L4">_xll.FDSB(A4,"PERCENT_CHANGE(FMA_EPS(+1,0,,,,""PORTAGG"",""MEAN""),FMA_EPS(+1,-1AM,,,,""PORTAGG"",""MEAN""))")</f>
        <v>-2.2111065471867399</v>
      </c>
      <c r="M4" s="14" cm="1">
        <f t="array" ref="M4">_xll.FDSB(A4,"PERCENT_CHANGE(FMA_EPS(+1,0,,,,""PORTAGG"",""MEAN""),FMA_EPS(+1,-3AM,,,,""PORTAGG"",""MEAN""))")</f>
        <v>-2.0706208847151801</v>
      </c>
      <c r="O4" s="3" cm="1">
        <f t="array" ref="O4">_xll.FDS(C4,"FG_TOTAL_RETURNC(0,-3AM)")</f>
        <v>9.1366530000000008</v>
      </c>
      <c r="P4" s="3" cm="1">
        <f t="array" ref="P4">_xll.FDS(C4,"FG_TOTAL_RETURNC(0,-6AM)")</f>
        <v>5.4088354000000001</v>
      </c>
      <c r="Q4" s="6" cm="1">
        <f t="array" ref="Q4">_xll.FDS(C4,"P_PRICE(0)/P_PRICE_HIGH_PR(0,,,USD,,,""PRICE"",""INTRA"",""52W"")")</f>
        <v>0.93149570000000004</v>
      </c>
      <c r="R4" s="6" cm="1">
        <f t="array" ref="R4">_xll.FDS(C4,"P_PRICE(0)/P_PRICE_low_PR(0,,,USD,,,""PRICE"",""INTRA"",""52W"")-1")</f>
        <v>0.12316716</v>
      </c>
      <c r="T4" s="4" cm="1">
        <f t="array" ref="T4">_xlfn.PERCENTRANK.EXC(_xlfn._xlws.FILTER($R$3:$R$15, ISNUMBER($R$3:$R$15)),R4)*100</f>
        <v>28.499999999999996</v>
      </c>
      <c r="U4" s="4">
        <f t="shared" si="3"/>
        <v>71.5</v>
      </c>
      <c r="V4" s="4" cm="1">
        <f t="array" ref="V4">_xlfn.PERCENTRANK.EXC(_xlfn._xlws.FILTER($Q$3:$Q$15, ISNUMBER($Q$3:$Q$15)),Q4)*100</f>
        <v>28.499999999999996</v>
      </c>
      <c r="W4" s="4" cm="1">
        <f t="array" ref="W4">_xlfn.PERCENTRANK.EXC(_xlfn._xlws.FILTER($O$3:$O$15, ISNUMBER($O$3:$O$15)),O4)*100</f>
        <v>57.099999999999994</v>
      </c>
      <c r="X4" s="4" cm="1">
        <f t="array" ref="X4">_xlfn.PERCENTRANK.EXC(_xlfn._xlws.FILTER($P$3:$P$15, ISNUMBER($P$3:$P$15)),P4)*100</f>
        <v>50</v>
      </c>
      <c r="Z4" s="4" cm="1">
        <f t="array" ref="Z4">_xlfn.PERCENTRANK.EXC(_xlfn._xlws.FILTER($K$3:$K$15, ISNUMBER($K$3:$K$15)),K4)*100</f>
        <v>57.099999999999994</v>
      </c>
      <c r="AA4" s="4" cm="1">
        <f t="array" ref="AA4">_xlfn.PERCENTRANK.EXC(_xlfn._xlws.FILTER($H$3:$H$15, ISNUMBER($H$3:$H$15)),H4)*100</f>
        <v>64.2</v>
      </c>
      <c r="AB4" s="4" cm="1">
        <f t="array" ref="AB4">_xlfn.PERCENTRANK.EXC(_xlfn._xlws.FILTER($J$3:$J$15, ISNUMBER($J$3:$J$15)),J4)*100</f>
        <v>71.399999999999991</v>
      </c>
      <c r="AC4" s="4">
        <f t="shared" ref="AC4:AC15" si="6">_xlfn.PERCENTRANK.EXC($L$3:$L$15,L4)*100</f>
        <v>57.099999999999994</v>
      </c>
      <c r="AD4" s="4">
        <f t="shared" ref="AD4:AD15" si="7">_xlfn.PERCENTRANK.EXC($M$3:$M$15,M4)*100</f>
        <v>57.099999999999994</v>
      </c>
      <c r="AE4" s="4" t="e">
        <f t="shared" ref="AE4:AE15" si="8">_xlfn.PERCENTRANK.EXC($D$3:$D$15,D4)*100</f>
        <v>#REF!</v>
      </c>
      <c r="AF4" s="4" t="e">
        <f t="shared" si="4"/>
        <v>#REF!</v>
      </c>
      <c r="AH4" s="3" t="e" cm="1" vm="1">
        <f t="array" ref="AH4">_xlfn.PERCENTRANK.EXC(_xlfn._xlws.FILTER($AF$3:$AF$15, ISNUMBER($AF$3:$AF$15)),AF4)*100</f>
        <v>#VALUE!</v>
      </c>
      <c r="AI4">
        <f t="shared" si="5"/>
        <v>1</v>
      </c>
      <c r="AK4" s="4"/>
    </row>
    <row r="5" spans="1:37" hidden="1" x14ac:dyDescent="0.3">
      <c r="A5" t="s">
        <v>14</v>
      </c>
      <c r="B5" t="str" cm="1">
        <f t="array" ref="B5">_xll.FDS(A5,"FG_COMPANY_NAME")</f>
        <v>iShares MSCI Canada ETF</v>
      </c>
      <c r="C5" t="s">
        <v>14</v>
      </c>
      <c r="D5" s="25" t="e">
        <f>VLOOKUP(C5,#REF!,5,FALSE)</f>
        <v>#REF!</v>
      </c>
      <c r="E5" cm="1">
        <f t="array" ref="E5">_xll.FDS(C5,"FMA_COS_UP(""EPS"",""1M"",+1,0,,,""PORTAGG"",""MEANR"")")</f>
        <v>32</v>
      </c>
      <c r="F5" cm="1">
        <f t="array" ref="F5">_xll.FDS(C5,"FMA_COS_DOWN(""EPS"",""1M"",+1,0,,,""PORTAGG"",""MEANR"")")</f>
        <v>34</v>
      </c>
      <c r="G5" cm="1">
        <f t="array" ref="G5">_xll.FDS(A5,"SIZE(FG_CONSTITUENTS)")</f>
        <v>89</v>
      </c>
      <c r="H5" s="6">
        <f t="shared" si="0"/>
        <v>0.3595505617977528</v>
      </c>
      <c r="I5" s="6">
        <f t="shared" si="1"/>
        <v>0.38202247191011235</v>
      </c>
      <c r="J5" s="6">
        <f t="shared" si="2"/>
        <v>-2.247191011235955E-2</v>
      </c>
      <c r="K5" s="5" cm="1">
        <f t="array" ref="K5">_xll.FDS(A5,"FMA_PCT_ABOVE_MAVG(200,0,,,,""PORTAGG"")")/100</f>
        <v>0.59550561797752799</v>
      </c>
      <c r="L5" s="14" cm="1">
        <f t="array" ref="L5">_xll.FDSB(A5,"PERCENT_CHANGE(FMA_EPS(+1,0,,,,""PORTAGG"",""MEAN""),FMA_EPS(+1,-1AM,,,,""PORTAGG"",""MEAN""))")</f>
        <v>-2.5732667992323299</v>
      </c>
      <c r="M5" s="14" cm="1">
        <f t="array" ref="M5">_xll.FDSB(A5,"PERCENT_CHANGE(FMA_EPS(+1,0,,,,""PORTAGG"",""MEAN""),FMA_EPS(+1,-3AM,,,,""PORTAGG"",""MEAN""))")</f>
        <v>-4.2778510004902097</v>
      </c>
      <c r="O5" s="3" cm="1">
        <f t="array" ref="O5">_xll.FDS(C5,"FG_TOTAL_RETURNC(0,-3AM)")</f>
        <v>6.9062590000000004</v>
      </c>
      <c r="P5" s="3" cm="1">
        <f t="array" ref="P5">_xll.FDS(C5,"FG_TOTAL_RETURNC(0,-6AM)")</f>
        <v>2.319312</v>
      </c>
      <c r="Q5" s="6" cm="1">
        <f t="array" ref="Q5">_xll.FDS(C5,"P_PRICE(0)/P_PRICE_HIGH_PR(0,,,USD,,,""PRICE"",""INTRA"",""52W"")")</f>
        <v>0.95404160000000005</v>
      </c>
      <c r="R5" s="6" cm="1">
        <f t="array" ref="R5">_xll.FDS(C5,"P_PRICE(0)/P_PRICE_low_PR(0,,,USD,,,""PRICE"",""INTRA"",""52W"")-1")</f>
        <v>0.12352753</v>
      </c>
      <c r="T5" s="4" cm="1">
        <f t="array" ref="T5">_xlfn.PERCENTRANK.EXC(_xlfn._xlws.FILTER($R$3:$R$15, ISNUMBER($R$3:$R$15)),R5)*100</f>
        <v>35.699999999999996</v>
      </c>
      <c r="U5" s="4">
        <f t="shared" si="3"/>
        <v>64.300000000000011</v>
      </c>
      <c r="V5" s="4" cm="1">
        <f t="array" ref="V5">_xlfn.PERCENTRANK.EXC(_xlfn._xlws.FILTER($Q$3:$Q$15, ISNUMBER($Q$3:$Q$15)),Q5)*100</f>
        <v>42.8</v>
      </c>
      <c r="W5" s="4" cm="1">
        <f t="array" ref="W5">_xlfn.PERCENTRANK.EXC(_xlfn._xlws.FILTER($O$3:$O$15, ISNUMBER($O$3:$O$15)),O5)*100</f>
        <v>28.499999999999996</v>
      </c>
      <c r="X5" s="4" cm="1">
        <f t="array" ref="X5">_xlfn.PERCENTRANK.EXC(_xlfn._xlws.FILTER($P$3:$P$15, ISNUMBER($P$3:$P$15)),P5)*100</f>
        <v>35.699999999999996</v>
      </c>
      <c r="Z5" s="4" cm="1">
        <f t="array" ref="Z5">_xlfn.PERCENTRANK.EXC(_xlfn._xlws.FILTER($K$3:$K$15, ISNUMBER($K$3:$K$15)),K5)*100</f>
        <v>42.8</v>
      </c>
      <c r="AA5" s="4" cm="1">
        <f t="array" ref="AA5">_xlfn.PERCENTRANK.EXC(_xlfn._xlws.FILTER($H$3:$H$15, ISNUMBER($H$3:$H$15)),H5)*100</f>
        <v>35.699999999999996</v>
      </c>
      <c r="AB5" s="4" cm="1">
        <f t="array" ref="AB5">_xlfn.PERCENTRANK.EXC(_xlfn._xlws.FILTER($J$3:$J$15, ISNUMBER($J$3:$J$15)),J5)*100</f>
        <v>64.2</v>
      </c>
      <c r="AC5" s="4">
        <f t="shared" si="6"/>
        <v>35.699999999999996</v>
      </c>
      <c r="AD5" s="4">
        <f t="shared" si="7"/>
        <v>28.499999999999996</v>
      </c>
      <c r="AE5" s="4" t="e">
        <f t="shared" si="8"/>
        <v>#REF!</v>
      </c>
      <c r="AF5" s="4" t="e">
        <f t="shared" si="4"/>
        <v>#REF!</v>
      </c>
      <c r="AH5" s="3" t="e" cm="1" vm="1">
        <f t="array" ref="AH5">_xlfn.PERCENTRANK.EXC(_xlfn._xlws.FILTER($AF$3:$AF$15, ISNUMBER($AF$3:$AF$15)),AF5)*100</f>
        <v>#VALUE!</v>
      </c>
      <c r="AI5">
        <f t="shared" si="5"/>
        <v>0</v>
      </c>
      <c r="AK5" s="4"/>
    </row>
    <row r="6" spans="1:37" hidden="1" x14ac:dyDescent="0.3">
      <c r="A6" t="s">
        <v>6</v>
      </c>
      <c r="B6" t="str" cm="1">
        <f t="array" ref="B6">_xll.FDS(A6,"FG_COMPANY_NAME")</f>
        <v>iShares MSCI Germany ETF</v>
      </c>
      <c r="C6" t="s">
        <v>6</v>
      </c>
      <c r="D6" s="25" t="e">
        <f>VLOOKUP(C6,#REF!,5,FALSE)</f>
        <v>#REF!</v>
      </c>
      <c r="E6" cm="1">
        <f t="array" ref="E6">_xll.FDS(C6,"FMA_COS_UP(""EPS"",""1M"",+1,0,,,""PORTAGG"",""MEANR"")")</f>
        <v>25</v>
      </c>
      <c r="F6" cm="1">
        <f t="array" ref="F6">_xll.FDS(C6,"FMA_COS_DOWN(""EPS"",""1M"",+1,0,,,""PORTAGG"",""MEANR"")")</f>
        <v>27</v>
      </c>
      <c r="G6" cm="1">
        <f t="array" ref="G6">_xll.FDS(A6,"SIZE(FG_CONSTITUENTS)")</f>
        <v>58</v>
      </c>
      <c r="H6" s="6">
        <f t="shared" si="0"/>
        <v>0.43103448275862066</v>
      </c>
      <c r="I6" s="6">
        <f t="shared" si="1"/>
        <v>0.46551724137931033</v>
      </c>
      <c r="J6" s="6">
        <f t="shared" si="2"/>
        <v>-3.4482758620689669E-2</v>
      </c>
      <c r="K6" s="5" cm="1">
        <f t="array" ref="K6">_xll.FDS(A6,"FMA_PCT_ABOVE_MAVG(200,0,,,,""PORTAGG"")")/100</f>
        <v>0.58620689655172398</v>
      </c>
      <c r="L6" s="14" cm="1">
        <f t="array" ref="L6">_xll.FDSB(A6,"PERCENT_CHANGE(FMA_EPS(+1,0,,,,""PORTAGG"",""MEAN""),FMA_EPS(+1,-1AM,,,,""PORTAGG"",""MEAN""))")</f>
        <v>-4.4408999690608502</v>
      </c>
      <c r="M6" s="14" cm="1">
        <f t="array" ref="M6">_xll.FDSB(A6,"PERCENT_CHANGE(FMA_EPS(+1,0,,,,""PORTAGG"",""MEAN""),FMA_EPS(+1,-3AM,,,,""PORTAGG"",""MEAN""))")</f>
        <v>-2.9577297879445301</v>
      </c>
      <c r="O6" s="3" cm="1">
        <f t="array" ref="O6">_xll.FDS(C6,"FG_TOTAL_RETURNC(0,-3AM)")</f>
        <v>9.093178</v>
      </c>
      <c r="P6" s="3" cm="1">
        <f t="array" ref="P6">_xll.FDS(C6,"FG_TOTAL_RETURNC(0,-6AM)")</f>
        <v>2.4955750000000001</v>
      </c>
      <c r="Q6" s="6" cm="1">
        <f t="array" ref="Q6">_xll.FDS(C6,"P_PRICE(0)/P_PRICE_HIGH_PR(0,,,USD,,,""PRICE"",""INTRA"",""52W"")")</f>
        <v>0.96354514000000002</v>
      </c>
      <c r="R6" s="6" cm="1">
        <f t="array" ref="R6">_xll.FDS(C6,"P_PRICE(0)/P_PRICE_low_PR(0,,,USD,,,""PRICE"",""INTRA"",""52W"")-1")</f>
        <v>0.16616069999999999</v>
      </c>
      <c r="T6" s="4" cm="1">
        <f t="array" ref="T6">_xlfn.PERCENTRANK.EXC(_xlfn._xlws.FILTER($R$3:$R$15, ISNUMBER($R$3:$R$15)),R6)*100</f>
        <v>50</v>
      </c>
      <c r="U6" s="4">
        <f t="shared" si="3"/>
        <v>50</v>
      </c>
      <c r="V6" s="4" cm="1">
        <f t="array" ref="V6">_xlfn.PERCENTRANK.EXC(_xlfn._xlws.FILTER($Q$3:$Q$15, ISNUMBER($Q$3:$Q$15)),Q6)*100</f>
        <v>57.099999999999994</v>
      </c>
      <c r="W6" s="4" cm="1">
        <f t="array" ref="W6">_xlfn.PERCENTRANK.EXC(_xlfn._xlws.FILTER($O$3:$O$15, ISNUMBER($O$3:$O$15)),O6)*100</f>
        <v>50</v>
      </c>
      <c r="X6" s="4" cm="1">
        <f t="array" ref="X6">_xlfn.PERCENTRANK.EXC(_xlfn._xlws.FILTER($P$3:$P$15, ISNUMBER($P$3:$P$15)),P6)*100</f>
        <v>42.8</v>
      </c>
      <c r="Z6" s="4" cm="1">
        <f t="array" ref="Z6">_xlfn.PERCENTRANK.EXC(_xlfn._xlws.FILTER($K$3:$K$15, ISNUMBER($K$3:$K$15)),K6)*100</f>
        <v>35.699999999999996</v>
      </c>
      <c r="AA6" s="4" cm="1">
        <f t="array" ref="AA6">_xlfn.PERCENTRANK.EXC(_xlfn._xlws.FILTER($H$3:$H$15, ISNUMBER($H$3:$H$15)),H6)*100</f>
        <v>78.5</v>
      </c>
      <c r="AB6" s="4" cm="1">
        <f t="array" ref="AB6">_xlfn.PERCENTRANK.EXC(_xlfn._xlws.FILTER($J$3:$J$15, ISNUMBER($J$3:$J$15)),J6)*100</f>
        <v>57.099999999999994</v>
      </c>
      <c r="AC6" s="4">
        <f t="shared" si="6"/>
        <v>7.1</v>
      </c>
      <c r="AD6" s="4">
        <f t="shared" si="7"/>
        <v>42.8</v>
      </c>
      <c r="AE6" s="4" t="e">
        <f t="shared" si="8"/>
        <v>#REF!</v>
      </c>
      <c r="AF6" s="4" t="e">
        <f t="shared" si="4"/>
        <v>#REF!</v>
      </c>
      <c r="AH6" s="3" t="e" cm="1" vm="1">
        <f t="array" ref="AH6">_xlfn.PERCENTRANK.EXC(_xlfn._xlws.FILTER($AF$3:$AF$15, ISNUMBER($AF$3:$AF$15)),AF6)*100</f>
        <v>#VALUE!</v>
      </c>
      <c r="AI6">
        <f t="shared" si="5"/>
        <v>1</v>
      </c>
      <c r="AK6" s="4"/>
    </row>
    <row r="7" spans="1:37" hidden="1" x14ac:dyDescent="0.3">
      <c r="A7" t="s">
        <v>12</v>
      </c>
      <c r="B7" t="str" cm="1">
        <f t="array" ref="B7">_xll.FDS(A7,"FG_COMPANY_NAME")</f>
        <v>iShares MSCI Japan ETF</v>
      </c>
      <c r="C7" t="s">
        <v>12</v>
      </c>
      <c r="D7" s="25" t="e">
        <f>VLOOKUP(C7,#REF!,5,FALSE)</f>
        <v>#REF!</v>
      </c>
      <c r="E7" cm="1">
        <f t="array" ref="E7">_xll.FDS(C7,"FMA_COS_UP(""EPS"",""1M"",+1,0,,,""PORTAGG"",""MEANR"")")</f>
        <v>95</v>
      </c>
      <c r="F7" cm="1">
        <f t="array" ref="F7">_xll.FDS(C7,"FMA_COS_DOWN(""EPS"",""1M"",+1,0,,,""PORTAGG"",""MEANR"")")</f>
        <v>87</v>
      </c>
      <c r="G7" cm="1">
        <f t="array" ref="G7">_xll.FDS(A7,"SIZE(FG_CONSTITUENTS)")</f>
        <v>226</v>
      </c>
      <c r="H7" s="6">
        <f t="shared" si="0"/>
        <v>0.42035398230088494</v>
      </c>
      <c r="I7" s="6">
        <f t="shared" si="1"/>
        <v>0.38495575221238937</v>
      </c>
      <c r="J7" s="6">
        <f t="shared" si="2"/>
        <v>3.5398230088495575E-2</v>
      </c>
      <c r="K7" s="5" cm="1">
        <f t="array" ref="K7">_xll.FDS(A7,"FMA_PCT_ABOVE_MAVG(200,0,,,,""PORTAGG"")")/100</f>
        <v>0.71681415929203496</v>
      </c>
      <c r="L7" s="14" cm="1">
        <f t="array" ref="L7">_xll.FDSB(A7,"PERCENT_CHANGE(FMA_EPS(+1,0,,,,""PORTAGG"",""MEAN""),FMA_EPS(+1,-1AM,,,,""PORTAGG"",""MEAN""))")</f>
        <v>-2.4029073916216799</v>
      </c>
      <c r="M7" s="14" cm="1">
        <f t="array" ref="M7">_xll.FDSB(A7,"PERCENT_CHANGE(FMA_EPS(+1,0,,,,""PORTAGG"",""MEAN""),FMA_EPS(+1,-3AM,,,,""PORTAGG"",""MEAN""))")</f>
        <v>1.42647733658266</v>
      </c>
      <c r="O7" s="3" cm="1">
        <f t="array" ref="O7">_xll.FDS(C7,"FG_TOTAL_RETURNC(0,-3AM)")</f>
        <v>11.979972999999999</v>
      </c>
      <c r="P7" s="3" cm="1">
        <f t="array" ref="P7">_xll.FDS(C7,"FG_TOTAL_RETURNC(0,-6AM)")</f>
        <v>10.283041000000001</v>
      </c>
      <c r="Q7" s="6" cm="1">
        <f t="array" ref="Q7">_xll.FDS(C7,"P_PRICE(0)/P_PRICE_HIGH_PR(0,,,USD,,,""PRICE"",""INTRA"",""52W"")")</f>
        <v>0.99249005000000001</v>
      </c>
      <c r="R7" s="6" cm="1">
        <f t="array" ref="R7">_xll.FDS(C7,"P_PRICE(0)/P_PRICE_low_PR(0,,,USD,,,""PRICE"",""INTRA"",""52W"")-1")</f>
        <v>0.22335255000000001</v>
      </c>
      <c r="T7" s="4" cm="1">
        <f t="array" ref="T7">_xlfn.PERCENTRANK.EXC(_xlfn._xlws.FILTER($R$3:$R$15, ISNUMBER($R$3:$R$15)),R7)*100</f>
        <v>71.399999999999991</v>
      </c>
      <c r="U7" s="4">
        <f t="shared" si="3"/>
        <v>28.600000000000009</v>
      </c>
      <c r="V7" s="4" cm="1">
        <f t="array" ref="V7">_xlfn.PERCENTRANK.EXC(_xlfn._xlws.FILTER($Q$3:$Q$15, ISNUMBER($Q$3:$Q$15)),Q7)*100</f>
        <v>92.800000000000011</v>
      </c>
      <c r="W7" s="4" cm="1">
        <f t="array" ref="W7">_xlfn.PERCENTRANK.EXC(_xlfn._xlws.FILTER($O$3:$O$15, ISNUMBER($O$3:$O$15)),O7)*100</f>
        <v>64.2</v>
      </c>
      <c r="X7" s="4" cm="1">
        <f t="array" ref="X7">_xlfn.PERCENTRANK.EXC(_xlfn._xlws.FILTER($P$3:$P$15, ISNUMBER($P$3:$P$15)),P7)*100</f>
        <v>71.399999999999991</v>
      </c>
      <c r="Z7" s="4" cm="1">
        <f t="array" ref="Z7">_xlfn.PERCENTRANK.EXC(_xlfn._xlws.FILTER($K$3:$K$15, ISNUMBER($K$3:$K$15)),K7)*100</f>
        <v>85.7</v>
      </c>
      <c r="AA7" s="4" cm="1">
        <f t="array" ref="AA7">_xlfn.PERCENTRANK.EXC(_xlfn._xlws.FILTER($H$3:$H$15, ISNUMBER($H$3:$H$15)),H7)*100</f>
        <v>71.399999999999991</v>
      </c>
      <c r="AB7" s="4" cm="1">
        <f t="array" ref="AB7">_xlfn.PERCENTRANK.EXC(_xlfn._xlws.FILTER($J$3:$J$15, ISNUMBER($J$3:$J$15)),J7)*100</f>
        <v>78.5</v>
      </c>
      <c r="AC7" s="4">
        <f t="shared" si="6"/>
        <v>50</v>
      </c>
      <c r="AD7" s="4">
        <f t="shared" si="7"/>
        <v>92.800000000000011</v>
      </c>
      <c r="AE7" s="4" t="e">
        <f t="shared" si="8"/>
        <v>#REF!</v>
      </c>
      <c r="AF7" s="4" t="e">
        <f t="shared" si="4"/>
        <v>#REF!</v>
      </c>
      <c r="AH7" s="3" t="e" cm="1" vm="1">
        <f t="array" ref="AH7">_xlfn.PERCENTRANK.EXC(_xlfn._xlws.FILTER($AF$3:$AF$15, ISNUMBER($AF$3:$AF$15)),AF7)*100</f>
        <v>#VALUE!</v>
      </c>
      <c r="AI7">
        <f t="shared" si="5"/>
        <v>5</v>
      </c>
      <c r="AK7" s="4"/>
    </row>
    <row r="8" spans="1:37" hidden="1" x14ac:dyDescent="0.3">
      <c r="A8" t="s">
        <v>10</v>
      </c>
      <c r="B8" t="str" cm="1">
        <f t="array" ref="B8">_xll.FDS(A8,"FG_COMPANY_NAME")</f>
        <v>iShares MSCI Switzerland ETF</v>
      </c>
      <c r="C8" t="s">
        <v>10</v>
      </c>
      <c r="D8" s="25" t="e">
        <f>VLOOKUP(C8,#REF!,5,FALSE)</f>
        <v>#REF!</v>
      </c>
      <c r="E8" cm="1">
        <f t="array" ref="E8">_xll.FDS(C8,"FMA_COS_UP(""EPS"",""1M"",+1,0,,,""PORTAGG"",""MEANR"")")</f>
        <v>14</v>
      </c>
      <c r="F8" cm="1">
        <f t="array" ref="F8">_xll.FDS(C8,"FMA_COS_DOWN(""EPS"",""1M"",+1,0,,,""PORTAGG"",""MEANR"")")</f>
        <v>27</v>
      </c>
      <c r="G8" cm="1">
        <f t="array" ref="G8">_xll.FDS(A8,"SIZE(FG_CONSTITUENTS)")</f>
        <v>46</v>
      </c>
      <c r="H8" s="6">
        <f t="shared" si="0"/>
        <v>0.30434782608695654</v>
      </c>
      <c r="I8" s="6">
        <f t="shared" si="1"/>
        <v>0.58695652173913049</v>
      </c>
      <c r="J8" s="6">
        <f t="shared" si="2"/>
        <v>-0.28260869565217395</v>
      </c>
      <c r="K8" s="5" cm="1">
        <f t="array" ref="K8">_xll.FDS(A8,"FMA_PCT_ABOVE_MAVG(200,0,,,,""PORTAGG"")")/100</f>
        <v>0.57777777777777795</v>
      </c>
      <c r="L8" s="14" cm="1">
        <f t="array" ref="L8">_xll.FDSB(A8,"PERCENT_CHANGE(FMA_EPS(+1,0,,,,""PORTAGG"",""MEAN""),FMA_EPS(+1,-1AM,,,,""PORTAGG"",""MEAN""))")</f>
        <v>-3.94144806292292</v>
      </c>
      <c r="M8" s="14" cm="1">
        <f t="array" ref="M8">_xll.FDSB(A8,"PERCENT_CHANGE(FMA_EPS(+1,0,,,,""PORTAGG"",""MEAN""),FMA_EPS(+1,-3AM,,,,""PORTAGG"",""MEAN""))")</f>
        <v>-2.8378613467633498</v>
      </c>
      <c r="O8" s="3" cm="1">
        <f t="array" ref="O8">_xll.FDS(C8,"FG_TOTAL_RETURNC(0,-3AM)")</f>
        <v>5.9192179999999999</v>
      </c>
      <c r="P8" s="3" cm="1">
        <f t="array" ref="P8">_xll.FDS(C8,"FG_TOTAL_RETURNC(0,-6AM)")</f>
        <v>-1.8709659999999999</v>
      </c>
      <c r="Q8" s="6" cm="1">
        <f t="array" ref="Q8">_xll.FDS(C8,"P_PRICE(0)/P_PRICE_HIGH_PR(0,,,USD,,,""PRICE"",""INTRA"",""52W"")")</f>
        <v>0.93246143999999997</v>
      </c>
      <c r="R8" s="6" cm="1">
        <f t="array" ref="R8">_xll.FDS(C8,"P_PRICE(0)/P_PRICE_low_PR(0,,,USD,,,""PRICE"",""INTRA"",""52W"")-1")</f>
        <v>9.8194959999999998E-2</v>
      </c>
      <c r="T8" s="4" cm="1">
        <f t="array" ref="T8">_xlfn.PERCENTRANK.EXC(_xlfn._xlws.FILTER($R$3:$R$15, ISNUMBER($R$3:$R$15)),R8)*100</f>
        <v>21.4</v>
      </c>
      <c r="U8" s="4">
        <f t="shared" si="3"/>
        <v>78.599999999999994</v>
      </c>
      <c r="V8" s="4" cm="1">
        <f t="array" ref="V8">_xlfn.PERCENTRANK.EXC(_xlfn._xlws.FILTER($Q$3:$Q$15, ISNUMBER($Q$3:$Q$15)),Q8)*100</f>
        <v>35.699999999999996</v>
      </c>
      <c r="W8" s="4" cm="1">
        <f t="array" ref="W8">_xlfn.PERCENTRANK.EXC(_xlfn._xlws.FILTER($O$3:$O$15, ISNUMBER($O$3:$O$15)),O8)*100</f>
        <v>21.4</v>
      </c>
      <c r="X8" s="4" cm="1">
        <f t="array" ref="X8">_xlfn.PERCENTRANK.EXC(_xlfn._xlws.FILTER($P$3:$P$15, ISNUMBER($P$3:$P$15)),P8)*100</f>
        <v>14.2</v>
      </c>
      <c r="Z8" s="4" cm="1">
        <f t="array" ref="Z8">_xlfn.PERCENTRANK.EXC(_xlfn._xlws.FILTER($K$3:$K$15, ISNUMBER($K$3:$K$15)),K8)*100</f>
        <v>21.4</v>
      </c>
      <c r="AA8" s="4" cm="1">
        <f t="array" ref="AA8">_xlfn.PERCENTRANK.EXC(_xlfn._xlws.FILTER($H$3:$H$15, ISNUMBER($H$3:$H$15)),H8)*100</f>
        <v>28.499999999999996</v>
      </c>
      <c r="AB8" s="4" cm="1">
        <f t="array" ref="AB8">_xlfn.PERCENTRANK.EXC(_xlfn._xlws.FILTER($J$3:$J$15, ISNUMBER($J$3:$J$15)),J8)*100</f>
        <v>21.4</v>
      </c>
      <c r="AC8" s="4">
        <f t="shared" si="6"/>
        <v>14.2</v>
      </c>
      <c r="AD8" s="4">
        <f t="shared" si="7"/>
        <v>50</v>
      </c>
      <c r="AE8" s="4" t="e">
        <f t="shared" si="8"/>
        <v>#REF!</v>
      </c>
      <c r="AF8" s="4" t="e">
        <f t="shared" si="4"/>
        <v>#REF!</v>
      </c>
      <c r="AH8" s="3" t="e" cm="1" vm="1">
        <f t="array" ref="AH8">_xlfn.PERCENTRANK.EXC(_xlfn._xlws.FILTER($AF$3:$AF$15, ISNUMBER($AF$3:$AF$15)),AF8)*100</f>
        <v>#VALUE!</v>
      </c>
      <c r="AI8">
        <f t="shared" si="5"/>
        <v>0</v>
      </c>
      <c r="AK8" s="4"/>
    </row>
    <row r="9" spans="1:37" hidden="1" x14ac:dyDescent="0.3">
      <c r="A9" t="s">
        <v>13</v>
      </c>
      <c r="B9" t="str" cm="1">
        <f t="array" ref="B9">_xll.FDS(A9,"FG_COMPANY_NAME")</f>
        <v>iShares MSCI United Kingdom ETF</v>
      </c>
      <c r="C9" t="s">
        <v>13</v>
      </c>
      <c r="D9" s="25" t="e">
        <f>VLOOKUP(C9,#REF!,5,FALSE)</f>
        <v>#REF!</v>
      </c>
      <c r="E9" cm="1">
        <f t="array" ref="E9">_xll.FDS(C9,"FMA_COS_UP(""EPS"",""1M"",+1,0,,,""PORTAGG"",""MEANR"")")</f>
        <v>34</v>
      </c>
      <c r="F9" cm="1">
        <f t="array" ref="F9">_xll.FDS(C9,"FMA_COS_DOWN(""EPS"",""1M"",+1,0,,,""PORTAGG"",""MEANR"")")</f>
        <v>39</v>
      </c>
      <c r="G9" cm="1">
        <f t="array" ref="G9">_xll.FDS(A9,"SIZE(FG_CONSTITUENTS)")</f>
        <v>85</v>
      </c>
      <c r="H9" s="6">
        <f t="shared" si="0"/>
        <v>0.4</v>
      </c>
      <c r="I9" s="6">
        <f t="shared" si="1"/>
        <v>0.45882352941176469</v>
      </c>
      <c r="J9" s="6">
        <f t="shared" si="2"/>
        <v>-5.8823529411764663E-2</v>
      </c>
      <c r="K9" s="5" cm="1">
        <f t="array" ref="K9">_xll.FDS(A9,"FMA_PCT_ABOVE_MAVG(200,0,,,,""PORTAGG"")")/100</f>
        <v>0.58333333333333304</v>
      </c>
      <c r="L9" s="14" cm="1">
        <f t="array" ref="L9">_xll.FDSB(A9,"PERCENT_CHANGE(FMA_EPS(+1,0,,,,""PORTAGG"",""MEAN""),FMA_EPS(+1,-1AM,,,,""PORTAGG"",""MEAN""))")</f>
        <v>-2.10584239413306</v>
      </c>
      <c r="M9" s="14" cm="1">
        <f t="array" ref="M9">_xll.FDSB(A9,"PERCENT_CHANGE(FMA_EPS(+1,0,,,,""PORTAGG"",""MEAN""),FMA_EPS(+1,-3AM,,,,""PORTAGG"",""MEAN""))")</f>
        <v>-5.72170825055405</v>
      </c>
      <c r="O9" s="3" cm="1">
        <f t="array" ref="O9">_xll.FDS(C9,"FG_TOTAL_RETURNC(0,-3AM)")</f>
        <v>3.6435008</v>
      </c>
      <c r="P9" s="3" cm="1">
        <f t="array" ref="P9">_xll.FDS(C9,"FG_TOTAL_RETURNC(0,-6AM)")</f>
        <v>-0.27900933999999999</v>
      </c>
      <c r="Q9" s="6" cm="1">
        <f t="array" ref="Q9">_xll.FDS(C9,"P_PRICE(0)/P_PRICE_HIGH_PR(0,,,USD,,,""PRICE"",""INTRA"",""52W"")")</f>
        <v>0.93053319999999995</v>
      </c>
      <c r="R9" s="6" cm="1">
        <f t="array" ref="R9">_xll.FDS(C9,"P_PRICE(0)/P_PRICE_low_PR(0,,,USD,,,""PRICE"",""INTRA"",""52W"")-1")</f>
        <v>5.5999993999999997E-2</v>
      </c>
      <c r="T9" s="4" cm="1">
        <f t="array" ref="T9">_xlfn.PERCENTRANK.EXC(_xlfn._xlws.FILTER($R$3:$R$15, ISNUMBER($R$3:$R$15)),R9)*100</f>
        <v>7.1</v>
      </c>
      <c r="U9" s="4">
        <f t="shared" si="3"/>
        <v>92.9</v>
      </c>
      <c r="V9" s="4" cm="1">
        <f t="array" ref="V9">_xlfn.PERCENTRANK.EXC(_xlfn._xlws.FILTER($Q$3:$Q$15, ISNUMBER($Q$3:$Q$15)),Q9)*100</f>
        <v>21.4</v>
      </c>
      <c r="W9" s="4" cm="1">
        <f t="array" ref="W9">_xlfn.PERCENTRANK.EXC(_xlfn._xlws.FILTER($O$3:$O$15, ISNUMBER($O$3:$O$15)),O9)*100</f>
        <v>7.1</v>
      </c>
      <c r="X9" s="4" cm="1">
        <f t="array" ref="X9">_xlfn.PERCENTRANK.EXC(_xlfn._xlws.FILTER($P$3:$P$15, ISNUMBER($P$3:$P$15)),P9)*100</f>
        <v>21.4</v>
      </c>
      <c r="Z9" s="4" cm="1">
        <f t="array" ref="Z9">_xlfn.PERCENTRANK.EXC(_xlfn._xlws.FILTER($K$3:$K$15, ISNUMBER($K$3:$K$15)),K9)*100</f>
        <v>28.499999999999996</v>
      </c>
      <c r="AA9" s="4" cm="1">
        <f t="array" ref="AA9">_xlfn.PERCENTRANK.EXC(_xlfn._xlws.FILTER($H$3:$H$15, ISNUMBER($H$3:$H$15)),H9)*100</f>
        <v>57.099999999999994</v>
      </c>
      <c r="AB9" s="4" cm="1">
        <f t="array" ref="AB9">_xlfn.PERCENTRANK.EXC(_xlfn._xlws.FILTER($J$3:$J$15, ISNUMBER($J$3:$J$15)),J9)*100</f>
        <v>42.8</v>
      </c>
      <c r="AC9" s="4">
        <f t="shared" si="6"/>
        <v>64.2</v>
      </c>
      <c r="AD9" s="4">
        <f t="shared" si="7"/>
        <v>14.2</v>
      </c>
      <c r="AE9" s="4" t="e">
        <f t="shared" si="8"/>
        <v>#REF!</v>
      </c>
      <c r="AF9" s="4" t="e">
        <f t="shared" si="4"/>
        <v>#REF!</v>
      </c>
      <c r="AH9" s="3" t="e" cm="1" vm="1">
        <f t="array" ref="AH9">_xlfn.PERCENTRANK.EXC(_xlfn._xlws.FILTER($AF$3:$AF$15, ISNUMBER($AF$3:$AF$15)),AF9)*100</f>
        <v>#VALUE!</v>
      </c>
      <c r="AI9">
        <f t="shared" si="5"/>
        <v>0</v>
      </c>
      <c r="AK9" s="4"/>
    </row>
    <row r="10" spans="1:37" hidden="1" x14ac:dyDescent="0.3">
      <c r="A10" t="s">
        <v>15</v>
      </c>
      <c r="B10" t="str" cm="1">
        <f t="array" ref="B10">_xll.FDS(A10,"FG_COMPANY_NAME")</f>
        <v>Invesco QQQ Trust Series I</v>
      </c>
      <c r="C10" t="s">
        <v>15</v>
      </c>
      <c r="D10" s="25" t="e">
        <f>VLOOKUP(C10,#REF!,5,FALSE)</f>
        <v>#REF!</v>
      </c>
      <c r="E10" cm="1">
        <f t="array" ref="E10">_xll.FDS(C10,"FMA_COS_UP(""EPS"",""1M"",+1,0,,,""PORTAGG"",""MEANR"")")</f>
        <v>56</v>
      </c>
      <c r="F10" cm="1">
        <f t="array" ref="F10">_xll.FDS(C10,"FMA_COS_DOWN(""EPS"",""1M"",+1,0,,,""PORTAGG"",""MEANR"")")</f>
        <v>21</v>
      </c>
      <c r="G10" cm="1">
        <f t="array" ref="G10">_xll.FDS(A10,"SIZE(FG_CONSTITUENTS)")</f>
        <v>102</v>
      </c>
      <c r="H10" s="6">
        <f t="shared" si="0"/>
        <v>0.5490196078431373</v>
      </c>
      <c r="I10" s="6">
        <f t="shared" si="1"/>
        <v>0.20588235294117646</v>
      </c>
      <c r="J10" s="6">
        <f t="shared" si="2"/>
        <v>0.34313725490196084</v>
      </c>
      <c r="K10" s="5" cm="1">
        <f t="array" ref="K10">_xll.FDS(A10,"FMA_PCT_ABOVE_MAVG(200,0,,,,""PORTAGG"")")/100</f>
        <v>0.75490196078431393</v>
      </c>
      <c r="L10" s="14" cm="1">
        <f t="array" ref="L10">_xll.FDSB(A10,"PERCENT_CHANGE(FMA_EPS(+1,0,,,,""PORTAGG"",""MEAN""),FMA_EPS(+1,-1AM,,,,""PORTAGG"",""MEAN""))")</f>
        <v>-8.41037471970391E-2</v>
      </c>
      <c r="M10" s="14" cm="1">
        <f t="array" ref="M10">_xll.FDSB(A10,"PERCENT_CHANGE(FMA_EPS(+1,0,,,,""PORTAGG"",""MEAN""),FMA_EPS(+1,-3AM,,,,""PORTAGG"",""MEAN""))")</f>
        <v>1.06403645205293</v>
      </c>
      <c r="O10" s="3" cm="1">
        <f t="array" ref="O10">_xll.FDS(C10,"FG_TOTAL_RETURNC(0,-3AM)")</f>
        <v>13.895726</v>
      </c>
      <c r="P10" s="3" cm="1">
        <f t="array" ref="P10">_xll.FDS(C10,"FG_TOTAL_RETURNC(0,-6AM)")</f>
        <v>17.476738000000001</v>
      </c>
      <c r="Q10" s="6" cm="1">
        <f t="array" ref="Q10">_xll.FDS(C10,"P_PRICE(0)/P_PRICE_HIGH_PR(0,,,USD,,,""PRICE"",""INTRA"",""52W"")")</f>
        <v>0.97588459999999999</v>
      </c>
      <c r="R10" s="6" cm="1">
        <f t="array" ref="R10">_xll.FDS(C10,"P_PRICE(0)/P_PRICE_low_PR(0,,,USD,,,""PRICE"",""INTRA"",""52W"")-1")</f>
        <v>0.50268230000000003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78.5</v>
      </c>
      <c r="W10" s="4" cm="1">
        <f t="array" ref="W10">_xlfn.PERCENTRANK.EXC(_xlfn._xlws.FILTER($O$3:$O$15, ISNUMBER($O$3:$O$15)),O10)*100</f>
        <v>78.5</v>
      </c>
      <c r="X10" s="4" cm="1">
        <f t="array" ref="X10">_xlfn.PERCENTRANK.EXC(_xlfn._xlws.FILTER($P$3:$P$15, ISNUMBER($P$3:$P$15)),P10)*100</f>
        <v>92.800000000000011</v>
      </c>
      <c r="Z10" s="4" cm="1">
        <f t="array" ref="Z10">_xlfn.PERCENTRANK.EXC(_xlfn._xlws.FILTER($K$3:$K$15, ISNUMBER($K$3:$K$15)),K10)*100</f>
        <v>92.800000000000011</v>
      </c>
      <c r="AA10" s="4" cm="1">
        <f t="array" ref="AA10">_xlfn.PERCENTRANK.EXC(_xlfn._xlws.FILTER($H$3:$H$15, ISNUMBER($H$3:$H$15)),H10)*100</f>
        <v>85.7</v>
      </c>
      <c r="AB10" s="4" cm="1">
        <f t="array" ref="AB10">_xlfn.PERCENTRANK.EXC(_xlfn._xlws.FILTER($J$3:$J$15, ISNUMBER($J$3:$J$15)),J10)*100</f>
        <v>92.800000000000011</v>
      </c>
      <c r="AC10" s="4">
        <f t="shared" si="6"/>
        <v>85.7</v>
      </c>
      <c r="AD10" s="4">
        <f t="shared" si="7"/>
        <v>85.7</v>
      </c>
      <c r="AE10" s="4" t="e">
        <f t="shared" si="8"/>
        <v>#REF!</v>
      </c>
      <c r="AF10" s="4" t="e">
        <f t="shared" si="4"/>
        <v>#REF!</v>
      </c>
      <c r="AH10" s="3" t="e" cm="1" vm="1">
        <f t="array" ref="AH10">_xlfn.PERCENTRANK.EXC(_xlfn._xlws.FILTER($AF$3:$AF$15, ISNUMBER($AF$3:$AF$15)),AF10)*100</f>
        <v>#VALUE!</v>
      </c>
      <c r="AI10">
        <f t="shared" si="5"/>
        <v>6</v>
      </c>
      <c r="AK10" s="4"/>
    </row>
    <row r="11" spans="1:37" hidden="1" x14ac:dyDescent="0.3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25" t="e">
        <f>VLOOKUP(C11,#REF!,5,FALSE)</f>
        <v>#REF!</v>
      </c>
      <c r="E11" cm="1">
        <f t="array" ref="E11">_xll.FDS(C11,"FMA_COS_UP(""EPS"",""1M"",+1,0,,,""PORTAGG"",""MEANR"")")</f>
        <v>285</v>
      </c>
      <c r="F11" cm="1">
        <f t="array" ref="F11">_xll.FDS(C11,"FMA_COS_DOWN(""EPS"",""1M"",+1,0,,,""PORTAGG"",""MEANR"")")</f>
        <v>133</v>
      </c>
      <c r="G11" cm="1">
        <f t="array" ref="G11">_xll.FDS(A11,"SIZE(FG_CONSTITUENTS)")</f>
        <v>504</v>
      </c>
      <c r="H11" s="6">
        <f t="shared" si="0"/>
        <v>0.56547619047619047</v>
      </c>
      <c r="I11" s="6">
        <f t="shared" si="1"/>
        <v>0.2638888888888889</v>
      </c>
      <c r="J11" s="6">
        <f t="shared" si="2"/>
        <v>0.30158730158730157</v>
      </c>
      <c r="K11" s="5" cm="1">
        <f t="array" ref="K11">_xll.FDS(A11,"FMA_PCT_ABOVE_MAVG(200,0,,,,""PORTAGG"")")/100</f>
        <v>0.70775347912524889</v>
      </c>
      <c r="L11" s="14" cm="1">
        <f t="array" ref="L11">_xll.FDSB(A11,"PERCENT_CHANGE(FMA_EPS(+1,0,,,,""PORTAGG"",""MEAN""),FMA_EPS(+1,-1AM,,,,""PORTAGG"",""MEAN""))")</f>
        <v>-7.0276755465720599E-3</v>
      </c>
      <c r="M11" s="14" cm="1">
        <f t="array" ref="M11">_xll.FDSB(A11,"PERCENT_CHANGE(FMA_EPS(+1,0,,,,""PORTAGG"",""MEAN""),FMA_EPS(+1,-3AM,,,,""PORTAGG"",""MEAN""))")</f>
        <v>-0.923449211704923</v>
      </c>
      <c r="O11" s="3" cm="1">
        <f t="array" ref="O11">_xll.FDS(C11,"FG_TOTAL_RETURNC(0,-3AM)")</f>
        <v>12.698293</v>
      </c>
      <c r="P11" s="3" cm="1">
        <f t="array" ref="P11">_xll.FDS(C11,"FG_TOTAL_RETURNC(0,-6AM)")</f>
        <v>11.715019</v>
      </c>
      <c r="Q11" s="6" cm="1">
        <f t="array" ref="Q11">_xll.FDS(C11,"P_PRICE(0)/P_PRICE_HIGH_PR(0,,,USD,,,""PRICE"",""INTRA"",""52W"")")</f>
        <v>0.98129093999999994</v>
      </c>
      <c r="R11" s="6" cm="1">
        <f t="array" ref="R11">_xll.FDS(C11,"P_PRICE(0)/P_PRICE_low_PR(0,,,USD,,,""PRICE"",""INTRA"",""52W"")-1")</f>
        <v>0.29799031999999998</v>
      </c>
      <c r="T11" s="4" cm="1">
        <f t="array" ref="T11">_xlfn.PERCENTRANK.EXC(_xlfn._xlws.FILTER($R$3:$R$15, ISNUMBER($R$3:$R$15)),R11)*100</f>
        <v>85.7</v>
      </c>
      <c r="U11" s="4">
        <f t="shared" si="3"/>
        <v>14.299999999999997</v>
      </c>
      <c r="V11" s="4" cm="1">
        <f t="array" ref="V11">_xlfn.PERCENTRANK.EXC(_xlfn._xlws.FILTER($Q$3:$Q$15, ISNUMBER($Q$3:$Q$15)),Q11)*100</f>
        <v>85.7</v>
      </c>
      <c r="W11" s="4" cm="1">
        <f t="array" ref="W11">_xlfn.PERCENTRANK.EXC(_xlfn._xlws.FILTER($O$3:$O$15, ISNUMBER($O$3:$O$15)),O11)*100</f>
        <v>71.399999999999991</v>
      </c>
      <c r="X11" s="4" cm="1">
        <f t="array" ref="X11">_xlfn.PERCENTRANK.EXC(_xlfn._xlws.FILTER($P$3:$P$15, ISNUMBER($P$3:$P$15)),P11)*100</f>
        <v>85.7</v>
      </c>
      <c r="Z11" s="4" cm="1">
        <f t="array" ref="Z11">_xlfn.PERCENTRANK.EXC(_xlfn._xlws.FILTER($K$3:$K$15, ISNUMBER($K$3:$K$15)),K11)*100</f>
        <v>78.5</v>
      </c>
      <c r="AA11" s="4" cm="1">
        <f t="array" ref="AA11">_xlfn.PERCENTRANK.EXC(_xlfn._xlws.FILTER($H$3:$H$15, ISNUMBER($H$3:$H$15)),H11)*100</f>
        <v>92.800000000000011</v>
      </c>
      <c r="AB11" s="4" cm="1">
        <f t="array" ref="AB11">_xlfn.PERCENTRANK.EXC(_xlfn._xlws.FILTER($J$3:$J$15, ISNUMBER($J$3:$J$15)),J11)*100</f>
        <v>85.7</v>
      </c>
      <c r="AC11" s="4">
        <f t="shared" si="6"/>
        <v>92.800000000000011</v>
      </c>
      <c r="AD11" s="4">
        <f t="shared" si="7"/>
        <v>71.399999999999991</v>
      </c>
      <c r="AE11" s="4" t="e">
        <f t="shared" si="8"/>
        <v>#REF!</v>
      </c>
      <c r="AF11" s="4" t="e">
        <f t="shared" si="4"/>
        <v>#REF!</v>
      </c>
      <c r="AH11" s="3" t="e" cm="1" vm="1">
        <f t="array" ref="AH11">_xlfn.PERCENTRANK.EXC(_xlfn._xlws.FILTER($AF$3:$AF$15, ISNUMBER($AF$3:$AF$15)),AF11)*100</f>
        <v>#VALUE!</v>
      </c>
      <c r="AI11">
        <f t="shared" si="5"/>
        <v>6</v>
      </c>
      <c r="AK11" s="4"/>
    </row>
    <row r="12" spans="1:37" hidden="1" x14ac:dyDescent="0.3">
      <c r="A12" t="s">
        <v>56</v>
      </c>
      <c r="B12" t="str" cm="1">
        <f t="array" ref="B12">_xll.FDS(A12,"FG_COMPANY_NAME")</f>
        <v>iShares MSCI France ETF</v>
      </c>
      <c r="C12" t="s">
        <v>56</v>
      </c>
      <c r="D12" s="25" t="e">
        <f>VLOOKUP(C12,#REF!,5,FALSE)</f>
        <v>#REF!</v>
      </c>
      <c r="E12" cm="1">
        <f t="array" ref="E12">_xll.FDS(C12,"FMA_COS_UP(""EPS"",""1M"",+1,0,,,""PORTAGG"",""MEANR"")")</f>
        <v>23</v>
      </c>
      <c r="F12" cm="1">
        <f t="array" ref="F12">_xll.FDS(C12,"FMA_COS_DOWN(""EPS"",""1M"",+1,0,,,""PORTAGG"",""MEANR"")")</f>
        <v>32</v>
      </c>
      <c r="G12" cm="1">
        <f t="array" ref="G12">_xll.FDS(A12,"SIZE(FG_CONSTITUENTS)")</f>
        <v>63</v>
      </c>
      <c r="H12" s="6">
        <f t="shared" ref="H12:H15" si="9">E12/$G12</f>
        <v>0.36507936507936506</v>
      </c>
      <c r="I12" s="6">
        <f t="shared" ref="I12:I15" si="10">F12/$G12</f>
        <v>0.50793650793650791</v>
      </c>
      <c r="J12" s="6">
        <f t="shared" ref="J12:J15" si="11">H12-I12</f>
        <v>-0.14285714285714285</v>
      </c>
      <c r="K12" s="5" cm="1">
        <f t="array" ref="K12">_xll.FDS(A12,"FMA_PCT_ABOVE_MAVG(200,0,,,,""PORTAGG"")")/100</f>
        <v>0.67741935483871007</v>
      </c>
      <c r="L12" s="14" cm="1">
        <f t="array" ref="L12">_xll.FDSB(A12,"PERCENT_CHANGE(FMA_EPS(+1,0,,,,""PORTAGG"",""MEAN""),FMA_EPS(+1,-1AM,,,,""PORTAGG"",""MEAN""))")</f>
        <v>-3.3366894787794701</v>
      </c>
      <c r="M12" s="14" cm="1">
        <f t="array" ref="M12">_xll.FDSB(A12,"PERCENT_CHANGE(FMA_EPS(+1,0,,,,""PORTAGG"",""MEAN""),FMA_EPS(+1,-3AM,,,,""PORTAGG"",""MEAN""))")</f>
        <v>-3.43137562287118</v>
      </c>
      <c r="O12" s="3" cm="1">
        <f t="array" ref="O12">_xll.FDS(C12,"FG_TOTAL_RETURNC(0,-3AM)")</f>
        <v>7.3219894999999999</v>
      </c>
      <c r="P12" s="3" cm="1">
        <f t="array" ref="P12">_xll.FDS(C12,"FG_TOTAL_RETURNC(0,-6AM)")</f>
        <v>0.38802624000000002</v>
      </c>
      <c r="Q12" s="6" cm="1">
        <f t="array" ref="Q12">_xll.FDS(C12,"P_PRICE(0)/P_PRICE_HIGH_PR(0,,,USD,,,""PRICE"",""INTRA"",""52W"")")</f>
        <v>0.95444304000000002</v>
      </c>
      <c r="R12" s="6" cm="1">
        <f t="array" ref="R12">_xll.FDS(C12,"P_PRICE(0)/P_PRICE_low_PR(0,,,USD,,,""PRICE"",""INTRA"",""52W"")-1")</f>
        <v>0.13279854999999999</v>
      </c>
      <c r="T12" s="4" cm="1">
        <f t="array" ref="T12">_xlfn.PERCENTRANK.EXC(_xlfn._xlws.FILTER($R$3:$R$15, ISNUMBER($R$3:$R$15)),R12)*100</f>
        <v>42.8</v>
      </c>
      <c r="U12" s="4">
        <f t="shared" ref="U12:U15" si="12">100-T12</f>
        <v>57.2</v>
      </c>
      <c r="V12" s="4" cm="1">
        <f t="array" ref="V12">_xlfn.PERCENTRANK.EXC(_xlfn._xlws.FILTER($Q$3:$Q$15, ISNUMBER($Q$3:$Q$15)),Q12)*100</f>
        <v>50</v>
      </c>
      <c r="W12" s="4" cm="1">
        <f t="array" ref="W12">_xlfn.PERCENTRANK.EXC(_xlfn._xlws.FILTER($O$3:$O$15, ISNUMBER($O$3:$O$15)),O12)*100</f>
        <v>35.699999999999996</v>
      </c>
      <c r="X12" s="4" cm="1">
        <f t="array" ref="X12">_xlfn.PERCENTRANK.EXC(_xlfn._xlws.FILTER($P$3:$P$15, ISNUMBER($P$3:$P$15)),P12)*100</f>
        <v>28.499999999999996</v>
      </c>
      <c r="Z12" s="4" cm="1">
        <f t="array" ref="Z12">_xlfn.PERCENTRANK.EXC(_xlfn._xlws.FILTER($K$3:$K$15, ISNUMBER($K$3:$K$15)),K12)*100</f>
        <v>71.399999999999991</v>
      </c>
      <c r="AA12" s="4" cm="1">
        <f t="array" ref="AA12">_xlfn.PERCENTRANK.EXC(_xlfn._xlws.FILTER($H$3:$H$15, ISNUMBER($H$3:$H$15)),H12)*100</f>
        <v>42.8</v>
      </c>
      <c r="AB12" s="4" cm="1">
        <f t="array" ref="AB12">_xlfn.PERCENTRANK.EXC(_xlfn._xlws.FILTER($J$3:$J$15, ISNUMBER($J$3:$J$15)),J12)*100</f>
        <v>35.699999999999996</v>
      </c>
      <c r="AC12" s="4">
        <f t="shared" si="6"/>
        <v>21.4</v>
      </c>
      <c r="AD12" s="4">
        <f t="shared" si="7"/>
        <v>35.699999999999996</v>
      </c>
      <c r="AE12" s="4" t="e">
        <f t="shared" si="8"/>
        <v>#REF!</v>
      </c>
      <c r="AF12" s="4" t="e">
        <f t="shared" ref="AF12:AF15" si="13">SUMPRODUCT($U$2:$AE$2,U12:AE12)</f>
        <v>#REF!</v>
      </c>
      <c r="AH12" s="3" t="e" cm="1" vm="1">
        <f t="array" ref="AH12">_xlfn.PERCENTRANK.EXC(_xlfn._xlws.FILTER($AF$3:$AF$15, ISNUMBER($AF$3:$AF$15)),AF12)*100</f>
        <v>#VALUE!</v>
      </c>
      <c r="AI12">
        <f t="shared" ref="AI12:AI15" si="14">COUNTIF(V12:AB12,"&gt;70")</f>
        <v>1</v>
      </c>
    </row>
    <row r="13" spans="1:37" hidden="1" x14ac:dyDescent="0.3">
      <c r="A13" t="s">
        <v>58</v>
      </c>
      <c r="B13" t="str" cm="1">
        <f t="array" ref="B13">_xll.FDS(A13,"FG_COMPANY_NAME")</f>
        <v>iShares MSCI Netherlands ETF</v>
      </c>
      <c r="C13" t="s">
        <v>58</v>
      </c>
      <c r="D13" s="25" t="e">
        <f>VLOOKUP(C13,#REF!,5,FALSE)</f>
        <v>#REF!</v>
      </c>
      <c r="E13" cm="1">
        <f t="array" ref="E13">_xll.FDS(C13,"FMA_COS_UP(""EPS"",""1M"",+1,0,,,""PORTAGG"",""MEANR"")")</f>
        <v>15</v>
      </c>
      <c r="F13" cm="1">
        <f t="array" ref="F13">_xll.FDS(C13,"FMA_COS_DOWN(""EPS"",""1M"",+1,0,,,""PORTAGG"",""MEANR"")")</f>
        <v>27</v>
      </c>
      <c r="G13" cm="1">
        <f t="array" ref="G13">_xll.FDS(A13,"SIZE(FG_CONSTITUENTS)")</f>
        <v>54</v>
      </c>
      <c r="H13" s="6">
        <f t="shared" si="9"/>
        <v>0.27777777777777779</v>
      </c>
      <c r="I13" s="6">
        <f t="shared" si="10"/>
        <v>0.5</v>
      </c>
      <c r="J13" s="6">
        <f t="shared" si="11"/>
        <v>-0.22222222222222221</v>
      </c>
      <c r="K13" s="5" cm="1">
        <f t="array" ref="K13">_xll.FDS(A13,"FMA_PCT_ABOVE_MAVG(200,0,,,,""PORTAGG"")")/100</f>
        <v>0.55555555555555602</v>
      </c>
      <c r="L13" s="14" cm="1">
        <f t="array" ref="L13">_xll.FDSB(A13,"PERCENT_CHANGE(FMA_EPS(+1,0,,,,""PORTAGG"",""MEAN""),FMA_EPS(+1,-1AM,,,,""PORTAGG"",""MEAN""))")</f>
        <v>-2.5587522166441401</v>
      </c>
      <c r="M13" s="14" cm="1">
        <f t="array" ref="M13">_xll.FDSB(A13,"PERCENT_CHANGE(FMA_EPS(+1,0,,,,""PORTAGG"",""MEAN""),FMA_EPS(+1,-3AM,,,,""PORTAGG"",""MEAN""))")</f>
        <v>-0.261055924524631</v>
      </c>
      <c r="O13" s="3" cm="1">
        <f t="array" ref="O13">_xll.FDS(C13,"FG_TOTAL_RETURNC(0,-3AM)")</f>
        <v>15.258896</v>
      </c>
      <c r="P13" s="3" cm="1">
        <f t="array" ref="P13">_xll.FDS(C13,"FG_TOTAL_RETURNC(0,-6AM)")</f>
        <v>8.2351799999999997</v>
      </c>
      <c r="Q13" s="6" cm="1">
        <f t="array" ref="Q13">_xll.FDS(C13,"P_PRICE(0)/P_PRICE_HIGH_PR(0,,,USD,,,""PRICE"",""INTRA"",""52W"")")</f>
        <v>0.96924365000000001</v>
      </c>
      <c r="R13" s="6" cm="1">
        <f t="array" ref="R13">_xll.FDS(C13,"P_PRICE(0)/P_PRICE_low_PR(0,,,USD,,,""PRICE"",""INTRA"",""52W"")-1")</f>
        <v>0.26784229999999998</v>
      </c>
      <c r="T13" s="4" cm="1">
        <f t="array" ref="T13">_xlfn.PERCENTRANK.EXC(_xlfn._xlws.FILTER($R$3:$R$15, ISNUMBER($R$3:$R$15)),R13)*100</f>
        <v>78.5</v>
      </c>
      <c r="U13" s="4">
        <f t="shared" si="12"/>
        <v>21.5</v>
      </c>
      <c r="V13" s="4" cm="1">
        <f t="array" ref="V13">_xlfn.PERCENTRANK.EXC(_xlfn._xlws.FILTER($Q$3:$Q$15, ISNUMBER($Q$3:$Q$15)),Q13)*100</f>
        <v>64.2</v>
      </c>
      <c r="W13" s="4" cm="1">
        <f t="array" ref="W13">_xlfn.PERCENTRANK.EXC(_xlfn._xlws.FILTER($O$3:$O$15, ISNUMBER($O$3:$O$15)),O13)*100</f>
        <v>92.800000000000011</v>
      </c>
      <c r="X13" s="4" cm="1">
        <f t="array" ref="X13">_xlfn.PERCENTRANK.EXC(_xlfn._xlws.FILTER($P$3:$P$15, ISNUMBER($P$3:$P$15)),P13)*100</f>
        <v>64.2</v>
      </c>
      <c r="Z13" s="4" cm="1">
        <f t="array" ref="Z13">_xlfn.PERCENTRANK.EXC(_xlfn._xlws.FILTER($K$3:$K$15, ISNUMBER($K$3:$K$15)),K13)*100</f>
        <v>14.2</v>
      </c>
      <c r="AA13" s="4" cm="1">
        <f t="array" ref="AA13">_xlfn.PERCENTRANK.EXC(_xlfn._xlws.FILTER($H$3:$H$15, ISNUMBER($H$3:$H$15)),H13)*100</f>
        <v>21.4</v>
      </c>
      <c r="AB13" s="4" cm="1">
        <f t="array" ref="AB13">_xlfn.PERCENTRANK.EXC(_xlfn._xlws.FILTER($J$3:$J$15, ISNUMBER($J$3:$J$15)),J13)*100</f>
        <v>28.499999999999996</v>
      </c>
      <c r="AC13" s="4">
        <f t="shared" si="6"/>
        <v>42.8</v>
      </c>
      <c r="AD13" s="4">
        <f t="shared" si="7"/>
        <v>78.5</v>
      </c>
      <c r="AE13" s="4" t="e">
        <f t="shared" si="8"/>
        <v>#REF!</v>
      </c>
      <c r="AF13" s="4" t="e">
        <f t="shared" si="13"/>
        <v>#REF!</v>
      </c>
      <c r="AH13" s="3" t="e" cm="1" vm="1">
        <f t="array" ref="AH13">_xlfn.PERCENTRANK.EXC(_xlfn._xlws.FILTER($AF$3:$AF$15, ISNUMBER($AF$3:$AF$15)),AF13)*100</f>
        <v>#VALUE!</v>
      </c>
      <c r="AI13">
        <f t="shared" si="14"/>
        <v>1</v>
      </c>
    </row>
    <row r="14" spans="1:37" hidden="1" x14ac:dyDescent="0.3">
      <c r="A14" t="s">
        <v>55</v>
      </c>
      <c r="B14" t="str" cm="1">
        <f t="array" ref="B14">_xll.FDS(A14,"FG_COMPANY_NAME")</f>
        <v>iShares MSCI Sweden ETF</v>
      </c>
      <c r="C14" t="s">
        <v>55</v>
      </c>
      <c r="D14" s="25" t="e">
        <f>VLOOKUP(C14,#REF!,5,FALSE)</f>
        <v>#REF!</v>
      </c>
      <c r="E14" cm="1">
        <f t="array" ref="E14">_xll.FDS(C14,"FMA_COS_UP(""EPS"",""1M"",+1,0,,,""PORTAGG"",""MEANR"")")</f>
        <v>10</v>
      </c>
      <c r="F14" cm="1">
        <f t="array" ref="F14">_xll.FDS(C14,"FMA_COS_DOWN(""EPS"",""1M"",+1,0,,,""PORTAGG"",""MEANR"")")</f>
        <v>25</v>
      </c>
      <c r="G14" cm="1">
        <f t="array" ref="G14">_xll.FDS(A14,"SIZE(FG_CONSTITUENTS)")</f>
        <v>44</v>
      </c>
      <c r="H14" s="6">
        <f t="shared" si="9"/>
        <v>0.22727272727272727</v>
      </c>
      <c r="I14" s="6">
        <f t="shared" si="10"/>
        <v>0.56818181818181823</v>
      </c>
      <c r="J14" s="6">
        <f t="shared" si="11"/>
        <v>-0.34090909090909094</v>
      </c>
      <c r="K14" s="5" cm="1">
        <f t="array" ref="K14">_xll.FDS(A14,"FMA_PCT_ABOVE_MAVG(200,0,,,,""PORTAGG"")")/100</f>
        <v>0.6744186046511631</v>
      </c>
      <c r="L14" s="14" cm="1">
        <f t="array" ref="L14">_xll.FDSB(A14,"PERCENT_CHANGE(FMA_EPS(+1,0,,,,""PORTAGG"",""MEAN""),FMA_EPS(+1,-1AM,,,,""PORTAGG"",""MEAN""))")</f>
        <v>-3.2055499533495202</v>
      </c>
      <c r="M14" s="14" cm="1">
        <f t="array" ref="M14">_xll.FDSB(A14,"PERCENT_CHANGE(FMA_EPS(+1,0,,,,""PORTAGG"",""MEAN""),FMA_EPS(+1,-3AM,,,,""PORTAGG"",""MEAN""))")</f>
        <v>-9.2579070786673796</v>
      </c>
      <c r="O14" s="3" cm="1">
        <f t="array" ref="O14">_xll.FDS(C14,"FG_TOTAL_RETURNC(0,-3AM)")</f>
        <v>14.267815000000001</v>
      </c>
      <c r="P14" s="3" cm="1">
        <f t="array" ref="P14">_xll.FDS(C14,"FG_TOTAL_RETURNC(0,-6AM)")</f>
        <v>11.046170999999999</v>
      </c>
      <c r="Q14" s="6" cm="1">
        <f t="array" ref="Q14">_xll.FDS(C14,"P_PRICE(0)/P_PRICE_HIGH_PR(0,,,USD,,,""PRICE"",""INTRA"",""52W"")")</f>
        <v>0.92185700000000004</v>
      </c>
      <c r="R14" s="6" cm="1">
        <f t="array" ref="R14">_xll.FDS(C14,"P_PRICE(0)/P_PRICE_low_PR(0,,,USD,,,""PRICE"",""INTRA"",""52W"")-1")</f>
        <v>0.20254206999999999</v>
      </c>
      <c r="T14" s="4" cm="1">
        <f t="array" ref="T14">_xlfn.PERCENTRANK.EXC(_xlfn._xlws.FILTER($R$3:$R$15, ISNUMBER($R$3:$R$15)),R14)*100</f>
        <v>64.2</v>
      </c>
      <c r="U14" s="4">
        <f t="shared" si="12"/>
        <v>35.799999999999997</v>
      </c>
      <c r="V14" s="4" cm="1">
        <f t="array" ref="V14">_xlfn.PERCENTRANK.EXC(_xlfn._xlws.FILTER($Q$3:$Q$15, ISNUMBER($Q$3:$Q$15)),Q14)*100</f>
        <v>14.2</v>
      </c>
      <c r="W14" s="4" cm="1">
        <f t="array" ref="W14">_xlfn.PERCENTRANK.EXC(_xlfn._xlws.FILTER($O$3:$O$15, ISNUMBER($O$3:$O$15)),O14)*100</f>
        <v>85.7</v>
      </c>
      <c r="X14" s="4" cm="1">
        <f t="array" ref="X14">_xlfn.PERCENTRANK.EXC(_xlfn._xlws.FILTER($P$3:$P$15, ISNUMBER($P$3:$P$15)),P14)*100</f>
        <v>78.5</v>
      </c>
      <c r="Z14" s="4" cm="1">
        <f t="array" ref="Z14">_xlfn.PERCENTRANK.EXC(_xlfn._xlws.FILTER($K$3:$K$15, ISNUMBER($K$3:$K$15)),K14)*100</f>
        <v>64.2</v>
      </c>
      <c r="AA14" s="4" cm="1">
        <f t="array" ref="AA14">_xlfn.PERCENTRANK.EXC(_xlfn._xlws.FILTER($H$3:$H$15, ISNUMBER($H$3:$H$15)),H14)*100</f>
        <v>14.2</v>
      </c>
      <c r="AB14" s="4" cm="1">
        <f t="array" ref="AB14">_xlfn.PERCENTRANK.EXC(_xlfn._xlws.FILTER($J$3:$J$15, ISNUMBER($J$3:$J$15)),J14)*100</f>
        <v>14.2</v>
      </c>
      <c r="AC14" s="4">
        <f t="shared" si="6"/>
        <v>28.499999999999996</v>
      </c>
      <c r="AD14" s="4">
        <f t="shared" si="7"/>
        <v>7.1</v>
      </c>
      <c r="AE14" s="4" t="e">
        <f t="shared" si="8"/>
        <v>#REF!</v>
      </c>
      <c r="AF14" s="4" t="e">
        <f t="shared" si="13"/>
        <v>#REF!</v>
      </c>
      <c r="AH14" s="3" t="e" cm="1" vm="1">
        <f t="array" ref="AH14">_xlfn.PERCENTRANK.EXC(_xlfn._xlws.FILTER($AF$3:$AF$15, ISNUMBER($AF$3:$AF$15)),AF14)*100</f>
        <v>#VALUE!</v>
      </c>
      <c r="AI14">
        <f t="shared" si="14"/>
        <v>2</v>
      </c>
    </row>
    <row r="15" spans="1:37" hidden="1" x14ac:dyDescent="0.3">
      <c r="A15" t="s">
        <v>57</v>
      </c>
      <c r="B15" t="str" cm="1">
        <f t="array" ref="B15">_xll.FDS(A15,"FG_COMPANY_NAME")</f>
        <v>iShares MSCI Italy ETF</v>
      </c>
      <c r="C15" t="s">
        <v>57</v>
      </c>
      <c r="D15" s="25" t="e">
        <f>VLOOKUP(C15,#REF!,5,FALSE)</f>
        <v>#REF!</v>
      </c>
      <c r="E15" cm="1">
        <f t="array" ref="E15">_xll.FDS(C15,"FMA_COS_UP(""EPS"",""1M"",+1,0,,,""PORTAGG"",""MEANR"")")</f>
        <v>10</v>
      </c>
      <c r="F15" cm="1">
        <f t="array" ref="F15">_xll.FDS(C15,"FMA_COS_DOWN(""EPS"",""1M"",+1,0,,,""PORTAGG"",""MEANR"")")</f>
        <v>11</v>
      </c>
      <c r="G15" cm="1">
        <f t="array" ref="G15">_xll.FDS(A15,"SIZE(FG_CONSTITUENTS)")</f>
        <v>26</v>
      </c>
      <c r="H15" s="6">
        <f t="shared" si="9"/>
        <v>0.38461538461538464</v>
      </c>
      <c r="I15" s="6">
        <f t="shared" si="10"/>
        <v>0.42307692307692307</v>
      </c>
      <c r="J15" s="6">
        <f t="shared" si="11"/>
        <v>-3.8461538461538436E-2</v>
      </c>
      <c r="K15" s="5" cm="1">
        <f t="array" ref="K15">_xll.FDS(A15,"FMA_PCT_ABOVE_MAVG(200,0,,,,""PORTAGG"")")/100</f>
        <v>0.64</v>
      </c>
      <c r="L15" s="14" cm="1">
        <f t="array" ref="L15">_xll.FDSB(A15,"PERCENT_CHANGE(FMA_EPS(+1,0,,,,""PORTAGG"",""MEAN""),FMA_EPS(+1,-1AM,,,,""PORTAGG"",""MEAN""))")</f>
        <v>-0.60343824427042903</v>
      </c>
      <c r="M15" s="14" cm="1">
        <f t="array" ref="M15">_xll.FDSB(A15,"PERCENT_CHANGE(FMA_EPS(+1,0,,,,""PORTAGG"",""MEAN""),FMA_EPS(+1,-3AM,,,,""PORTAGG"",""MEAN""))")</f>
        <v>-2.0486869089184099</v>
      </c>
      <c r="O15" s="3" cm="1">
        <f t="array" ref="O15">_xll.FDS(C15,"FG_TOTAL_RETURNC(0,-3AM)")</f>
        <v>7.876849</v>
      </c>
      <c r="P15" s="3" cm="1">
        <f t="array" ref="P15">_xll.FDS(C15,"FG_TOTAL_RETURNC(0,-6AM)")</f>
        <v>5.9854507000000003</v>
      </c>
      <c r="Q15" s="6" cm="1">
        <f t="array" ref="Q15">_xll.FDS(C15,"P_PRICE(0)/P_PRICE_HIGH_PR(0,,,USD,,,""PRICE"",""INTRA"",""52W"")")</f>
        <v>0.97520419999999997</v>
      </c>
      <c r="R15" s="6" cm="1">
        <f t="array" ref="R15">_xll.FDS(C15,"P_PRICE(0)/P_PRICE_low_PR(0,,,USD,,,""PRICE"",""INTRA"",""52W"")-1")</f>
        <v>0.2012217</v>
      </c>
      <c r="T15" s="4" cm="1">
        <f t="array" ref="T15">_xlfn.PERCENTRANK.EXC(_xlfn._xlws.FILTER($R$3:$R$15, ISNUMBER($R$3:$R$15)),R15)*100</f>
        <v>57.099999999999994</v>
      </c>
      <c r="U15" s="4">
        <f t="shared" si="12"/>
        <v>42.900000000000006</v>
      </c>
      <c r="V15" s="4" cm="1">
        <f t="array" ref="V15">_xlfn.PERCENTRANK.EXC(_xlfn._xlws.FILTER($Q$3:$Q$15, ISNUMBER($Q$3:$Q$15)),Q15)*100</f>
        <v>71.399999999999991</v>
      </c>
      <c r="W15" s="4" cm="1">
        <f t="array" ref="W15">_xlfn.PERCENTRANK.EXC(_xlfn._xlws.FILTER($O$3:$O$15, ISNUMBER($O$3:$O$15)),O15)*100</f>
        <v>42.8</v>
      </c>
      <c r="X15" s="4" cm="1">
        <f t="array" ref="X15">_xlfn.PERCENTRANK.EXC(_xlfn._xlws.FILTER($P$3:$P$15, ISNUMBER($P$3:$P$15)),P15)*100</f>
        <v>57.099999999999994</v>
      </c>
      <c r="Z15" s="4" cm="1">
        <f t="array" ref="Z15">_xlfn.PERCENTRANK.EXC(_xlfn._xlws.FILTER($K$3:$K$15, ISNUMBER($K$3:$K$15)),K15)*100</f>
        <v>50</v>
      </c>
      <c r="AA15" s="4" cm="1">
        <f t="array" ref="AA15">_xlfn.PERCENTRANK.EXC(_xlfn._xlws.FILTER($H$3:$H$15, ISNUMBER($H$3:$H$15)),H15)*100</f>
        <v>50</v>
      </c>
      <c r="AB15" s="4" cm="1">
        <f t="array" ref="AB15">_xlfn.PERCENTRANK.EXC(_xlfn._xlws.FILTER($J$3:$J$15, ISNUMBER($J$3:$J$15)),J15)*100</f>
        <v>50</v>
      </c>
      <c r="AC15" s="4">
        <f t="shared" si="6"/>
        <v>78.5</v>
      </c>
      <c r="AD15" s="4">
        <f t="shared" si="7"/>
        <v>64.2</v>
      </c>
      <c r="AE15" s="4" t="e">
        <f t="shared" si="8"/>
        <v>#REF!</v>
      </c>
      <c r="AF15" s="4" t="e">
        <f t="shared" si="13"/>
        <v>#REF!</v>
      </c>
      <c r="AH15" s="3" t="e" cm="1" vm="1">
        <f t="array" ref="AH15">_xlfn.PERCENTRANK.EXC(_xlfn._xlws.FILTER($AF$3:$AF$15, ISNUMBER($AF$3:$AF$15)),AF15)*100</f>
        <v>#VALUE!</v>
      </c>
      <c r="AI15">
        <f t="shared" si="14"/>
        <v>1</v>
      </c>
    </row>
    <row r="16" spans="1:37" x14ac:dyDescent="0.3">
      <c r="H16" s="6"/>
      <c r="I16" s="6"/>
      <c r="J16" s="6"/>
      <c r="K16" s="5"/>
      <c r="L16" s="14"/>
      <c r="M16" s="14"/>
      <c r="O16" s="3"/>
      <c r="Q16" s="6"/>
      <c r="R16" s="6"/>
      <c r="V16" s="4"/>
      <c r="W16" s="4"/>
      <c r="X16" s="4"/>
      <c r="Z16" s="4"/>
      <c r="AA16" s="4"/>
      <c r="AB16" s="4"/>
      <c r="AC16" s="4"/>
      <c r="AD16" s="4"/>
      <c r="AE16" s="4"/>
      <c r="AF16" s="4"/>
      <c r="AH16" s="4"/>
    </row>
    <row r="17" spans="1:35" x14ac:dyDescent="0.3">
      <c r="A17" s="1" t="s">
        <v>48</v>
      </c>
      <c r="H17" s="6"/>
      <c r="I17" s="6"/>
      <c r="J17" s="6"/>
      <c r="K17" s="5"/>
      <c r="L17" s="14"/>
      <c r="M17" s="14"/>
      <c r="O17" s="3"/>
      <c r="Q17" s="6"/>
      <c r="R17" s="6"/>
      <c r="V17" s="4"/>
      <c r="W17" s="4"/>
      <c r="X17" s="4"/>
      <c r="Z17" s="4"/>
      <c r="AA17" s="4"/>
      <c r="AB17" s="4"/>
      <c r="AC17" s="4"/>
      <c r="AD17" s="4"/>
      <c r="AE17" s="4"/>
      <c r="AF17" s="4"/>
      <c r="AH17" s="4"/>
    </row>
    <row r="18" spans="1:35" x14ac:dyDescent="0.3">
      <c r="A18" t="s">
        <v>42</v>
      </c>
      <c r="B18" t="s">
        <v>31</v>
      </c>
      <c r="C18" t="str">
        <f>A18</f>
        <v>VGK</v>
      </c>
      <c r="E18" cm="1">
        <f t="array" ref="E18">_xll.FDS(C18,"FMA_COS_UP(""EPS"",""1M"",+1,0,,,""PORTAGG"",""MEANR"")")</f>
        <v>383</v>
      </c>
      <c r="F18" cm="1">
        <f t="array" ref="F18">_xll.FDS(C18,"FMA_COS_DOWN(""EPS"",""1M"",+1,0,,,""PORTAGG"",""MEANR"")")</f>
        <v>378</v>
      </c>
      <c r="G18" cm="1">
        <f t="array" ref="G18">_xll.FDS(A18,"SIZE(FG_CONSTITUENTS)")</f>
        <v>1294</v>
      </c>
      <c r="H18" s="6">
        <f>E18/$G18</f>
        <v>0.29598145285935085</v>
      </c>
      <c r="I18" s="6">
        <f>F18/$G18</f>
        <v>0.29211746522411131</v>
      </c>
      <c r="J18" s="6">
        <f t="shared" ref="J18" si="15">H18-I18</f>
        <v>3.8639876352395408E-3</v>
      </c>
      <c r="K18" s="5" cm="1">
        <f t="array" ref="K18">_xll.FDS(A18,"FMA_PCT_ABOVE_MAVG(200,0,,,,""PORTAGG"")")/100</f>
        <v>0.64544025157232698</v>
      </c>
      <c r="L18" s="14" cm="1">
        <f t="array" ref="L18">_xll.FDSB(A18,"PERCENT_CHANGE(FMA_EPS(+1,0,,,,""PORTAGG"",""MEAN""),FMA_EPS(+1,-1AM,,,,""PORTAGG"",""MEAN""))")</f>
        <v>0</v>
      </c>
      <c r="M18" s="14" cm="1">
        <f t="array" ref="M18">_xll.FDSB(A18,"PERCENT_CHANGE(FMA_EPS(+1,0,,,,""PORTAGG"",""MEAN""),FMA_EPS(+1,-3AM,,,,""PORTAGG"",""MEAN""))")</f>
        <v>1.9236426339421999</v>
      </c>
      <c r="O18" s="3" cm="1">
        <f t="array" ref="O18">_xll.FDS(C18,"FG_TOTAL_RETURNC(0,-3AM)")</f>
        <v>7.9225779999999997</v>
      </c>
      <c r="P18" s="3" cm="1">
        <f t="array" ref="P18">_xll.FDS(C18,"FG_TOTAL_RETURNC(0,-6AM)")</f>
        <v>2.7382493000000001</v>
      </c>
      <c r="Q18" s="6" cm="1">
        <f t="array" ref="Q18">_xll.FDS(C18,"P_PRICE(0)/P_PRICE_HIGH_PR(0,,,USD,,,""PRICE"",""INTRA"",""52W"")")</f>
        <v>0.96526223</v>
      </c>
      <c r="R18" s="6" cm="1">
        <f t="array" ref="R18">_xll.FDS(C18,"P_PRICE(0)/P_PRICE_low_PR(0,,,USD,,,""PRICE"",""INTRA"",""52W"")-1")</f>
        <v>0.13803124</v>
      </c>
      <c r="W18" s="4"/>
      <c r="X18" s="4"/>
      <c r="Y18" s="4"/>
      <c r="AA18" s="4"/>
      <c r="AB18" s="4"/>
      <c r="AC18" s="4"/>
      <c r="AD18" s="4"/>
      <c r="AE18" s="4"/>
      <c r="AF18" s="4"/>
      <c r="AG18" s="4"/>
      <c r="AI18" s="4"/>
    </row>
    <row r="19" spans="1:35" x14ac:dyDescent="0.3">
      <c r="A19" t="s">
        <v>4</v>
      </c>
      <c r="B19" t="s">
        <v>47</v>
      </c>
      <c r="C19" t="str">
        <f>A19</f>
        <v>VWO</v>
      </c>
      <c r="E19" cm="1">
        <f t="array" ref="E19">_xll.FDS(C19,"FMA_COS_UP(""EPS"",""1M"",+1,0,,,""PORTAGG"",""MEANR"")")</f>
        <v>728</v>
      </c>
      <c r="F19" cm="1">
        <f t="array" ref="F19">_xll.FDS(C19,"FMA_COS_DOWN(""EPS"",""1M"",+1,0,,,""PORTAGG"",""MEANR"")")</f>
        <v>1279</v>
      </c>
      <c r="G19" cm="1">
        <f t="array" ref="G19">_xll.FDS(A19,"SIZE(FG_CONSTITUENTS)")</f>
        <v>4684</v>
      </c>
      <c r="H19" s="6">
        <f>E19/$G19</f>
        <v>0.15542271562766866</v>
      </c>
      <c r="I19" s="6">
        <f>F19/$G19</f>
        <v>0.27305721605465416</v>
      </c>
      <c r="J19" s="6">
        <f t="shared" ref="J19" si="16">H19-I19</f>
        <v>-0.11763450042698551</v>
      </c>
      <c r="K19" s="5" cm="1">
        <f t="array" ref="K19">_xll.FDS(A19,"FMA_PCT_ABOVE_MAVG(200,0,,,,""PORTAGG"")")/100</f>
        <v>0.43146760687527497</v>
      </c>
      <c r="L19" s="14" cm="1">
        <f t="array" ref="L19">_xll.FDSB(A19,"PERCENT_CHANGE(FMA_EPS(+1,0,,,,""PORTAGG"",""MEAN""),FMA_EPS(+1,-1AM,,,,""PORTAGG"",""MEAN""))")</f>
        <v>0</v>
      </c>
      <c r="M19" s="14" cm="1">
        <f t="array" ref="M19">_xll.FDSB(A19,"PERCENT_CHANGE(FMA_EPS(+1,0,,,,""PORTAGG"",""MEAN""),FMA_EPS(+1,-3AM,,,,""PORTAGG"",""MEAN""))")</f>
        <v>0.14245199055896801</v>
      </c>
      <c r="O19" s="3" cm="1">
        <f t="array" ref="O19">_xll.FDS(C19,"FG_TOTAL_RETURNC(0,-3AM)")</f>
        <v>3.7310243000000001</v>
      </c>
      <c r="P19" s="3" cm="1">
        <f t="array" ref="P19">_xll.FDS(C19,"FG_TOTAL_RETURNC(0,-6AM)")</f>
        <v>1.0425686999999999</v>
      </c>
      <c r="Q19" s="6" cm="1">
        <f t="array" ref="Q19">_xll.FDS(C19,"P_PRICE(0)/P_PRICE_HIGH_PR(0,,,USD,,,""PRICE"",""INTRA"",""52W"")")</f>
        <v>0.92946640000000003</v>
      </c>
      <c r="R19" s="6" cm="1">
        <f t="array" ref="R19">_xll.FDS(C19,"P_PRICE(0)/P_PRICE_low_PR(0,,,USD,,,""PRICE"",""INTRA"",""52W"")-1")</f>
        <v>6.955016E-2</v>
      </c>
    </row>
    <row r="20" spans="1:35" x14ac:dyDescent="0.3">
      <c r="A20" t="s">
        <v>49</v>
      </c>
      <c r="B20" t="s">
        <v>50</v>
      </c>
      <c r="C20" t="str">
        <f t="shared" ref="C20" si="17">A20</f>
        <v>URTH</v>
      </c>
      <c r="E20" cm="1">
        <f t="array" ref="E20">_xll.FDS(C20,"FMA_COS_UP(""EPS"",""1M"",+1,0,,,""PORTAGG"",""MEANR"")")</f>
        <v>645</v>
      </c>
      <c r="F20" cm="1">
        <f t="array" ref="F20">_xll.FDS(C20,"FMA_COS_DOWN(""EPS"",""1M"",+1,0,,,""PORTAGG"",""MEANR"")")</f>
        <v>572</v>
      </c>
      <c r="G20" cm="1">
        <f t="array" ref="G20">_xll.FDS(A20,"SIZE(FG_CONSTITUENTS)")</f>
        <v>1482</v>
      </c>
      <c r="H20" s="6">
        <f t="shared" ref="H20" si="18">E20/$G20</f>
        <v>0.43522267206477733</v>
      </c>
      <c r="I20" s="6">
        <f t="shared" ref="I20" si="19">F20/$G20</f>
        <v>0.38596491228070173</v>
      </c>
      <c r="J20" s="6">
        <f t="shared" ref="J20" si="20">H20-I20</f>
        <v>4.9257759784075594E-2</v>
      </c>
      <c r="K20" s="5" cm="1">
        <f t="array" ref="K20">_xll.FDS(A20,"FMA_PCT_ABOVE_MAVG(200,0,,,,""PORTAGG"")")/100</f>
        <v>0.65152542372881395</v>
      </c>
      <c r="L20" s="14" cm="1">
        <f t="array" ref="L20">_xll.FDSB(A20,"PERCENT_CHANGE(FMA_EPS(+1,0,,,,""PORTAGG"",""MEAN""),FMA_EPS(+1,-1AM,,,,""PORTAGG"",""MEAN""))")</f>
        <v>-0.97534821488449996</v>
      </c>
      <c r="M20" s="14" cm="1">
        <f t="array" ref="M20">_xll.FDSB(A20,"PERCENT_CHANGE(FMA_EPS(+1,0,,,,""PORTAGG"",""MEAN""),FMA_EPS(+1,-3AM,,,,""PORTAGG"",""MEAN""))")</f>
        <v>-1.6035512419857001</v>
      </c>
      <c r="O20" s="3" cm="1">
        <f t="array" ref="O20">_xll.FDS(C20,"FG_TOTAL_RETURNC(0,-3AM)")</f>
        <v>11.542605999999999</v>
      </c>
      <c r="P20" s="3" cm="1">
        <f t="array" ref="P20">_xll.FDS(C20,"FG_TOTAL_RETURNC(0,-6AM)")</f>
        <v>9.7650050000000004</v>
      </c>
      <c r="Q20" s="6" cm="1">
        <f t="array" ref="Q20">_xll.FDS(C20,"P_PRICE(0)/P_PRICE_HIGH_PR(0,,,USD,,,""PRICE"",""INTRA"",""52W"")")</f>
        <v>0.98104230000000003</v>
      </c>
      <c r="R20" s="6" cm="1">
        <f t="array" ref="R20">_xll.FDS(C20,"P_PRICE(0)/P_PRICE_low_PR(0,,,USD,,,""PRICE"",""INTRA"",""52W"")-1")</f>
        <v>0.24159658000000001</v>
      </c>
    </row>
    <row r="21" spans="1:35" x14ac:dyDescent="0.3">
      <c r="A21" t="s">
        <v>12</v>
      </c>
      <c r="B21" t="s">
        <v>45</v>
      </c>
      <c r="C21" t="str">
        <f t="shared" ref="C21:C22" si="21">A21</f>
        <v>EWJ</v>
      </c>
      <c r="E21" cm="1">
        <f t="array" ref="E21">_xll.FDS(C21,"FMA_COS_UP(""EPS"",""1M"",+1,0,,,""PORTAGG"",""MEANR"")")</f>
        <v>95</v>
      </c>
      <c r="F21" cm="1">
        <f t="array" ref="F21">_xll.FDS(C21,"FMA_COS_DOWN(""EPS"",""1M"",+1,0,,,""PORTAGG"",""MEANR"")")</f>
        <v>87</v>
      </c>
      <c r="G21" cm="1">
        <f t="array" ref="G21">_xll.FDS(A21,"SIZE(FG_CONSTITUENTS)")</f>
        <v>226</v>
      </c>
      <c r="H21" s="6">
        <f t="shared" ref="H21:H22" si="22">E21/$G21</f>
        <v>0.42035398230088494</v>
      </c>
      <c r="I21" s="6">
        <f t="shared" ref="I21:I22" si="23">F21/$G21</f>
        <v>0.38495575221238937</v>
      </c>
      <c r="J21" s="6">
        <f t="shared" ref="J21:J22" si="24">H21-I21</f>
        <v>3.5398230088495575E-2</v>
      </c>
      <c r="K21" s="5" cm="1">
        <f t="array" ref="K21">_xll.FDS(A21,"FMA_PCT_ABOVE_MAVG(200,0,,,,""PORTAGG"")")/100</f>
        <v>0.71681415929203496</v>
      </c>
      <c r="L21" s="14" cm="1">
        <f t="array" ref="L21">_xll.FDSB(A21,"PERCENT_CHANGE(FMA_EPS(+1,0,,,,""PORTAGG"",""MEAN""),FMA_EPS(+1,-1AM,,,,""PORTAGG"",""MEAN""))")</f>
        <v>-2.4029073916216799</v>
      </c>
      <c r="M21" s="14" cm="1">
        <f t="array" ref="M21">_xll.FDSB(A21,"PERCENT_CHANGE(FMA_EPS(+1,0,,,,""PORTAGG"",""MEAN""),FMA_EPS(+1,-3AM,,,,""PORTAGG"",""MEAN""))")</f>
        <v>1.42647733658266</v>
      </c>
      <c r="O21" s="3" cm="1">
        <f t="array" ref="O21">_xll.FDS(C21,"FG_TOTAL_RETURNC(0,-3AM)")</f>
        <v>11.979972999999999</v>
      </c>
      <c r="P21" s="3" cm="1">
        <f t="array" ref="P21">_xll.FDS(C21,"FG_TOTAL_RETURNC(0,-6AM)")</f>
        <v>10.283041000000001</v>
      </c>
      <c r="Q21" s="6" cm="1">
        <f t="array" ref="Q21">_xll.FDS(C21,"P_PRICE(0)/P_PRICE_HIGH_PR(0,,,USD,,,""PRICE"",""INTRA"",""52W"")")</f>
        <v>0.99249005000000001</v>
      </c>
      <c r="R21" s="6" cm="1">
        <f t="array" ref="R21">_xll.FDS(C21,"P_PRICE(0)/P_PRICE_low_PR(0,,,USD,,,""PRICE"",""INTRA"",""52W"")-1")</f>
        <v>0.22335255000000001</v>
      </c>
    </row>
    <row r="22" spans="1:35" x14ac:dyDescent="0.3">
      <c r="A22" t="s">
        <v>1</v>
      </c>
      <c r="B22" t="s">
        <v>28</v>
      </c>
      <c r="C22" t="str">
        <f t="shared" si="21"/>
        <v>SPY</v>
      </c>
      <c r="E22" cm="1">
        <f t="array" ref="E22">_xll.FDS(C22,"FMA_COS_UP(""EPS"",""1M"",+1,0,,,""PORTAGG"",""MEANR"")")</f>
        <v>285</v>
      </c>
      <c r="F22" cm="1">
        <f t="array" ref="F22">_xll.FDS(C22,"FMA_COS_DOWN(""EPS"",""1M"",+1,0,,,""PORTAGG"",""MEANR"")")</f>
        <v>133</v>
      </c>
      <c r="G22" cm="1">
        <f t="array" ref="G22">_xll.FDS(A22,"SIZE(FG_CONSTITUENTS)")</f>
        <v>504</v>
      </c>
      <c r="H22" s="6">
        <f t="shared" si="22"/>
        <v>0.56547619047619047</v>
      </c>
      <c r="I22" s="6">
        <f t="shared" si="23"/>
        <v>0.2638888888888889</v>
      </c>
      <c r="J22" s="6">
        <f t="shared" si="24"/>
        <v>0.30158730158730157</v>
      </c>
      <c r="K22" s="5" cm="1">
        <f t="array" ref="K22">_xll.FDS(A22,"FMA_PCT_ABOVE_MAVG(200,0,,,,""PORTAGG"")")/100</f>
        <v>0.70775347912524889</v>
      </c>
      <c r="L22" s="14" cm="1">
        <f t="array" ref="L22">_xll.FDSB(A22,"PERCENT_CHANGE(FMA_EPS(+1,0,,,,""PORTAGG"",""MEAN""),FMA_EPS(+1,-1AM,,,,""PORTAGG"",""MEAN""))")</f>
        <v>-7.0276755465720599E-3</v>
      </c>
      <c r="M22" s="14" cm="1">
        <f t="array" ref="M22">_xll.FDSB(A22,"PERCENT_CHANGE(FMA_EPS(+1,0,,,,""PORTAGG"",""MEAN""),FMA_EPS(+1,-3AM,,,,""PORTAGG"",""MEAN""))")</f>
        <v>-0.923449211704923</v>
      </c>
      <c r="O22" s="3" cm="1">
        <f t="array" ref="O22">_xll.FDS(C22,"FG_TOTAL_RETURNC(0,-3AM)")</f>
        <v>12.698293</v>
      </c>
      <c r="P22" s="3" cm="1">
        <f t="array" ref="P22">_xll.FDS(C22,"FG_TOTAL_RETURNC(0,-6AM)")</f>
        <v>11.715019</v>
      </c>
      <c r="Q22" s="6" cm="1">
        <f t="array" ref="Q22">_xll.FDS(C22,"P_PRICE(0)/P_PRICE_HIGH_PR(0,,,USD,,,""PRICE"",""INTRA"",""52W"")")</f>
        <v>0.98129093999999994</v>
      </c>
      <c r="R22" s="6" cm="1">
        <f t="array" ref="R22">_xll.FDS(C22,"P_PRICE(0)/P_PRICE_low_PR(0,,,USD,,,""PRICE"",""INTRA"",""52W"")-1")</f>
        <v>0.29799031999999998</v>
      </c>
    </row>
    <row r="23" spans="1:35" x14ac:dyDescent="0.3">
      <c r="A23" t="s">
        <v>9</v>
      </c>
      <c r="B23" t="s">
        <v>88</v>
      </c>
      <c r="C23" t="str">
        <f t="shared" ref="C23:C27" si="25">A23</f>
        <v>INDA</v>
      </c>
      <c r="E23" cm="1">
        <f t="array" ref="E23">_xll.FDS(C23,"FMA_COS_UP(""EPS"",""1M"",+1,0,,,""PORTAGG"",""MEANR"")")</f>
        <v>54</v>
      </c>
      <c r="F23" cm="1">
        <f t="array" ref="F23">_xll.FDS(C23,"FMA_COS_DOWN(""EPS"",""1M"",+1,0,,,""PORTAGG"",""MEANR"")")</f>
        <v>63</v>
      </c>
      <c r="G23" cm="1">
        <f t="array" ref="G23">_xll.FDS(A23,"SIZE(FG_CONSTITUENTS)")</f>
        <v>133</v>
      </c>
      <c r="H23" s="6">
        <f t="shared" ref="H23" si="26">E23/$G23</f>
        <v>0.40601503759398494</v>
      </c>
      <c r="I23" s="6">
        <f t="shared" ref="I23" si="27">F23/$G23</f>
        <v>0.47368421052631576</v>
      </c>
      <c r="J23" s="6">
        <f t="shared" ref="J23" si="28">H23-I23</f>
        <v>-6.7669172932330823E-2</v>
      </c>
      <c r="K23" s="5" cm="1">
        <f t="array" ref="K23">_xll.FDS(A23,"FMA_PCT_ABOVE_MAVG(200,0,,,,""PORTAGG"")")/100</f>
        <v>0.77862595419847291</v>
      </c>
      <c r="L23" s="14" cm="1">
        <f t="array" ref="L23">_xll.FDSB(A23,"PERCENT_CHANGE(FMA_EPS(+1,0,,,,""PORTAGG"",""MEAN""),FMA_EPS(+1,-1AM,,,,""PORTAGG"",""MEAN""))")</f>
        <v>-1.0172079625375601</v>
      </c>
      <c r="M23" s="14" cm="1">
        <f t="array" ref="M23">_xll.FDSB(A23,"PERCENT_CHANGE(FMA_EPS(+1,0,,,,""PORTAGG"",""MEAN""),FMA_EPS(+1,-3AM,,,,""PORTAGG"",""MEAN""))")</f>
        <v>-2.0462688028665998</v>
      </c>
      <c r="O23" s="3" cm="1">
        <f t="array" ref="O23">_xll.FDS(C23,"FG_TOTAL_RETURNC(0,-3AM)")</f>
        <v>12.494384999999999</v>
      </c>
      <c r="P23" s="3" cm="1">
        <f t="array" ref="P23">_xll.FDS(C23,"FG_TOTAL_RETURNC(0,-6AM)")</f>
        <v>14.557551999999999</v>
      </c>
      <c r="Q23" s="6" cm="1">
        <f t="array" ref="Q23">_xll.FDS(C23,"P_PRICE(0)/P_PRICE_HIGH_PR(0,,,USD,,,""PRICE"",""INTRA"",""52W"")")</f>
        <v>0.97999804999999995</v>
      </c>
      <c r="R23" s="6" cm="1">
        <f t="array" ref="R23">_xll.FDS(C23,"P_PRICE(0)/P_PRICE_low_PR(0,,,USD,,,""PRICE"",""INTRA"",""52W"")-1")</f>
        <v>0.32318293999999997</v>
      </c>
    </row>
    <row r="24" spans="1:35" x14ac:dyDescent="0.3">
      <c r="A24" t="s">
        <v>71</v>
      </c>
      <c r="C24" t="str">
        <f t="shared" si="25"/>
        <v>EMXC</v>
      </c>
      <c r="E24" cm="1">
        <f t="array" ref="E24">_xll.FDS(C24,"FMA_COS_UP(""EPS"",""1M"",+1,0,,,""PORTAGG"",""MEANR"")")</f>
        <v>217</v>
      </c>
      <c r="F24" cm="1">
        <f t="array" ref="F24">_xll.FDS(C24,"FMA_COS_DOWN(""EPS"",""1M"",+1,0,,,""PORTAGG"",""MEANR"")")</f>
        <v>309</v>
      </c>
      <c r="G24" cm="1">
        <f t="array" ref="G24">_xll.FDS(A24,"SIZE(FG_CONSTITUENTS)")</f>
        <v>702</v>
      </c>
      <c r="H24" s="6">
        <f t="shared" ref="H24" si="29">E24/$G24</f>
        <v>0.30911680911680911</v>
      </c>
      <c r="I24" s="6">
        <f t="shared" ref="I24" si="30">F24/$G24</f>
        <v>0.44017094017094016</v>
      </c>
      <c r="J24" s="6">
        <f t="shared" ref="J24" si="31">H24-I24</f>
        <v>-0.13105413105413105</v>
      </c>
      <c r="K24" s="5" cm="1">
        <f t="array" ref="K24">_xll.FDS(A24,"FMA_PCT_ABOVE_MAVG(200,0,,,,""PORTAGG"")")/100</f>
        <v>0.61275964391691407</v>
      </c>
      <c r="L24" s="14" cm="1">
        <f t="array" ref="L24">_xll.FDSB(A24,"PERCENT_CHANGE(FMA_EPS(+1,0,,,,""PORTAGG"",""MEAN""),FMA_EPS(+1,-1AM,,,,""PORTAGG"",""MEAN""))")</f>
        <v>-2.2593475575113899</v>
      </c>
      <c r="M24" s="14" cm="1">
        <f t="array" ref="M24">_xll.FDSB(A24,"PERCENT_CHANGE(FMA_EPS(+1,0,,,,""PORTAGG"",""MEAN""),FMA_EPS(+1,-3AM,,,,""PORTAGG"",""MEAN""))")</f>
        <v>-2.3082564176503499</v>
      </c>
      <c r="O24" s="3" cm="1">
        <f t="array" ref="O24">_xll.FDS(C24,"FG_TOTAL_RETURNC(0,-3AM)")</f>
        <v>9.7653029999999994</v>
      </c>
      <c r="P24" s="3" cm="1">
        <f t="array" ref="P24">_xll.FDS(C24,"FG_TOTAL_RETURNC(0,-6AM)")</f>
        <v>7.7649236000000004</v>
      </c>
      <c r="Q24" s="6" cm="1">
        <f t="array" ref="Q24">_xll.FDS(C24,"P_PRICE(0)/P_PRICE_HIGH_PR(0,,,USD,,,""PRICE"",""INTRA"",""52W"")")</f>
        <v>0.97643787000000004</v>
      </c>
      <c r="R24" s="6" cm="1">
        <f t="array" ref="R24">_xll.FDS(C24,"P_PRICE(0)/P_PRICE_low_PR(0,,,USD,,,""PRICE"",""INTRA"",""52W"")-1")</f>
        <v>0.18205297000000001</v>
      </c>
    </row>
    <row r="25" spans="1:35" x14ac:dyDescent="0.3">
      <c r="A25" t="s">
        <v>15</v>
      </c>
      <c r="C25" t="str">
        <f t="shared" si="25"/>
        <v>QQQ</v>
      </c>
      <c r="E25" cm="1">
        <f t="array" ref="E25">_xll.FDS(C25,"FMA_COS_UP(""EPS"",""1M"",+1,0,,,""PORTAGG"",""MEANR"")")</f>
        <v>56</v>
      </c>
      <c r="F25" cm="1">
        <f t="array" ref="F25">_xll.FDS(C25,"FMA_COS_DOWN(""EPS"",""1M"",+1,0,,,""PORTAGG"",""MEANR"")")</f>
        <v>21</v>
      </c>
      <c r="G25" cm="1">
        <f t="array" ref="G25">_xll.FDS(A25,"SIZE(FG_CONSTITUENTS)")</f>
        <v>102</v>
      </c>
      <c r="H25" s="6">
        <f t="shared" ref="H25:H27" si="32">E25/$G25</f>
        <v>0.5490196078431373</v>
      </c>
      <c r="I25" s="6">
        <f t="shared" ref="I25:I27" si="33">F25/$G25</f>
        <v>0.20588235294117646</v>
      </c>
      <c r="J25" s="6">
        <f t="shared" ref="J25:J27" si="34">H25-I25</f>
        <v>0.34313725490196084</v>
      </c>
      <c r="K25" s="5" cm="1">
        <f t="array" ref="K25">_xll.FDS(A25,"FMA_PCT_ABOVE_MAVG(200,0,,,,""PORTAGG"")")/100</f>
        <v>0.75490196078431393</v>
      </c>
      <c r="L25" s="14" cm="1">
        <f t="array" ref="L25">_xll.FDSB(A25,"PERCENT_CHANGE(FMA_EPS(+1,0,,,,""PORTAGG"",""MEAN""),FMA_EPS(+1,-1AM,,,,""PORTAGG"",""MEAN""))")</f>
        <v>-8.41037471970391E-2</v>
      </c>
      <c r="M25" s="14" cm="1">
        <f t="array" ref="M25">_xll.FDSB(A25,"PERCENT_CHANGE(FMA_EPS(+1,0,,,,""PORTAGG"",""MEAN""),FMA_EPS(+1,-3AM,,,,""PORTAGG"",""MEAN""))")</f>
        <v>1.06403645205293</v>
      </c>
      <c r="O25" s="3" cm="1">
        <f t="array" ref="O25">_xll.FDS(C25,"FG_TOTAL_RETURNC(0,-3AM)")</f>
        <v>13.895726</v>
      </c>
      <c r="P25" s="3" cm="1">
        <f t="array" ref="P25">_xll.FDS(C25,"FG_TOTAL_RETURNC(0,-6AM)")</f>
        <v>17.476738000000001</v>
      </c>
      <c r="Q25" s="6" cm="1">
        <f t="array" ref="Q25">_xll.FDS(C25,"P_PRICE(0)/P_PRICE_HIGH_PR(0,,,USD,,,""PRICE"",""INTRA"",""52W"")")</f>
        <v>0.97588459999999999</v>
      </c>
      <c r="R25" s="6" cm="1">
        <f t="array" ref="R25">_xll.FDS(C25,"P_PRICE(0)/P_PRICE_low_PR(0,,,USD,,,""PRICE"",""INTRA"",""52W"")-1")</f>
        <v>0.50268230000000003</v>
      </c>
    </row>
    <row r="26" spans="1:35" ht="15" customHeight="1" x14ac:dyDescent="0.3">
      <c r="A26" t="s">
        <v>79</v>
      </c>
      <c r="C26" t="str">
        <f t="shared" si="25"/>
        <v>IWM</v>
      </c>
      <c r="E26" cm="1">
        <f t="array" ref="E26">_xll.FDS(C26,"FMA_COS_UP(""EPS"",""1M"",+1,0,,,""PORTAGG"",""MEANR"")")</f>
        <v>486</v>
      </c>
      <c r="F26" cm="1">
        <f t="array" ref="F26">_xll.FDS(C26,"FMA_COS_DOWN(""EPS"",""1M"",+1,0,,,""PORTAGG"",""MEANR"")")</f>
        <v>431</v>
      </c>
      <c r="G26" cm="1">
        <f t="array" ref="G26">_xll.FDS(A26,"SIZE(FG_CONSTITUENTS)")</f>
        <v>1948</v>
      </c>
      <c r="H26" s="6">
        <f t="shared" si="32"/>
        <v>0.24948665297741274</v>
      </c>
      <c r="I26" s="6">
        <f t="shared" si="33"/>
        <v>0.22125256673511293</v>
      </c>
      <c r="J26" s="6">
        <f t="shared" si="34"/>
        <v>2.8234086242299811E-2</v>
      </c>
      <c r="K26" s="5" cm="1">
        <f t="array" ref="K26">_xll.FDS(A26,"FMA_PCT_ABOVE_MAVG(200,0,,,,""PORTAGG"")")/100</f>
        <v>0.598237428719544</v>
      </c>
      <c r="L26" s="14" cm="1">
        <f t="array" ref="L26">_xll.FDSB(A26,"PERCENT_CHANGE(FMA_EPS(+1,0,,,,""PORTAGG"",""MEAN""),FMA_EPS(+1,-1AM,,,,""PORTAGG"",""MEAN""))")</f>
        <v>-0.68909861345267798</v>
      </c>
      <c r="M26" s="14" cm="1">
        <f t="array" ref="M26">_xll.FDSB(A26,"PERCENT_CHANGE(FMA_EPS(+1,0,,,,""PORTAGG"",""MEAN""),FMA_EPS(+1,-3AM,,,,""PORTAGG"",""MEAN""))")</f>
        <v>-5.6017758324224998</v>
      </c>
      <c r="O26" s="3" cm="1">
        <f t="array" ref="O26">_xll.FDS(C26,"FG_TOTAL_RETURNC(0,-3AM)")</f>
        <v>15.468252</v>
      </c>
      <c r="P26" s="3" cm="1">
        <f t="array" ref="P26">_xll.FDS(C26,"FG_TOTAL_RETURNC(0,-6AM)")</f>
        <v>2.7625679999999999</v>
      </c>
      <c r="Q26" s="6" cm="1">
        <f t="array" ref="Q26">_xll.FDS(C26,"P_PRICE(0)/P_PRICE_HIGH_PR(0,,,USD,,,""PRICE"",""INTRA"",""52W"")")</f>
        <v>0.94705340000000005</v>
      </c>
      <c r="R26" s="6" cm="1">
        <f t="array" ref="R26">_xll.FDS(C26,"P_PRICE(0)/P_PRICE_low_PR(0,,,USD,,,""PRICE"",""INTRA"",""52W"")-1")</f>
        <v>0.20374834999999999</v>
      </c>
    </row>
    <row r="27" spans="1:35" ht="15" customHeight="1" x14ac:dyDescent="0.3">
      <c r="A27" t="s">
        <v>65</v>
      </c>
      <c r="B27" t="s">
        <v>44</v>
      </c>
      <c r="C27" t="str">
        <f t="shared" si="25"/>
        <v>FXI</v>
      </c>
      <c r="E27" cm="1">
        <f t="array" ref="E27">_xll.FDS(C27,"FMA_COS_UP(""EPS"",""1M"",+1,0,,,""PORTAGG"",""MEANR"")")</f>
        <v>17</v>
      </c>
      <c r="F27" cm="1">
        <f t="array" ref="F27">_xll.FDS(C27,"FMA_COS_DOWN(""EPS"",""1M"",+1,0,,,""PORTAGG"",""MEANR"")")</f>
        <v>25</v>
      </c>
      <c r="G27" cm="1">
        <f t="array" ref="G27">_xll.FDS(A27,"SIZE(FG_CONSTITUENTS)")</f>
        <v>52</v>
      </c>
      <c r="H27" s="6">
        <f t="shared" si="32"/>
        <v>0.32692307692307693</v>
      </c>
      <c r="I27" s="6">
        <f t="shared" si="33"/>
        <v>0.48076923076923078</v>
      </c>
      <c r="J27" s="6">
        <f t="shared" si="34"/>
        <v>-0.15384615384615385</v>
      </c>
      <c r="K27" s="5" cm="1">
        <f t="array" ref="K27">_xll.FDS(A27,"FMA_PCT_ABOVE_MAVG(200,0,,,,""PORTAGG"")")/100</f>
        <v>0.269230769230769</v>
      </c>
      <c r="L27" s="14" cm="1">
        <f t="array" ref="L27">_xll.FDSB(A27,"PERCENT_CHANGE(FMA_EPS(+1,0,,,,""PORTAGG"",""MEAN""),FMA_EPS(+1,-1AM,,,,""PORTAGG"",""MEAN""))")</f>
        <v>-2.3144201187151001</v>
      </c>
      <c r="M27" s="14" cm="1">
        <f t="array" ref="M27">_xll.FDSB(A27,"PERCENT_CHANGE(FMA_EPS(+1,0,,,,""PORTAGG"",""MEAN""),FMA_EPS(+1,-3AM,,,,""PORTAGG"",""MEAN""))")</f>
        <v>-6.7822568507371601</v>
      </c>
      <c r="O27" s="3" cm="1">
        <f t="array" ref="O27">_xll.FDS(C27,"FG_TOTAL_RETURNC(0,-3AM)")</f>
        <v>-12.418842</v>
      </c>
      <c r="P27" s="3" cm="1">
        <f t="array" ref="P27">_xll.FDS(C27,"FG_TOTAL_RETURNC(0,-6AM)")</f>
        <v>-18.378878</v>
      </c>
      <c r="Q27" s="6" cm="1">
        <f t="array" ref="Q27">_xll.FDS(C27,"P_PRICE(0)/P_PRICE_HIGH_PR(0,,,USD,,,""PRICE"",""INTRA"",""52W"")")</f>
        <v>0.72691554000000003</v>
      </c>
      <c r="R27" s="6" cm="1">
        <f t="array" ref="R27">_xll.FDS(C27,"P_PRICE(0)/P_PRICE_low_PR(0,,,USD,,,""PRICE"",""INTRA"",""52W"")-1")</f>
        <v>6.4237829999999996E-2</v>
      </c>
    </row>
    <row r="28" spans="1:35" ht="15" customHeight="1" x14ac:dyDescent="0.3">
      <c r="E28" s="15"/>
      <c r="F28" s="15"/>
      <c r="Q28" s="6"/>
      <c r="R28" s="6"/>
    </row>
    <row r="29" spans="1:35" ht="15" customHeight="1" x14ac:dyDescent="0.3">
      <c r="C29" s="1"/>
      <c r="D29" s="1"/>
      <c r="E29" s="15"/>
      <c r="F29" s="15"/>
      <c r="Q29" s="6"/>
      <c r="R29" s="6"/>
    </row>
    <row r="30" spans="1:35" ht="15" customHeight="1" x14ac:dyDescent="0.3">
      <c r="E30" s="15"/>
      <c r="F30" s="15"/>
      <c r="Q30" s="6"/>
      <c r="R30" s="6"/>
    </row>
    <row r="31" spans="1:35" ht="15" customHeight="1" x14ac:dyDescent="0.3">
      <c r="E31" s="15"/>
      <c r="F31" s="15"/>
      <c r="Q31" s="6"/>
      <c r="R31" s="6"/>
    </row>
    <row r="32" spans="1:35" ht="15" customHeight="1" x14ac:dyDescent="0.3">
      <c r="E32" s="15"/>
      <c r="F32" s="15"/>
      <c r="Q32" s="6"/>
      <c r="R32" s="6"/>
    </row>
    <row r="33" spans="3:18" ht="15" customHeight="1" x14ac:dyDescent="0.3">
      <c r="E33" s="15"/>
      <c r="F33" s="15"/>
      <c r="P33" s="1"/>
      <c r="Q33" s="6"/>
      <c r="R33" s="6"/>
    </row>
    <row r="34" spans="3:18" ht="15" customHeight="1" x14ac:dyDescent="0.3">
      <c r="E34" s="15"/>
      <c r="F34" s="15"/>
      <c r="Q34" s="6"/>
      <c r="R34" s="6"/>
    </row>
    <row r="35" spans="3:18" ht="15" customHeight="1" x14ac:dyDescent="0.3">
      <c r="E35" s="15"/>
      <c r="F35" s="15"/>
      <c r="Q35" s="6"/>
      <c r="R35" s="6"/>
    </row>
    <row r="36" spans="3:18" ht="15" customHeight="1" x14ac:dyDescent="0.3">
      <c r="C36" s="1"/>
      <c r="D36" s="1"/>
      <c r="E36" s="15"/>
      <c r="F36" s="15"/>
      <c r="Q36" s="6"/>
      <c r="R36" s="6"/>
    </row>
    <row r="37" spans="3:18" ht="15" customHeight="1" x14ac:dyDescent="0.3">
      <c r="E37" s="15"/>
      <c r="F37" s="15"/>
      <c r="Q37" s="6"/>
      <c r="R37" s="6"/>
    </row>
    <row r="38" spans="3:18" ht="15" customHeight="1" x14ac:dyDescent="0.3">
      <c r="E38" s="15"/>
      <c r="F38" s="15"/>
      <c r="Q38" s="6"/>
      <c r="R38" s="6"/>
    </row>
    <row r="39" spans="3:18" ht="15" customHeight="1" x14ac:dyDescent="0.3">
      <c r="E39" s="15"/>
      <c r="F39" s="15"/>
      <c r="Q39" s="6"/>
      <c r="R39" s="6"/>
    </row>
    <row r="40" spans="3:18" ht="15" customHeight="1" x14ac:dyDescent="0.3">
      <c r="E40" s="15"/>
      <c r="F40" s="15"/>
      <c r="Q40" s="6"/>
      <c r="R40" s="6"/>
    </row>
    <row r="41" spans="3:18" ht="15" customHeight="1" x14ac:dyDescent="0.3">
      <c r="C41" s="1"/>
      <c r="D41" s="1"/>
      <c r="E41" s="15"/>
      <c r="F41" s="15"/>
      <c r="Q41" s="6"/>
      <c r="R41" s="6"/>
    </row>
    <row r="42" spans="3:18" ht="15" customHeight="1" x14ac:dyDescent="0.3">
      <c r="E42" s="15"/>
      <c r="F42" s="15"/>
      <c r="Q42" s="6"/>
      <c r="R42" s="6"/>
    </row>
    <row r="43" spans="3:18" ht="15" customHeight="1" x14ac:dyDescent="0.3">
      <c r="E43" s="15"/>
      <c r="F43" s="15"/>
      <c r="Q43" s="6"/>
      <c r="R43" s="6"/>
    </row>
    <row r="44" spans="3:18" ht="15" customHeight="1" x14ac:dyDescent="0.3">
      <c r="E44" s="15"/>
      <c r="F44" s="15"/>
      <c r="Q44" s="6"/>
      <c r="R44" s="6"/>
    </row>
    <row r="45" spans="3:18" ht="15" customHeight="1" x14ac:dyDescent="0.3">
      <c r="E45" s="15"/>
      <c r="F45" s="15"/>
      <c r="Q45" s="6"/>
      <c r="R45" s="6"/>
    </row>
    <row r="46" spans="3:18" ht="15" customHeight="1" x14ac:dyDescent="0.3">
      <c r="C46" s="1"/>
      <c r="D46" s="1"/>
      <c r="E46" s="15"/>
      <c r="F46" s="15"/>
      <c r="Q46" s="6"/>
      <c r="R46" s="6"/>
    </row>
    <row r="47" spans="3:18" ht="15" customHeight="1" x14ac:dyDescent="0.3">
      <c r="C47" s="1"/>
      <c r="D47" s="1"/>
      <c r="E47" s="15"/>
      <c r="F47" s="15"/>
    </row>
    <row r="48" spans="3:18" ht="15" customHeight="1" x14ac:dyDescent="0.3">
      <c r="E48" s="15"/>
      <c r="F48" s="15"/>
    </row>
    <row r="49" spans="5:7" ht="15" customHeight="1" x14ac:dyDescent="0.3">
      <c r="E49" s="15"/>
      <c r="F49" s="15"/>
    </row>
    <row r="50" spans="5:7" ht="15" customHeight="1" x14ac:dyDescent="0.3">
      <c r="E50" s="16"/>
      <c r="F50" s="16"/>
      <c r="G50" s="1"/>
    </row>
    <row r="51" spans="5:7" ht="15" customHeight="1" x14ac:dyDescent="0.3">
      <c r="E51" s="15"/>
      <c r="F51" s="15"/>
    </row>
    <row r="52" spans="5:7" ht="15" customHeight="1" x14ac:dyDescent="0.3">
      <c r="E52" s="15"/>
      <c r="F52" s="15"/>
    </row>
    <row r="53" spans="5:7" ht="15" customHeight="1" x14ac:dyDescent="0.3">
      <c r="E53" s="15"/>
      <c r="F53" s="15"/>
    </row>
    <row r="54" spans="5:7" ht="15" customHeight="1" x14ac:dyDescent="0.3">
      <c r="E54" s="15"/>
      <c r="F54" s="15"/>
    </row>
    <row r="55" spans="5:7" ht="15" customHeight="1" x14ac:dyDescent="0.3">
      <c r="E55" s="15"/>
      <c r="F55" s="15"/>
    </row>
    <row r="56" spans="5:7" ht="15" customHeight="1" x14ac:dyDescent="0.3">
      <c r="E56" s="15"/>
      <c r="F56" s="15"/>
    </row>
    <row r="57" spans="5:7" ht="15" customHeight="1" x14ac:dyDescent="0.3">
      <c r="E57" s="15"/>
      <c r="F57" s="15"/>
    </row>
    <row r="58" spans="5:7" ht="15" customHeight="1" x14ac:dyDescent="0.3">
      <c r="E58" s="16"/>
      <c r="F58" s="16"/>
      <c r="G58" s="1"/>
    </row>
    <row r="59" spans="5:7" ht="15" customHeight="1" x14ac:dyDescent="0.3">
      <c r="E59" s="15"/>
      <c r="F59" s="15"/>
    </row>
    <row r="60" spans="5:7" ht="15" customHeight="1" x14ac:dyDescent="0.3">
      <c r="E60" s="15"/>
      <c r="F60" s="15"/>
    </row>
    <row r="61" spans="5:7" ht="15" customHeight="1" x14ac:dyDescent="0.3">
      <c r="E61" s="15"/>
      <c r="F61" s="15"/>
    </row>
    <row r="62" spans="5:7" ht="15" customHeight="1" x14ac:dyDescent="0.3">
      <c r="E62" s="15"/>
      <c r="F62" s="15"/>
    </row>
    <row r="63" spans="5:7" ht="15" customHeight="1" x14ac:dyDescent="0.3">
      <c r="E63" s="15"/>
      <c r="F63" s="15"/>
    </row>
    <row r="64" spans="5:7" ht="15" customHeight="1" x14ac:dyDescent="0.3">
      <c r="E64" s="15"/>
      <c r="F64" s="15"/>
    </row>
    <row r="65" spans="6:6" x14ac:dyDescent="0.3">
      <c r="F65" s="4"/>
    </row>
    <row r="66" spans="6:6" x14ac:dyDescent="0.3">
      <c r="F66" s="4"/>
    </row>
    <row r="67" spans="6:6" x14ac:dyDescent="0.3">
      <c r="F67" s="4"/>
    </row>
    <row r="68" spans="6:6" x14ac:dyDescent="0.3">
      <c r="F68" s="4"/>
    </row>
    <row r="69" spans="6:6" x14ac:dyDescent="0.3">
      <c r="F69" s="4"/>
    </row>
    <row r="70" spans="6:6" x14ac:dyDescent="0.3">
      <c r="F70" s="4"/>
    </row>
    <row r="71" spans="6:6" x14ac:dyDescent="0.3">
      <c r="F71" s="4"/>
    </row>
    <row r="72" spans="6:6" x14ac:dyDescent="0.3">
      <c r="F72" s="4"/>
    </row>
    <row r="73" spans="6:6" x14ac:dyDescent="0.3">
      <c r="F73" s="4"/>
    </row>
    <row r="74" spans="6:6" x14ac:dyDescent="0.3">
      <c r="F74" s="4"/>
    </row>
    <row r="75" spans="6:6" x14ac:dyDescent="0.3">
      <c r="F75" s="4"/>
    </row>
    <row r="76" spans="6:6" x14ac:dyDescent="0.3">
      <c r="F76" s="4"/>
    </row>
    <row r="77" spans="6:6" x14ac:dyDescent="0.3">
      <c r="F77" s="4"/>
    </row>
    <row r="78" spans="6:6" x14ac:dyDescent="0.3">
      <c r="F78" s="4"/>
    </row>
    <row r="79" spans="6:6" x14ac:dyDescent="0.3">
      <c r="F79" s="4"/>
    </row>
    <row r="80" spans="6:6" x14ac:dyDescent="0.3">
      <c r="F80" s="4"/>
    </row>
    <row r="81" spans="6:6" x14ac:dyDescent="0.3">
      <c r="F81" s="4"/>
    </row>
    <row r="82" spans="6:6" x14ac:dyDescent="0.3">
      <c r="F82" s="4"/>
    </row>
    <row r="83" spans="6:6" x14ac:dyDescent="0.3">
      <c r="F83" s="4"/>
    </row>
    <row r="84" spans="6:6" x14ac:dyDescent="0.3">
      <c r="F84" s="4"/>
    </row>
    <row r="85" spans="6:6" x14ac:dyDescent="0.3">
      <c r="F85" s="4"/>
    </row>
    <row r="86" spans="6:6" x14ac:dyDescent="0.3">
      <c r="F86" s="4"/>
    </row>
    <row r="87" spans="6:6" x14ac:dyDescent="0.3">
      <c r="F87" s="4"/>
    </row>
    <row r="88" spans="6:6" x14ac:dyDescent="0.3">
      <c r="F88" s="4"/>
    </row>
    <row r="89" spans="6:6" x14ac:dyDescent="0.3">
      <c r="F89" s="4"/>
    </row>
    <row r="90" spans="6:6" x14ac:dyDescent="0.3">
      <c r="F90" s="4"/>
    </row>
    <row r="91" spans="6:6" x14ac:dyDescent="0.3">
      <c r="F91" s="4"/>
    </row>
    <row r="92" spans="6:6" x14ac:dyDescent="0.3">
      <c r="F92" s="4"/>
    </row>
    <row r="93" spans="6:6" x14ac:dyDescent="0.3">
      <c r="F93" s="4"/>
    </row>
    <row r="94" spans="6:6" x14ac:dyDescent="0.3">
      <c r="F94" s="4"/>
    </row>
    <row r="95" spans="6:6" x14ac:dyDescent="0.3">
      <c r="F95" s="4"/>
    </row>
    <row r="96" spans="6:6" x14ac:dyDescent="0.3">
      <c r="F96" s="4"/>
    </row>
    <row r="97" spans="6:6" x14ac:dyDescent="0.3">
      <c r="F97" s="4"/>
    </row>
    <row r="98" spans="6:6" x14ac:dyDescent="0.3">
      <c r="F98" s="4"/>
    </row>
    <row r="99" spans="6:6" x14ac:dyDescent="0.3">
      <c r="F99" s="4"/>
    </row>
    <row r="100" spans="6:6" x14ac:dyDescent="0.3">
      <c r="F100" s="4"/>
    </row>
    <row r="101" spans="6:6" x14ac:dyDescent="0.3">
      <c r="F101" s="4"/>
    </row>
    <row r="102" spans="6:6" x14ac:dyDescent="0.3">
      <c r="F102" s="4"/>
    </row>
    <row r="103" spans="6:6" x14ac:dyDescent="0.3">
      <c r="F103" s="4"/>
    </row>
    <row r="104" spans="6:6" x14ac:dyDescent="0.3">
      <c r="F104" s="4"/>
    </row>
    <row r="105" spans="6:6" x14ac:dyDescent="0.3">
      <c r="F105" s="4"/>
    </row>
    <row r="106" spans="6:6" x14ac:dyDescent="0.3">
      <c r="F106" s="4"/>
    </row>
    <row r="107" spans="6:6" x14ac:dyDescent="0.3">
      <c r="F107" s="4"/>
    </row>
    <row r="108" spans="6:6" x14ac:dyDescent="0.3">
      <c r="F108" s="4"/>
    </row>
    <row r="109" spans="6:6" x14ac:dyDescent="0.3">
      <c r="F109" s="4"/>
    </row>
    <row r="110" spans="6:6" x14ac:dyDescent="0.3">
      <c r="F110" s="4"/>
    </row>
    <row r="111" spans="6:6" x14ac:dyDescent="0.3">
      <c r="F111" s="4"/>
    </row>
    <row r="112" spans="6:6" x14ac:dyDescent="0.3">
      <c r="F112" s="4"/>
    </row>
    <row r="113" spans="6:6" x14ac:dyDescent="0.3">
      <c r="F113" s="4"/>
    </row>
    <row r="114" spans="6:6" x14ac:dyDescent="0.3">
      <c r="F114" s="4"/>
    </row>
    <row r="115" spans="6:6" x14ac:dyDescent="0.3">
      <c r="F115" s="4"/>
    </row>
    <row r="116" spans="6:6" x14ac:dyDescent="0.3">
      <c r="F116" s="4"/>
    </row>
    <row r="117" spans="6:6" x14ac:dyDescent="0.3">
      <c r="F117" s="4"/>
    </row>
    <row r="118" spans="6:6" x14ac:dyDescent="0.3">
      <c r="F118" s="4"/>
    </row>
    <row r="119" spans="6:6" x14ac:dyDescent="0.3">
      <c r="F119" s="4"/>
    </row>
    <row r="120" spans="6:6" x14ac:dyDescent="0.3">
      <c r="F120" s="4"/>
    </row>
    <row r="121" spans="6:6" x14ac:dyDescent="0.3">
      <c r="F121" s="4"/>
    </row>
    <row r="122" spans="6:6" x14ac:dyDescent="0.3">
      <c r="F122" s="4"/>
    </row>
    <row r="123" spans="6:6" x14ac:dyDescent="0.3">
      <c r="F123" s="4"/>
    </row>
    <row r="124" spans="6:6" x14ac:dyDescent="0.3">
      <c r="F124" s="4"/>
    </row>
    <row r="125" spans="6:6" x14ac:dyDescent="0.3">
      <c r="F125" s="4"/>
    </row>
    <row r="126" spans="6:6" x14ac:dyDescent="0.3">
      <c r="F126" s="4"/>
    </row>
    <row r="127" spans="6:6" x14ac:dyDescent="0.3">
      <c r="F127" s="4"/>
    </row>
    <row r="128" spans="6:6" x14ac:dyDescent="0.3">
      <c r="F128" s="4"/>
    </row>
    <row r="129" spans="6:6" x14ac:dyDescent="0.3">
      <c r="F129" s="4"/>
    </row>
    <row r="130" spans="6:6" x14ac:dyDescent="0.3">
      <c r="F130" s="4"/>
    </row>
    <row r="131" spans="6:6" x14ac:dyDescent="0.3">
      <c r="F131" s="4"/>
    </row>
    <row r="132" spans="6:6" x14ac:dyDescent="0.3">
      <c r="F132" s="4"/>
    </row>
    <row r="133" spans="6:6" x14ac:dyDescent="0.3">
      <c r="F133" s="4"/>
    </row>
    <row r="134" spans="6:6" x14ac:dyDescent="0.3">
      <c r="F134" s="4"/>
    </row>
    <row r="135" spans="6:6" x14ac:dyDescent="0.3">
      <c r="F135" s="4"/>
    </row>
    <row r="136" spans="6:6" x14ac:dyDescent="0.3">
      <c r="F136" s="4"/>
    </row>
    <row r="137" spans="6:6" x14ac:dyDescent="0.3">
      <c r="F137" s="4"/>
    </row>
    <row r="138" spans="6:6" x14ac:dyDescent="0.3">
      <c r="F138" s="4"/>
    </row>
    <row r="139" spans="6:6" x14ac:dyDescent="0.3">
      <c r="F139" s="4"/>
    </row>
    <row r="140" spans="6:6" x14ac:dyDescent="0.3">
      <c r="F140" s="4"/>
    </row>
    <row r="141" spans="6:6" x14ac:dyDescent="0.3">
      <c r="F141" s="4"/>
    </row>
    <row r="142" spans="6:6" x14ac:dyDescent="0.3">
      <c r="F142" s="4"/>
    </row>
    <row r="143" spans="6:6" x14ac:dyDescent="0.3">
      <c r="F143" s="4"/>
    </row>
    <row r="144" spans="6:6" x14ac:dyDescent="0.3">
      <c r="F144" s="4"/>
    </row>
    <row r="145" spans="6:6" x14ac:dyDescent="0.3">
      <c r="F145" s="4"/>
    </row>
    <row r="146" spans="6:6" x14ac:dyDescent="0.3">
      <c r="F146" s="4"/>
    </row>
    <row r="147" spans="6:6" x14ac:dyDescent="0.3">
      <c r="F147" s="4"/>
    </row>
    <row r="148" spans="6:6" x14ac:dyDescent="0.3">
      <c r="F148" s="4"/>
    </row>
    <row r="149" spans="6:6" x14ac:dyDescent="0.3">
      <c r="F149" s="4"/>
    </row>
    <row r="150" spans="6:6" x14ac:dyDescent="0.3">
      <c r="F150" s="4"/>
    </row>
    <row r="151" spans="6:6" x14ac:dyDescent="0.3">
      <c r="F151" s="4"/>
    </row>
    <row r="152" spans="6:6" x14ac:dyDescent="0.3">
      <c r="F152" s="4"/>
    </row>
    <row r="153" spans="6:6" x14ac:dyDescent="0.3">
      <c r="F153" s="4"/>
    </row>
    <row r="154" spans="6:6" x14ac:dyDescent="0.3">
      <c r="F154" s="4"/>
    </row>
    <row r="155" spans="6:6" x14ac:dyDescent="0.3">
      <c r="F155" s="4"/>
    </row>
    <row r="156" spans="6:6" x14ac:dyDescent="0.3">
      <c r="F156" s="4"/>
    </row>
    <row r="157" spans="6:6" x14ac:dyDescent="0.3">
      <c r="F157" s="4"/>
    </row>
    <row r="158" spans="6:6" x14ac:dyDescent="0.3">
      <c r="F158" s="4"/>
    </row>
    <row r="159" spans="6:6" x14ac:dyDescent="0.3">
      <c r="F159" s="4"/>
    </row>
    <row r="160" spans="6:6" x14ac:dyDescent="0.3">
      <c r="F160" s="4"/>
    </row>
    <row r="161" spans="6:6" x14ac:dyDescent="0.3">
      <c r="F161" s="4"/>
    </row>
    <row r="162" spans="6:6" x14ac:dyDescent="0.3">
      <c r="F162" s="4"/>
    </row>
    <row r="163" spans="6:6" x14ac:dyDescent="0.3">
      <c r="F163" s="4"/>
    </row>
    <row r="164" spans="6:6" x14ac:dyDescent="0.3">
      <c r="F164" s="4"/>
    </row>
    <row r="165" spans="6:6" x14ac:dyDescent="0.3">
      <c r="F165" s="4"/>
    </row>
    <row r="166" spans="6:6" x14ac:dyDescent="0.3">
      <c r="F166" s="4"/>
    </row>
    <row r="167" spans="6:6" x14ac:dyDescent="0.3">
      <c r="F167" s="4"/>
    </row>
    <row r="168" spans="6:6" x14ac:dyDescent="0.3">
      <c r="F168" s="4"/>
    </row>
    <row r="169" spans="6:6" x14ac:dyDescent="0.3">
      <c r="F169" s="4"/>
    </row>
    <row r="170" spans="6:6" x14ac:dyDescent="0.3">
      <c r="F170" s="4"/>
    </row>
    <row r="171" spans="6:6" x14ac:dyDescent="0.3">
      <c r="F171" s="4"/>
    </row>
    <row r="172" spans="6:6" x14ac:dyDescent="0.3">
      <c r="F172" s="4"/>
    </row>
    <row r="173" spans="6:6" x14ac:dyDescent="0.3">
      <c r="F173" s="4"/>
    </row>
    <row r="174" spans="6:6" x14ac:dyDescent="0.3">
      <c r="F174" s="4"/>
    </row>
    <row r="175" spans="6:6" x14ac:dyDescent="0.3">
      <c r="F175" s="4"/>
    </row>
    <row r="176" spans="6:6" x14ac:dyDescent="0.3">
      <c r="F176" s="4"/>
    </row>
    <row r="177" spans="6:6" x14ac:dyDescent="0.3">
      <c r="F177" s="4"/>
    </row>
    <row r="178" spans="6:6" x14ac:dyDescent="0.3">
      <c r="F178" s="4"/>
    </row>
    <row r="179" spans="6:6" x14ac:dyDescent="0.3">
      <c r="F179" s="4"/>
    </row>
    <row r="180" spans="6:6" x14ac:dyDescent="0.3">
      <c r="F180" s="4"/>
    </row>
    <row r="181" spans="6:6" x14ac:dyDescent="0.3">
      <c r="F181" s="4"/>
    </row>
    <row r="182" spans="6:6" x14ac:dyDescent="0.3">
      <c r="F182" s="4"/>
    </row>
    <row r="183" spans="6:6" x14ac:dyDescent="0.3">
      <c r="F183" s="4"/>
    </row>
    <row r="184" spans="6:6" x14ac:dyDescent="0.3">
      <c r="F184" s="4"/>
    </row>
    <row r="185" spans="6:6" x14ac:dyDescent="0.3">
      <c r="F185" s="4"/>
    </row>
    <row r="186" spans="6:6" x14ac:dyDescent="0.3">
      <c r="F186" s="4"/>
    </row>
    <row r="187" spans="6:6" x14ac:dyDescent="0.3">
      <c r="F187" s="4"/>
    </row>
    <row r="188" spans="6:6" x14ac:dyDescent="0.3">
      <c r="F188" s="4"/>
    </row>
    <row r="189" spans="6:6" x14ac:dyDescent="0.3">
      <c r="F189" s="4"/>
    </row>
    <row r="190" spans="6:6" x14ac:dyDescent="0.3">
      <c r="F190" s="4"/>
    </row>
    <row r="191" spans="6:6" x14ac:dyDescent="0.3">
      <c r="F191" s="4"/>
    </row>
    <row r="192" spans="6:6" x14ac:dyDescent="0.3">
      <c r="F192" s="4"/>
    </row>
    <row r="193" spans="6:6" x14ac:dyDescent="0.3">
      <c r="F193" s="4"/>
    </row>
    <row r="194" spans="6:6" x14ac:dyDescent="0.3">
      <c r="F194" s="4"/>
    </row>
    <row r="195" spans="6:6" x14ac:dyDescent="0.3">
      <c r="F195" s="4"/>
    </row>
    <row r="196" spans="6:6" x14ac:dyDescent="0.3">
      <c r="F196" s="4"/>
    </row>
    <row r="197" spans="6:6" x14ac:dyDescent="0.3">
      <c r="F197" s="4"/>
    </row>
    <row r="198" spans="6:6" x14ac:dyDescent="0.3">
      <c r="F198" s="4"/>
    </row>
    <row r="199" spans="6:6" x14ac:dyDescent="0.3">
      <c r="F199" s="4"/>
    </row>
    <row r="200" spans="6:6" x14ac:dyDescent="0.3">
      <c r="F200" s="4"/>
    </row>
    <row r="201" spans="6:6" x14ac:dyDescent="0.3">
      <c r="F201" s="4"/>
    </row>
    <row r="202" spans="6:6" x14ac:dyDescent="0.3">
      <c r="F202" s="4"/>
    </row>
    <row r="203" spans="6:6" x14ac:dyDescent="0.3">
      <c r="F203" s="4"/>
    </row>
    <row r="204" spans="6:6" x14ac:dyDescent="0.3">
      <c r="F204" s="4"/>
    </row>
    <row r="205" spans="6:6" x14ac:dyDescent="0.3">
      <c r="F205" s="4"/>
    </row>
    <row r="206" spans="6:6" x14ac:dyDescent="0.3">
      <c r="F206" s="4"/>
    </row>
    <row r="207" spans="6:6" x14ac:dyDescent="0.3">
      <c r="F207" s="4"/>
    </row>
    <row r="208" spans="6:6" x14ac:dyDescent="0.3">
      <c r="F208" s="4"/>
    </row>
    <row r="209" spans="6:6" x14ac:dyDescent="0.3">
      <c r="F209" s="4"/>
    </row>
    <row r="210" spans="6:6" x14ac:dyDescent="0.3">
      <c r="F210" s="4"/>
    </row>
    <row r="211" spans="6:6" x14ac:dyDescent="0.3">
      <c r="F211" s="4"/>
    </row>
    <row r="212" spans="6:6" x14ac:dyDescent="0.3">
      <c r="F212" s="4"/>
    </row>
    <row r="213" spans="6:6" x14ac:dyDescent="0.3">
      <c r="F213" s="4"/>
    </row>
    <row r="214" spans="6:6" x14ac:dyDescent="0.3">
      <c r="F214" s="4"/>
    </row>
    <row r="215" spans="6:6" x14ac:dyDescent="0.3">
      <c r="F215" s="4"/>
    </row>
    <row r="216" spans="6:6" x14ac:dyDescent="0.3">
      <c r="F216" s="4"/>
    </row>
    <row r="217" spans="6:6" x14ac:dyDescent="0.3">
      <c r="F217" s="4"/>
    </row>
    <row r="218" spans="6:6" x14ac:dyDescent="0.3">
      <c r="F218" s="4"/>
    </row>
    <row r="219" spans="6:6" x14ac:dyDescent="0.3">
      <c r="F219" s="4"/>
    </row>
    <row r="220" spans="6:6" x14ac:dyDescent="0.3">
      <c r="F220" s="4"/>
    </row>
    <row r="221" spans="6:6" x14ac:dyDescent="0.3">
      <c r="F221" s="4"/>
    </row>
    <row r="222" spans="6:6" x14ac:dyDescent="0.3">
      <c r="F222" s="4"/>
    </row>
    <row r="223" spans="6:6" x14ac:dyDescent="0.3">
      <c r="F223" s="4"/>
    </row>
    <row r="224" spans="6:6" x14ac:dyDescent="0.3">
      <c r="F224" s="4"/>
    </row>
    <row r="225" spans="6:6" x14ac:dyDescent="0.3">
      <c r="F225" s="4"/>
    </row>
    <row r="226" spans="6:6" x14ac:dyDescent="0.3">
      <c r="F226" s="4"/>
    </row>
    <row r="227" spans="6:6" x14ac:dyDescent="0.3">
      <c r="F227" s="4"/>
    </row>
    <row r="228" spans="6:6" x14ac:dyDescent="0.3">
      <c r="F228" s="4"/>
    </row>
    <row r="229" spans="6:6" x14ac:dyDescent="0.3">
      <c r="F229" s="4"/>
    </row>
    <row r="230" spans="6:6" x14ac:dyDescent="0.3">
      <c r="F230" s="4"/>
    </row>
    <row r="231" spans="6:6" x14ac:dyDescent="0.3">
      <c r="F231" s="4"/>
    </row>
    <row r="232" spans="6:6" x14ac:dyDescent="0.3">
      <c r="F232" s="4"/>
    </row>
    <row r="233" spans="6:6" x14ac:dyDescent="0.3">
      <c r="F233" s="4"/>
    </row>
    <row r="234" spans="6:6" x14ac:dyDescent="0.3">
      <c r="F234" s="4"/>
    </row>
    <row r="235" spans="6:6" x14ac:dyDescent="0.3">
      <c r="F235" s="4"/>
    </row>
    <row r="236" spans="6:6" x14ac:dyDescent="0.3">
      <c r="F236" s="4"/>
    </row>
    <row r="237" spans="6:6" x14ac:dyDescent="0.3">
      <c r="F237" s="4"/>
    </row>
    <row r="238" spans="6:6" x14ac:dyDescent="0.3">
      <c r="F238" s="4"/>
    </row>
    <row r="239" spans="6:6" x14ac:dyDescent="0.3">
      <c r="F239" s="4"/>
    </row>
    <row r="240" spans="6:6" x14ac:dyDescent="0.3">
      <c r="F240" s="4"/>
    </row>
    <row r="241" spans="6:6" x14ac:dyDescent="0.3">
      <c r="F241" s="4"/>
    </row>
    <row r="242" spans="6:6" x14ac:dyDescent="0.3">
      <c r="F242" s="4"/>
    </row>
    <row r="243" spans="6:6" x14ac:dyDescent="0.3">
      <c r="F243" s="4"/>
    </row>
    <row r="244" spans="6:6" x14ac:dyDescent="0.3">
      <c r="F244" s="4"/>
    </row>
    <row r="245" spans="6:6" x14ac:dyDescent="0.3">
      <c r="F245" s="4"/>
    </row>
    <row r="246" spans="6:6" x14ac:dyDescent="0.3">
      <c r="F246" s="4"/>
    </row>
    <row r="247" spans="6:6" x14ac:dyDescent="0.3">
      <c r="F247" s="4"/>
    </row>
    <row r="248" spans="6:6" x14ac:dyDescent="0.3">
      <c r="F248" s="4"/>
    </row>
    <row r="249" spans="6:6" x14ac:dyDescent="0.3">
      <c r="F249" s="4"/>
    </row>
    <row r="250" spans="6:6" x14ac:dyDescent="0.3">
      <c r="F250" s="4"/>
    </row>
    <row r="251" spans="6:6" x14ac:dyDescent="0.3">
      <c r="F251" s="4"/>
    </row>
    <row r="252" spans="6:6" x14ac:dyDescent="0.3">
      <c r="F252" s="4"/>
    </row>
    <row r="253" spans="6:6" x14ac:dyDescent="0.3">
      <c r="F253" s="4"/>
    </row>
    <row r="254" spans="6:6" x14ac:dyDescent="0.3">
      <c r="F254" s="4"/>
    </row>
    <row r="255" spans="6:6" x14ac:dyDescent="0.3">
      <c r="F255" s="4"/>
    </row>
    <row r="256" spans="6:6" x14ac:dyDescent="0.3">
      <c r="F256" s="4"/>
    </row>
    <row r="257" spans="6:6" x14ac:dyDescent="0.3">
      <c r="F257" s="4"/>
    </row>
  </sheetData>
  <sortState xmlns:xlrd2="http://schemas.microsoft.com/office/spreadsheetml/2017/richdata2" ref="E30:F68">
    <sortCondition descending="1" ref="F30:F68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Q215"/>
  <sheetViews>
    <sheetView topLeftCell="A199" workbookViewId="0">
      <selection activeCell="G227" sqref="G227"/>
    </sheetView>
  </sheetViews>
  <sheetFormatPr defaultRowHeight="14.4" x14ac:dyDescent="0.3"/>
  <cols>
    <col min="2" max="2" width="12.21875" bestFit="1" customWidth="1"/>
    <col min="3" max="17" width="11.77734375" bestFit="1" customWidth="1"/>
  </cols>
  <sheetData>
    <row r="5" spans="2:17" x14ac:dyDescent="0.3">
      <c r="C5" t="s">
        <v>4</v>
      </c>
      <c r="D5" t="s">
        <v>1</v>
      </c>
      <c r="E5" t="s">
        <v>59</v>
      </c>
      <c r="F5" t="s">
        <v>60</v>
      </c>
      <c r="G5" t="s">
        <v>15</v>
      </c>
      <c r="H5" t="s">
        <v>61</v>
      </c>
      <c r="I5" t="s">
        <v>70</v>
      </c>
      <c r="J5" t="s">
        <v>62</v>
      </c>
      <c r="K5" t="s">
        <v>42</v>
      </c>
      <c r="L5" t="s">
        <v>71</v>
      </c>
      <c r="M5" t="s">
        <v>12</v>
      </c>
      <c r="N5" t="s">
        <v>49</v>
      </c>
      <c r="O5" t="s">
        <v>9</v>
      </c>
      <c r="P5" t="s">
        <v>79</v>
      </c>
      <c r="Q5" t="s">
        <v>65</v>
      </c>
    </row>
    <row r="6" spans="2:17" x14ac:dyDescent="0.3">
      <c r="B6" s="2" cm="1">
        <f t="array" ref="B6:B206">_xll.FDS(C5,"JULIAN(P_PRICE(0,-200D).dates)")</f>
        <v>45335</v>
      </c>
      <c r="C6" cm="1">
        <f t="array" ref="C6:C206">_xll.FDS(C5,"P_PRICE(0,-200D)")</f>
        <v>40.06</v>
      </c>
      <c r="D6" cm="1">
        <f t="array" ref="D6:D206">_xll.FDS(D5,"P_PRICE(0,-200D)")</f>
        <v>494.08</v>
      </c>
      <c r="E6" cm="1">
        <f t="array" ref="E6:E206">_xll.FDS(E5,"P_PRICE(0,-200D)")</f>
        <v>184.53</v>
      </c>
      <c r="F6" cm="1">
        <f t="array" ref="F6:F206">_xll.FDS(F5,"P_PRICE(0,-200D)")</f>
        <v>28.24</v>
      </c>
      <c r="G6" cm="1">
        <f t="array" ref="G6:G206">_xll.FDS(G5,"P_PRICE(0,-200D)")</f>
        <v>428.55</v>
      </c>
      <c r="H6" cm="1">
        <f t="array" ref="H6:H206">_xll.FDS(H5,"P_PRICE(0,-200D)")</f>
        <v>21.99</v>
      </c>
      <c r="I6" cm="1">
        <f t="array" ref="I6:I206">_xll.FDS(I5,"P_PRICE(0,-200D)")</f>
        <v>72.650000000000006</v>
      </c>
      <c r="J6" cm="1">
        <f t="array" ref="J6:J206">_xll.FDS(J5,"P_PRICE(0,-200D)")</f>
        <v>92.35</v>
      </c>
      <c r="K6" cm="1">
        <f t="array" ref="K6:K206">_xll.FDS(K5,"P_PRICE(0,-200D)")</f>
        <v>62.66</v>
      </c>
      <c r="L6" cm="1">
        <f t="array" ref="L6:L206">_xll.FDS(L5,"P_PRICE(0,-200D)")</f>
        <v>54.93</v>
      </c>
      <c r="M6" cm="1">
        <f t="array" ref="M6:M206">_xll.FDS(M5,"P_PRICE(0,-200D)")</f>
        <v>66.739999999999995</v>
      </c>
      <c r="N6" cm="1">
        <f t="array" ref="N6:N206">_xll.FDS(N5,"P_PRICE(0,-200D)")</f>
        <v>135.93</v>
      </c>
      <c r="O6" cm="1">
        <f t="array" ref="O6:O206">_xll.FDS(O5,"P_PRICE(0,-200D)")</f>
        <v>49.97</v>
      </c>
      <c r="P6" cm="1">
        <f t="array" ref="P6:P206">_xll.FDS(P5,"P_PRICE(0,-200D)")</f>
        <v>194.61</v>
      </c>
      <c r="Q6" cm="1">
        <f t="array" ref="Q6:Q206">_xll.FDS(Q5,"P_PRICE(0,-200D)")</f>
        <v>22.2</v>
      </c>
    </row>
    <row r="7" spans="2:17" x14ac:dyDescent="0.3">
      <c r="B7" s="2">
        <v>45334</v>
      </c>
      <c r="C7">
        <v>40.81</v>
      </c>
      <c r="D7">
        <v>500.98</v>
      </c>
      <c r="E7">
        <v>187.11</v>
      </c>
      <c r="F7">
        <v>28.02</v>
      </c>
      <c r="G7">
        <v>435.34</v>
      </c>
      <c r="H7">
        <v>22.05</v>
      </c>
      <c r="I7">
        <v>72.11</v>
      </c>
      <c r="J7">
        <v>93.96</v>
      </c>
      <c r="K7">
        <v>63.9</v>
      </c>
      <c r="L7">
        <v>55.98</v>
      </c>
      <c r="M7">
        <v>66.97</v>
      </c>
      <c r="N7">
        <v>138</v>
      </c>
      <c r="O7">
        <v>50.28</v>
      </c>
      <c r="P7">
        <v>202.96</v>
      </c>
      <c r="Q7">
        <v>22.72</v>
      </c>
    </row>
    <row r="8" spans="2:17" x14ac:dyDescent="0.3">
      <c r="B8" s="2">
        <v>45331</v>
      </c>
      <c r="C8">
        <v>40.630000000000003</v>
      </c>
      <c r="D8">
        <v>501.2</v>
      </c>
      <c r="E8">
        <v>187.6</v>
      </c>
      <c r="F8">
        <v>27.99</v>
      </c>
      <c r="G8">
        <v>437.05</v>
      </c>
      <c r="H8">
        <v>22.14</v>
      </c>
      <c r="I8">
        <v>71.67</v>
      </c>
      <c r="J8">
        <v>93.85</v>
      </c>
      <c r="K8">
        <v>63.85</v>
      </c>
      <c r="L8">
        <v>55.79</v>
      </c>
      <c r="M8">
        <v>66.63</v>
      </c>
      <c r="N8">
        <v>137.9</v>
      </c>
      <c r="O8">
        <v>50.72</v>
      </c>
      <c r="P8">
        <v>199.34</v>
      </c>
      <c r="Q8">
        <v>22.36</v>
      </c>
    </row>
    <row r="9" spans="2:17" x14ac:dyDescent="0.3">
      <c r="B9" s="2">
        <v>45330</v>
      </c>
      <c r="C9">
        <v>40.47</v>
      </c>
      <c r="D9">
        <v>498.32</v>
      </c>
      <c r="E9">
        <v>188.33</v>
      </c>
      <c r="F9">
        <v>28.01</v>
      </c>
      <c r="G9">
        <v>432.79</v>
      </c>
      <c r="H9">
        <v>22.06</v>
      </c>
      <c r="I9">
        <v>71.52</v>
      </c>
      <c r="J9">
        <v>94.04</v>
      </c>
      <c r="K9">
        <v>63.63</v>
      </c>
      <c r="L9">
        <v>55.52</v>
      </c>
      <c r="M9">
        <v>66.39</v>
      </c>
      <c r="N9">
        <v>137.22999999999999</v>
      </c>
      <c r="O9">
        <v>50.5</v>
      </c>
      <c r="P9">
        <v>196.15</v>
      </c>
      <c r="Q9">
        <v>22.1</v>
      </c>
    </row>
    <row r="10" spans="2:17" x14ac:dyDescent="0.3">
      <c r="B10" s="2">
        <v>45329</v>
      </c>
      <c r="C10">
        <v>40.68</v>
      </c>
      <c r="D10">
        <v>498.1</v>
      </c>
      <c r="E10">
        <v>188.5</v>
      </c>
      <c r="F10">
        <v>27.98</v>
      </c>
      <c r="G10">
        <v>431.99</v>
      </c>
      <c r="H10">
        <v>21.85</v>
      </c>
      <c r="I10">
        <v>69.42</v>
      </c>
      <c r="J10">
        <v>94.59</v>
      </c>
      <c r="K10">
        <v>63.63</v>
      </c>
      <c r="L10">
        <v>55.68</v>
      </c>
      <c r="M10">
        <v>66.56</v>
      </c>
      <c r="N10">
        <v>137.15</v>
      </c>
      <c r="O10">
        <v>50.89</v>
      </c>
      <c r="P10">
        <v>193.22</v>
      </c>
      <c r="Q10">
        <v>22.62</v>
      </c>
    </row>
    <row r="11" spans="2:17" x14ac:dyDescent="0.3">
      <c r="B11" s="2">
        <v>45328</v>
      </c>
      <c r="C11">
        <v>40.71</v>
      </c>
      <c r="D11">
        <v>493.98</v>
      </c>
      <c r="E11">
        <v>188.55</v>
      </c>
      <c r="F11">
        <v>28.01</v>
      </c>
      <c r="G11">
        <v>427.59</v>
      </c>
      <c r="H11">
        <v>21.77</v>
      </c>
      <c r="I11">
        <v>68.81</v>
      </c>
      <c r="J11">
        <v>95.05</v>
      </c>
      <c r="K11">
        <v>63.84</v>
      </c>
      <c r="L11">
        <v>55.36</v>
      </c>
      <c r="M11">
        <v>66.180000000000007</v>
      </c>
      <c r="N11">
        <v>136.37</v>
      </c>
      <c r="O11">
        <v>50.78</v>
      </c>
      <c r="P11">
        <v>193.67</v>
      </c>
      <c r="Q11">
        <v>23.13</v>
      </c>
    </row>
    <row r="12" spans="2:17" x14ac:dyDescent="0.3">
      <c r="B12" s="2">
        <v>45327</v>
      </c>
      <c r="C12">
        <v>39.729999999999997</v>
      </c>
      <c r="D12">
        <v>492.55</v>
      </c>
      <c r="E12">
        <v>187.57</v>
      </c>
      <c r="F12">
        <v>28.09</v>
      </c>
      <c r="G12">
        <v>428.45</v>
      </c>
      <c r="H12">
        <v>21.71</v>
      </c>
      <c r="I12">
        <v>68.180000000000007</v>
      </c>
      <c r="J12">
        <v>94.13</v>
      </c>
      <c r="K12">
        <v>63.33</v>
      </c>
      <c r="L12">
        <v>54.69</v>
      </c>
      <c r="M12">
        <v>66.19</v>
      </c>
      <c r="N12">
        <v>135.84</v>
      </c>
      <c r="O12">
        <v>50.11</v>
      </c>
      <c r="P12">
        <v>191.94</v>
      </c>
      <c r="Q12">
        <v>21.88</v>
      </c>
    </row>
    <row r="13" spans="2:17" x14ac:dyDescent="0.3">
      <c r="B13" s="2">
        <v>45324</v>
      </c>
      <c r="C13">
        <v>39.630000000000003</v>
      </c>
      <c r="D13">
        <v>494.35</v>
      </c>
      <c r="E13">
        <v>188.61</v>
      </c>
      <c r="F13">
        <v>27.94</v>
      </c>
      <c r="G13">
        <v>429.01</v>
      </c>
      <c r="H13">
        <v>21.7</v>
      </c>
      <c r="I13">
        <v>67.510000000000005</v>
      </c>
      <c r="J13">
        <v>96.07</v>
      </c>
      <c r="K13">
        <v>63.7</v>
      </c>
      <c r="L13">
        <v>54.8</v>
      </c>
      <c r="M13">
        <v>66.510000000000005</v>
      </c>
      <c r="N13">
        <v>136.44999999999999</v>
      </c>
      <c r="O13">
        <v>50.375</v>
      </c>
      <c r="P13">
        <v>194.41</v>
      </c>
      <c r="Q13">
        <v>21.41</v>
      </c>
    </row>
    <row r="14" spans="2:17" x14ac:dyDescent="0.3">
      <c r="B14" s="2">
        <v>45323</v>
      </c>
      <c r="C14">
        <v>39.909999999999997</v>
      </c>
      <c r="D14">
        <v>489.2</v>
      </c>
      <c r="E14">
        <v>190.41</v>
      </c>
      <c r="F14">
        <v>27.69</v>
      </c>
      <c r="G14">
        <v>421.88</v>
      </c>
      <c r="H14">
        <v>21.69</v>
      </c>
      <c r="I14">
        <v>69.069999999999993</v>
      </c>
      <c r="J14">
        <v>98.24</v>
      </c>
      <c r="K14">
        <v>64.319999999999993</v>
      </c>
      <c r="L14">
        <v>54.68</v>
      </c>
      <c r="M14">
        <v>66.92</v>
      </c>
      <c r="N14">
        <v>135.75</v>
      </c>
      <c r="O14">
        <v>50.23</v>
      </c>
      <c r="P14">
        <v>195.44</v>
      </c>
      <c r="Q14">
        <v>21.86</v>
      </c>
    </row>
    <row r="15" spans="2:17" x14ac:dyDescent="0.3">
      <c r="B15" s="2">
        <v>45322</v>
      </c>
      <c r="C15">
        <v>39.64</v>
      </c>
      <c r="D15">
        <v>482.88</v>
      </c>
      <c r="E15">
        <v>188.45</v>
      </c>
      <c r="F15">
        <v>27.83</v>
      </c>
      <c r="G15">
        <v>416.97</v>
      </c>
      <c r="H15">
        <v>21.63</v>
      </c>
      <c r="I15">
        <v>70.92</v>
      </c>
      <c r="J15">
        <v>96.66</v>
      </c>
      <c r="K15">
        <v>63.69</v>
      </c>
      <c r="L15">
        <v>54.06</v>
      </c>
      <c r="M15">
        <v>66.209999999999994</v>
      </c>
      <c r="N15">
        <v>134.19999999999999</v>
      </c>
      <c r="O15">
        <v>49.89</v>
      </c>
      <c r="P15">
        <v>192.88</v>
      </c>
      <c r="Q15">
        <v>21.76</v>
      </c>
    </row>
    <row r="16" spans="2:17" x14ac:dyDescent="0.3">
      <c r="B16" s="2">
        <v>45321</v>
      </c>
      <c r="C16">
        <v>39.79</v>
      </c>
      <c r="D16">
        <v>490.89</v>
      </c>
      <c r="E16">
        <v>188.59</v>
      </c>
      <c r="F16">
        <v>27.76</v>
      </c>
      <c r="G16">
        <v>425.3</v>
      </c>
      <c r="H16">
        <v>21.67</v>
      </c>
      <c r="I16">
        <v>72.81</v>
      </c>
      <c r="J16">
        <v>95.72</v>
      </c>
      <c r="K16">
        <v>64.17</v>
      </c>
      <c r="L16">
        <v>54.38</v>
      </c>
      <c r="M16">
        <v>65.930000000000007</v>
      </c>
      <c r="N16">
        <v>135.99</v>
      </c>
      <c r="O16">
        <v>49.52</v>
      </c>
      <c r="P16">
        <v>197.71</v>
      </c>
      <c r="Q16">
        <v>21.93</v>
      </c>
    </row>
    <row r="17" spans="2:17" x14ac:dyDescent="0.3">
      <c r="B17" s="2">
        <v>45320</v>
      </c>
      <c r="C17">
        <v>40.17</v>
      </c>
      <c r="D17">
        <v>491.27</v>
      </c>
      <c r="E17">
        <v>188.33</v>
      </c>
      <c r="F17">
        <v>27.78</v>
      </c>
      <c r="G17">
        <v>428.15</v>
      </c>
      <c r="H17">
        <v>21.35</v>
      </c>
      <c r="I17">
        <v>72.05</v>
      </c>
      <c r="J17">
        <v>94.86</v>
      </c>
      <c r="K17">
        <v>64.14</v>
      </c>
      <c r="L17">
        <v>54.68</v>
      </c>
      <c r="M17">
        <v>66.17</v>
      </c>
      <c r="N17">
        <v>136.11000000000001</v>
      </c>
      <c r="O17">
        <v>49.98</v>
      </c>
      <c r="P17">
        <v>199.41</v>
      </c>
      <c r="Q17">
        <v>22.29</v>
      </c>
    </row>
    <row r="18" spans="2:17" x14ac:dyDescent="0.3">
      <c r="B18" s="2">
        <v>45317</v>
      </c>
      <c r="C18">
        <v>40.159999999999997</v>
      </c>
      <c r="D18">
        <v>487.41</v>
      </c>
      <c r="E18">
        <v>187.01</v>
      </c>
      <c r="F18">
        <v>27.78</v>
      </c>
      <c r="G18">
        <v>423.81</v>
      </c>
      <c r="H18">
        <v>21.45</v>
      </c>
      <c r="I18">
        <v>73.099999999999994</v>
      </c>
      <c r="J18">
        <v>93.78</v>
      </c>
      <c r="K18">
        <v>63.93</v>
      </c>
      <c r="L18">
        <v>54.27</v>
      </c>
      <c r="M18">
        <v>65.39</v>
      </c>
      <c r="N18">
        <v>135.07</v>
      </c>
      <c r="O18">
        <v>49.19</v>
      </c>
      <c r="P18">
        <v>195.98</v>
      </c>
      <c r="Q18">
        <v>22.6</v>
      </c>
    </row>
    <row r="19" spans="2:17" x14ac:dyDescent="0.3">
      <c r="B19" s="2">
        <v>45316</v>
      </c>
      <c r="C19">
        <v>40.15</v>
      </c>
      <c r="D19">
        <v>488.03</v>
      </c>
      <c r="E19">
        <v>187.14</v>
      </c>
      <c r="F19">
        <v>27.78</v>
      </c>
      <c r="G19">
        <v>426.35</v>
      </c>
      <c r="H19">
        <v>21.4</v>
      </c>
      <c r="I19">
        <v>72.23</v>
      </c>
      <c r="J19">
        <v>93.96</v>
      </c>
      <c r="K19">
        <v>63.36</v>
      </c>
      <c r="L19">
        <v>54.06</v>
      </c>
      <c r="M19">
        <v>65.92</v>
      </c>
      <c r="N19">
        <v>134.94999999999999</v>
      </c>
      <c r="O19">
        <v>49.11</v>
      </c>
      <c r="P19">
        <v>195.97</v>
      </c>
      <c r="Q19">
        <v>22.75</v>
      </c>
    </row>
    <row r="20" spans="2:17" x14ac:dyDescent="0.3">
      <c r="B20" s="2">
        <v>45315</v>
      </c>
      <c r="C20">
        <v>40.049999999999997</v>
      </c>
      <c r="D20">
        <v>485.39</v>
      </c>
      <c r="E20">
        <v>186.4</v>
      </c>
      <c r="F20">
        <v>27.7</v>
      </c>
      <c r="G20">
        <v>425.83</v>
      </c>
      <c r="H20">
        <v>21.5</v>
      </c>
      <c r="I20">
        <v>70.540000000000006</v>
      </c>
      <c r="J20">
        <v>93.35</v>
      </c>
      <c r="K20">
        <v>63.07</v>
      </c>
      <c r="L20">
        <v>54.04</v>
      </c>
      <c r="M20">
        <v>66.17</v>
      </c>
      <c r="N20">
        <v>134.41999999999999</v>
      </c>
      <c r="O20">
        <v>49.2</v>
      </c>
      <c r="P20">
        <v>194.36</v>
      </c>
      <c r="Q20">
        <v>22.77</v>
      </c>
    </row>
    <row r="21" spans="2:17" x14ac:dyDescent="0.3">
      <c r="B21" s="2">
        <v>45314</v>
      </c>
      <c r="C21">
        <v>39.54</v>
      </c>
      <c r="D21">
        <v>484.86</v>
      </c>
      <c r="E21">
        <v>187.95</v>
      </c>
      <c r="F21">
        <v>27.78</v>
      </c>
      <c r="G21">
        <v>423.48</v>
      </c>
      <c r="H21">
        <v>21.34</v>
      </c>
      <c r="I21">
        <v>69.66</v>
      </c>
      <c r="J21">
        <v>93.9</v>
      </c>
      <c r="K21">
        <v>62.45</v>
      </c>
      <c r="L21">
        <v>53.74</v>
      </c>
      <c r="M21">
        <v>66.09</v>
      </c>
      <c r="N21">
        <v>134.11000000000001</v>
      </c>
      <c r="O21">
        <v>48.68</v>
      </c>
      <c r="P21">
        <v>195.97</v>
      </c>
      <c r="Q21">
        <v>22.11</v>
      </c>
    </row>
    <row r="22" spans="2:17" x14ac:dyDescent="0.3">
      <c r="B22" s="2">
        <v>45313</v>
      </c>
      <c r="C22">
        <v>39.32</v>
      </c>
      <c r="D22">
        <v>483.45</v>
      </c>
      <c r="E22">
        <v>187.22</v>
      </c>
      <c r="F22">
        <v>27.71</v>
      </c>
      <c r="G22">
        <v>421.73</v>
      </c>
      <c r="H22">
        <v>21.1</v>
      </c>
      <c r="I22">
        <v>69.69</v>
      </c>
      <c r="J22">
        <v>94.65</v>
      </c>
      <c r="K22">
        <v>62.6</v>
      </c>
      <c r="L22">
        <v>53.74</v>
      </c>
      <c r="M22">
        <v>66.680000000000007</v>
      </c>
      <c r="N22">
        <v>133.94</v>
      </c>
      <c r="O22">
        <v>49.77</v>
      </c>
      <c r="P22">
        <v>196.54</v>
      </c>
      <c r="Q22">
        <v>21.14</v>
      </c>
    </row>
    <row r="23" spans="2:17" x14ac:dyDescent="0.3">
      <c r="B23" s="2">
        <v>45310</v>
      </c>
      <c r="C23">
        <v>39.630000000000003</v>
      </c>
      <c r="D23">
        <v>482.43</v>
      </c>
      <c r="E23">
        <v>187.93</v>
      </c>
      <c r="F23">
        <v>27.7</v>
      </c>
      <c r="G23">
        <v>421.18</v>
      </c>
      <c r="H23">
        <v>21.01</v>
      </c>
      <c r="I23">
        <v>68.819999999999993</v>
      </c>
      <c r="J23">
        <v>94.09</v>
      </c>
      <c r="K23">
        <v>62.49</v>
      </c>
      <c r="L23">
        <v>53.95</v>
      </c>
      <c r="M23">
        <v>65.900000000000006</v>
      </c>
      <c r="N23">
        <v>133.63</v>
      </c>
      <c r="O23">
        <v>49.59</v>
      </c>
      <c r="P23">
        <v>192.43</v>
      </c>
      <c r="Q23">
        <v>21.68</v>
      </c>
    </row>
    <row r="24" spans="2:17" x14ac:dyDescent="0.3">
      <c r="B24" s="2">
        <v>45309</v>
      </c>
      <c r="C24">
        <v>39.270000000000003</v>
      </c>
      <c r="D24">
        <v>476.49</v>
      </c>
      <c r="E24">
        <v>187.37</v>
      </c>
      <c r="F24">
        <v>27.74</v>
      </c>
      <c r="G24">
        <v>412.99</v>
      </c>
      <c r="H24">
        <v>20.85</v>
      </c>
      <c r="I24">
        <v>69.06</v>
      </c>
      <c r="J24">
        <v>93.79</v>
      </c>
      <c r="K24">
        <v>62.47</v>
      </c>
      <c r="L24">
        <v>53.29</v>
      </c>
      <c r="M24">
        <v>65.73</v>
      </c>
      <c r="N24">
        <v>132.25</v>
      </c>
      <c r="O24">
        <v>49.08</v>
      </c>
      <c r="P24">
        <v>190.6</v>
      </c>
      <c r="Q24">
        <v>21.53</v>
      </c>
    </row>
    <row r="25" spans="2:17" x14ac:dyDescent="0.3">
      <c r="B25" s="2">
        <v>45308</v>
      </c>
      <c r="C25">
        <v>39.04</v>
      </c>
      <c r="D25">
        <v>472.29</v>
      </c>
      <c r="E25">
        <v>185.84</v>
      </c>
      <c r="F25">
        <v>27.71</v>
      </c>
      <c r="G25">
        <v>407.21</v>
      </c>
      <c r="H25">
        <v>20.61</v>
      </c>
      <c r="I25">
        <v>67.94</v>
      </c>
      <c r="J25">
        <v>94.67</v>
      </c>
      <c r="K25">
        <v>61.92</v>
      </c>
      <c r="L25">
        <v>52.7</v>
      </c>
      <c r="M25">
        <v>65.12</v>
      </c>
      <c r="N25">
        <v>131.15</v>
      </c>
      <c r="O25">
        <v>48.83</v>
      </c>
      <c r="P25">
        <v>189.48</v>
      </c>
      <c r="Q25">
        <v>21.45</v>
      </c>
    </row>
    <row r="26" spans="2:17" x14ac:dyDescent="0.3">
      <c r="B26" s="2">
        <v>45307</v>
      </c>
      <c r="C26">
        <v>39.57</v>
      </c>
      <c r="D26">
        <v>474.93</v>
      </c>
      <c r="E26">
        <v>187.91</v>
      </c>
      <c r="F26">
        <v>27.69</v>
      </c>
      <c r="G26">
        <v>409.52</v>
      </c>
      <c r="H26">
        <v>20.76</v>
      </c>
      <c r="I26">
        <v>67.25</v>
      </c>
      <c r="J26">
        <v>94.82</v>
      </c>
      <c r="K26">
        <v>62.41</v>
      </c>
      <c r="L26">
        <v>53.34</v>
      </c>
      <c r="M26">
        <v>65.94</v>
      </c>
      <c r="N26">
        <v>132.01</v>
      </c>
      <c r="O26">
        <v>49.4</v>
      </c>
      <c r="P26">
        <v>190.84</v>
      </c>
      <c r="Q26">
        <v>22.02</v>
      </c>
    </row>
    <row r="27" spans="2:17" x14ac:dyDescent="0.3">
      <c r="B27" s="2">
        <v>45303</v>
      </c>
      <c r="C27">
        <v>40.409999999999997</v>
      </c>
      <c r="D27">
        <v>476.68</v>
      </c>
      <c r="E27">
        <v>189.71</v>
      </c>
      <c r="F27">
        <v>27.45</v>
      </c>
      <c r="G27">
        <v>409.56</v>
      </c>
      <c r="H27">
        <v>20.61</v>
      </c>
      <c r="I27">
        <v>68.02</v>
      </c>
      <c r="J27">
        <v>96.52</v>
      </c>
      <c r="K27">
        <v>63.62</v>
      </c>
      <c r="L27">
        <v>54.55</v>
      </c>
      <c r="M27">
        <v>66.430000000000007</v>
      </c>
      <c r="N27">
        <v>132.93</v>
      </c>
      <c r="O27">
        <v>49.96</v>
      </c>
      <c r="P27">
        <v>193.23</v>
      </c>
      <c r="Q27">
        <v>22.73</v>
      </c>
    </row>
    <row r="28" spans="2:17" x14ac:dyDescent="0.3">
      <c r="B28" s="2">
        <v>45302</v>
      </c>
      <c r="C28">
        <v>40.22</v>
      </c>
      <c r="D28">
        <v>476.35</v>
      </c>
      <c r="E28">
        <v>187.87</v>
      </c>
      <c r="F28">
        <v>27.42</v>
      </c>
      <c r="G28">
        <v>409.35</v>
      </c>
      <c r="H28">
        <v>20.72</v>
      </c>
      <c r="I28">
        <v>67.650000000000006</v>
      </c>
      <c r="J28">
        <v>96.71</v>
      </c>
      <c r="K28">
        <v>63.44</v>
      </c>
      <c r="L28">
        <v>54.24</v>
      </c>
      <c r="M28">
        <v>65.8</v>
      </c>
      <c r="N28">
        <v>132.82</v>
      </c>
      <c r="O28">
        <v>49.19</v>
      </c>
      <c r="P28">
        <v>193.55</v>
      </c>
      <c r="Q28">
        <v>22.83</v>
      </c>
    </row>
    <row r="29" spans="2:17" x14ac:dyDescent="0.3">
      <c r="B29" s="2">
        <v>45301</v>
      </c>
      <c r="C29">
        <v>40.049999999999997</v>
      </c>
      <c r="D29">
        <v>476.56</v>
      </c>
      <c r="E29">
        <v>187.5</v>
      </c>
      <c r="F29">
        <v>27.4</v>
      </c>
      <c r="G29">
        <v>408.5</v>
      </c>
      <c r="H29">
        <v>20.61</v>
      </c>
      <c r="I29">
        <v>66.56</v>
      </c>
      <c r="J29">
        <v>96.17</v>
      </c>
      <c r="K29">
        <v>63.72</v>
      </c>
      <c r="L29">
        <v>54.12</v>
      </c>
      <c r="M29">
        <v>65.22</v>
      </c>
      <c r="N29">
        <v>132.83000000000001</v>
      </c>
      <c r="O29">
        <v>49.15</v>
      </c>
      <c r="P29">
        <v>195.08</v>
      </c>
      <c r="Q29">
        <v>22.49</v>
      </c>
    </row>
    <row r="30" spans="2:17" x14ac:dyDescent="0.3">
      <c r="B30" s="2">
        <v>45300</v>
      </c>
      <c r="C30">
        <v>40.090000000000003</v>
      </c>
      <c r="D30">
        <v>473.88</v>
      </c>
      <c r="E30">
        <v>187.93</v>
      </c>
      <c r="F30">
        <v>27.45</v>
      </c>
      <c r="G30">
        <v>405.75</v>
      </c>
      <c r="H30">
        <v>20.65</v>
      </c>
      <c r="I30">
        <v>67.39</v>
      </c>
      <c r="J30">
        <v>96.62</v>
      </c>
      <c r="K30">
        <v>63.45</v>
      </c>
      <c r="L30">
        <v>54.23</v>
      </c>
      <c r="M30">
        <v>64.069999999999993</v>
      </c>
      <c r="N30">
        <v>132.06</v>
      </c>
      <c r="O30">
        <v>48.85</v>
      </c>
      <c r="P30">
        <v>194.97</v>
      </c>
      <c r="Q30">
        <v>22.48</v>
      </c>
    </row>
    <row r="31" spans="2:17" x14ac:dyDescent="0.3">
      <c r="B31" s="2">
        <v>45299</v>
      </c>
      <c r="C31">
        <v>40.56</v>
      </c>
      <c r="D31">
        <v>474.6</v>
      </c>
      <c r="E31">
        <v>187.87</v>
      </c>
      <c r="F31">
        <v>27.36</v>
      </c>
      <c r="G31">
        <v>404.95</v>
      </c>
      <c r="H31">
        <v>20.51</v>
      </c>
      <c r="I31">
        <v>66.400000000000006</v>
      </c>
      <c r="J31">
        <v>97.24</v>
      </c>
      <c r="K31">
        <v>64.09</v>
      </c>
      <c r="L31">
        <v>54.99</v>
      </c>
      <c r="M31">
        <v>64.459999999999994</v>
      </c>
      <c r="N31">
        <v>132.59</v>
      </c>
      <c r="O31">
        <v>49.09</v>
      </c>
      <c r="P31">
        <v>196.73</v>
      </c>
      <c r="Q31">
        <v>22.94</v>
      </c>
    </row>
    <row r="32" spans="2:17" x14ac:dyDescent="0.3">
      <c r="B32" s="2">
        <v>45296</v>
      </c>
      <c r="C32">
        <v>40.49</v>
      </c>
      <c r="D32">
        <v>467.92</v>
      </c>
      <c r="E32">
        <v>189.35</v>
      </c>
      <c r="F32">
        <v>27.41</v>
      </c>
      <c r="G32">
        <v>396.75</v>
      </c>
      <c r="H32">
        <v>20.58</v>
      </c>
      <c r="I32">
        <v>69.03</v>
      </c>
      <c r="J32">
        <v>96.29</v>
      </c>
      <c r="K32">
        <v>63.37</v>
      </c>
      <c r="L32">
        <v>54.54</v>
      </c>
      <c r="M32">
        <v>63.53</v>
      </c>
      <c r="N32">
        <v>130.86000000000001</v>
      </c>
      <c r="O32">
        <v>49.09</v>
      </c>
      <c r="P32">
        <v>193.25</v>
      </c>
      <c r="Q32">
        <v>23.23</v>
      </c>
    </row>
    <row r="33" spans="2:17" x14ac:dyDescent="0.3">
      <c r="B33" s="2">
        <v>45295</v>
      </c>
      <c r="C33">
        <v>40.43</v>
      </c>
      <c r="D33">
        <v>467.28</v>
      </c>
      <c r="E33">
        <v>189.32</v>
      </c>
      <c r="F33">
        <v>27.41</v>
      </c>
      <c r="G33">
        <v>396.28</v>
      </c>
      <c r="H33">
        <v>20.72</v>
      </c>
      <c r="I33">
        <v>67.569999999999993</v>
      </c>
      <c r="J33">
        <v>97.22</v>
      </c>
      <c r="K33">
        <v>63.49</v>
      </c>
      <c r="L33">
        <v>54.34</v>
      </c>
      <c r="M33">
        <v>63.06</v>
      </c>
      <c r="N33">
        <v>130.69999999999999</v>
      </c>
      <c r="O33">
        <v>49.01</v>
      </c>
      <c r="P33">
        <v>193.82</v>
      </c>
      <c r="Q33">
        <v>23.36</v>
      </c>
    </row>
    <row r="34" spans="2:17" x14ac:dyDescent="0.3">
      <c r="B34" s="2">
        <v>45294</v>
      </c>
      <c r="C34">
        <v>40.5</v>
      </c>
      <c r="D34">
        <v>468.79</v>
      </c>
      <c r="E34">
        <v>189.13</v>
      </c>
      <c r="F34">
        <v>27.41</v>
      </c>
      <c r="G34">
        <v>398.33</v>
      </c>
      <c r="H34">
        <v>20.59</v>
      </c>
      <c r="I34">
        <v>68.19</v>
      </c>
      <c r="J34">
        <v>98.72</v>
      </c>
      <c r="K34">
        <v>63.13</v>
      </c>
      <c r="L34">
        <v>54.3</v>
      </c>
      <c r="M34">
        <v>63.21</v>
      </c>
      <c r="N34">
        <v>130.85</v>
      </c>
      <c r="O34">
        <v>48.59</v>
      </c>
      <c r="P34">
        <v>194.2</v>
      </c>
      <c r="Q34">
        <v>23.67</v>
      </c>
    </row>
    <row r="35" spans="2:17" x14ac:dyDescent="0.3">
      <c r="B35" s="2">
        <v>45293</v>
      </c>
      <c r="C35">
        <v>40.619999999999997</v>
      </c>
      <c r="D35">
        <v>472.65</v>
      </c>
      <c r="E35">
        <v>190.72</v>
      </c>
      <c r="F35">
        <v>27.32</v>
      </c>
      <c r="G35">
        <v>402.59</v>
      </c>
      <c r="H35">
        <v>20.69</v>
      </c>
      <c r="I35">
        <v>65.77</v>
      </c>
      <c r="J35">
        <v>98.31</v>
      </c>
      <c r="K35">
        <v>63.67</v>
      </c>
      <c r="L35">
        <v>54.92</v>
      </c>
      <c r="M35">
        <v>63.56</v>
      </c>
      <c r="N35">
        <v>131.91</v>
      </c>
      <c r="O35">
        <v>48.67</v>
      </c>
      <c r="P35">
        <v>199.52</v>
      </c>
      <c r="Q35">
        <v>23.24</v>
      </c>
    </row>
    <row r="36" spans="2:17" x14ac:dyDescent="0.3">
      <c r="B36" s="2">
        <v>45289</v>
      </c>
      <c r="C36">
        <v>41.1</v>
      </c>
      <c r="D36">
        <v>475.31</v>
      </c>
      <c r="E36">
        <v>191.17</v>
      </c>
      <c r="F36">
        <v>27.09</v>
      </c>
      <c r="G36">
        <v>409.52</v>
      </c>
      <c r="H36">
        <v>20.74</v>
      </c>
      <c r="I36">
        <v>66.650000000000006</v>
      </c>
      <c r="J36">
        <v>98.88</v>
      </c>
      <c r="K36">
        <v>64.48</v>
      </c>
      <c r="L36">
        <v>55.41</v>
      </c>
      <c r="M36">
        <v>64.14</v>
      </c>
      <c r="N36">
        <v>133.02000000000001</v>
      </c>
      <c r="O36">
        <v>48.81</v>
      </c>
      <c r="P36">
        <v>200.71</v>
      </c>
      <c r="Q36">
        <v>24.03</v>
      </c>
    </row>
    <row r="37" spans="2:17" x14ac:dyDescent="0.3">
      <c r="B37" s="2">
        <v>45288</v>
      </c>
      <c r="C37">
        <v>40.99</v>
      </c>
      <c r="D37">
        <v>476.69</v>
      </c>
      <c r="E37">
        <v>191.47</v>
      </c>
      <c r="F37">
        <v>27.04</v>
      </c>
      <c r="G37">
        <v>411.3</v>
      </c>
      <c r="H37">
        <v>21.05</v>
      </c>
      <c r="I37">
        <v>67.180000000000007</v>
      </c>
      <c r="J37">
        <v>99.78</v>
      </c>
      <c r="K37">
        <v>64.42</v>
      </c>
      <c r="L37">
        <v>55.5</v>
      </c>
      <c r="M37">
        <v>64.040000000000006</v>
      </c>
      <c r="N37">
        <v>133.28</v>
      </c>
      <c r="O37">
        <v>49.02</v>
      </c>
      <c r="P37">
        <v>204.04</v>
      </c>
      <c r="Q37">
        <v>23.88</v>
      </c>
    </row>
    <row r="38" spans="2:17" x14ac:dyDescent="0.3">
      <c r="B38" s="2">
        <v>45287</v>
      </c>
      <c r="C38">
        <v>40.74</v>
      </c>
      <c r="D38">
        <v>476.51</v>
      </c>
      <c r="E38">
        <v>192.59</v>
      </c>
      <c r="F38">
        <v>26.95</v>
      </c>
      <c r="G38">
        <v>411.5</v>
      </c>
      <c r="H38">
        <v>21</v>
      </c>
      <c r="I38">
        <v>68.92</v>
      </c>
      <c r="J38">
        <v>100.51</v>
      </c>
      <c r="K38">
        <v>64.86</v>
      </c>
      <c r="L38">
        <v>55.35</v>
      </c>
      <c r="M38">
        <v>63.66</v>
      </c>
      <c r="N38">
        <v>133.36000000000001</v>
      </c>
      <c r="O38">
        <v>48.84</v>
      </c>
      <c r="P38">
        <v>204.82</v>
      </c>
      <c r="Q38">
        <v>23.25</v>
      </c>
    </row>
    <row r="39" spans="2:17" x14ac:dyDescent="0.3">
      <c r="B39" s="2">
        <v>45286</v>
      </c>
      <c r="C39">
        <v>40.520000000000003</v>
      </c>
      <c r="D39">
        <v>475.65</v>
      </c>
      <c r="E39">
        <v>191.72</v>
      </c>
      <c r="F39">
        <v>27.09</v>
      </c>
      <c r="G39">
        <v>410.88</v>
      </c>
      <c r="H39">
        <v>20.98</v>
      </c>
      <c r="I39">
        <v>70.209999999999994</v>
      </c>
      <c r="J39">
        <v>98.76</v>
      </c>
      <c r="K39">
        <v>64.5</v>
      </c>
      <c r="L39">
        <v>54.93</v>
      </c>
      <c r="M39">
        <v>63.31</v>
      </c>
      <c r="N39">
        <v>132.97999999999999</v>
      </c>
      <c r="O39">
        <v>48.53</v>
      </c>
      <c r="P39">
        <v>204.1</v>
      </c>
      <c r="Q39">
        <v>23.22</v>
      </c>
    </row>
    <row r="40" spans="2:17" x14ac:dyDescent="0.3">
      <c r="B40" s="2">
        <v>45282</v>
      </c>
      <c r="C40">
        <v>40.26</v>
      </c>
      <c r="D40">
        <v>473.65</v>
      </c>
      <c r="E40">
        <v>190.27</v>
      </c>
      <c r="F40">
        <v>27.15</v>
      </c>
      <c r="G40">
        <v>408.38</v>
      </c>
      <c r="H40">
        <v>20.89</v>
      </c>
      <c r="I40">
        <v>68.69</v>
      </c>
      <c r="J40">
        <v>98.474999999999994</v>
      </c>
      <c r="K40">
        <v>64.099999999999994</v>
      </c>
      <c r="L40">
        <v>54.45</v>
      </c>
      <c r="M40">
        <v>63.33</v>
      </c>
      <c r="N40">
        <v>132.43</v>
      </c>
      <c r="O40">
        <v>48.36</v>
      </c>
      <c r="P40">
        <v>201.48</v>
      </c>
      <c r="Q40">
        <v>23.05</v>
      </c>
    </row>
    <row r="41" spans="2:17" x14ac:dyDescent="0.3">
      <c r="B41" s="2">
        <v>45281</v>
      </c>
      <c r="C41">
        <v>40.4</v>
      </c>
      <c r="D41">
        <v>472.7</v>
      </c>
      <c r="E41">
        <v>189.43</v>
      </c>
      <c r="F41">
        <v>27.16</v>
      </c>
      <c r="G41">
        <v>407.77</v>
      </c>
      <c r="H41">
        <v>20.79</v>
      </c>
      <c r="I41">
        <v>69.03</v>
      </c>
      <c r="J41">
        <v>98.93</v>
      </c>
      <c r="K41">
        <v>64.06</v>
      </c>
      <c r="L41">
        <v>54.31</v>
      </c>
      <c r="M41">
        <v>63.13</v>
      </c>
      <c r="N41">
        <v>132.16</v>
      </c>
      <c r="O41">
        <v>48.16</v>
      </c>
      <c r="P41">
        <v>199.62</v>
      </c>
      <c r="Q41">
        <v>23.71</v>
      </c>
    </row>
    <row r="42" spans="2:17" x14ac:dyDescent="0.3">
      <c r="B42" s="2">
        <v>45280</v>
      </c>
      <c r="C42">
        <v>39.630000000000003</v>
      </c>
      <c r="D42">
        <v>468.26</v>
      </c>
      <c r="E42">
        <v>188.1</v>
      </c>
      <c r="F42">
        <v>27.34</v>
      </c>
      <c r="G42">
        <v>403.08</v>
      </c>
      <c r="H42">
        <v>20.82</v>
      </c>
      <c r="I42">
        <v>68.790000000000006</v>
      </c>
      <c r="J42">
        <v>99.56</v>
      </c>
      <c r="K42">
        <v>63.12</v>
      </c>
      <c r="L42">
        <v>53.42</v>
      </c>
      <c r="M42">
        <v>62.05</v>
      </c>
      <c r="N42">
        <v>130.63</v>
      </c>
      <c r="O42">
        <v>47.4</v>
      </c>
      <c r="P42">
        <v>196.28</v>
      </c>
      <c r="Q42">
        <v>22.91</v>
      </c>
    </row>
    <row r="43" spans="2:17" x14ac:dyDescent="0.3">
      <c r="B43" s="2">
        <v>45279</v>
      </c>
      <c r="C43">
        <v>40.479999999999997</v>
      </c>
      <c r="D43">
        <v>474.84</v>
      </c>
      <c r="E43">
        <v>189.13</v>
      </c>
      <c r="F43">
        <v>27.22</v>
      </c>
      <c r="G43">
        <v>409.16</v>
      </c>
      <c r="H43">
        <v>21.07</v>
      </c>
      <c r="I43">
        <v>69.36</v>
      </c>
      <c r="J43">
        <v>98.89</v>
      </c>
      <c r="K43">
        <v>63.87</v>
      </c>
      <c r="L43">
        <v>54.89</v>
      </c>
      <c r="M43">
        <v>63.24</v>
      </c>
      <c r="N43">
        <v>133.47999999999999</v>
      </c>
      <c r="O43">
        <v>48.72</v>
      </c>
      <c r="P43">
        <v>200.93</v>
      </c>
      <c r="Q43">
        <v>24.2</v>
      </c>
    </row>
    <row r="44" spans="2:17" x14ac:dyDescent="0.3">
      <c r="B44" s="2">
        <v>45278</v>
      </c>
      <c r="C44">
        <v>40.200000000000003</v>
      </c>
      <c r="D44">
        <v>471.97</v>
      </c>
      <c r="E44">
        <v>187.85</v>
      </c>
      <c r="F44">
        <v>27.34</v>
      </c>
      <c r="G44">
        <v>407.08</v>
      </c>
      <c r="H44">
        <v>21.02</v>
      </c>
      <c r="I44">
        <v>68.09</v>
      </c>
      <c r="J44">
        <v>98.36</v>
      </c>
      <c r="K44">
        <v>63.21</v>
      </c>
      <c r="L44">
        <v>54.52</v>
      </c>
      <c r="M44">
        <v>63.05</v>
      </c>
      <c r="N44">
        <v>132.56</v>
      </c>
      <c r="O44">
        <v>48.454999999999998</v>
      </c>
      <c r="P44">
        <v>197.11</v>
      </c>
      <c r="Q44">
        <v>23.88</v>
      </c>
    </row>
    <row r="45" spans="2:17" x14ac:dyDescent="0.3">
      <c r="B45" s="2">
        <v>45275</v>
      </c>
      <c r="C45">
        <v>41.07</v>
      </c>
      <c r="D45">
        <v>469.33</v>
      </c>
      <c r="E45">
        <v>187</v>
      </c>
      <c r="F45">
        <v>29.09</v>
      </c>
      <c r="G45">
        <v>405.34</v>
      </c>
      <c r="H45">
        <v>21.96</v>
      </c>
      <c r="I45">
        <v>67.150000000000006</v>
      </c>
      <c r="J45">
        <v>99.15</v>
      </c>
      <c r="K45">
        <v>63.48</v>
      </c>
      <c r="L45">
        <v>54.37</v>
      </c>
      <c r="M45">
        <v>63.17</v>
      </c>
      <c r="N45">
        <v>131.94999999999999</v>
      </c>
      <c r="O45">
        <v>48.3</v>
      </c>
      <c r="P45">
        <v>197.04</v>
      </c>
      <c r="Q45">
        <v>24.13</v>
      </c>
    </row>
    <row r="46" spans="2:17" x14ac:dyDescent="0.3">
      <c r="B46" s="2">
        <v>45274</v>
      </c>
      <c r="C46">
        <v>41.31</v>
      </c>
      <c r="D46">
        <v>472.01</v>
      </c>
      <c r="E46">
        <v>188.73</v>
      </c>
      <c r="F46">
        <v>28.9</v>
      </c>
      <c r="G46">
        <v>403.39</v>
      </c>
      <c r="H46">
        <v>21.9</v>
      </c>
      <c r="I46">
        <v>67.16</v>
      </c>
      <c r="J46">
        <v>99.04</v>
      </c>
      <c r="K46">
        <v>64.19</v>
      </c>
      <c r="L46">
        <v>54.69</v>
      </c>
      <c r="M46">
        <v>63.72</v>
      </c>
      <c r="N46">
        <v>132.36000000000001</v>
      </c>
      <c r="O46">
        <v>48.35</v>
      </c>
      <c r="P46">
        <v>198.71</v>
      </c>
      <c r="Q46">
        <v>24.18</v>
      </c>
    </row>
    <row r="47" spans="2:17" x14ac:dyDescent="0.3">
      <c r="B47" s="2">
        <v>45273</v>
      </c>
      <c r="C47">
        <v>40.770000000000003</v>
      </c>
      <c r="D47">
        <v>470.5</v>
      </c>
      <c r="E47">
        <v>187.63</v>
      </c>
      <c r="F47">
        <v>29.17</v>
      </c>
      <c r="G47">
        <v>403.74</v>
      </c>
      <c r="H47">
        <v>21.72</v>
      </c>
      <c r="I47">
        <v>65.33</v>
      </c>
      <c r="J47">
        <v>96.84</v>
      </c>
      <c r="K47">
        <v>63.46</v>
      </c>
      <c r="L47">
        <v>53.93</v>
      </c>
      <c r="M47">
        <v>64.010000000000005</v>
      </c>
      <c r="N47">
        <v>131.66999999999999</v>
      </c>
      <c r="O47">
        <v>47.96</v>
      </c>
      <c r="P47">
        <v>193.33</v>
      </c>
      <c r="Q47">
        <v>23.87</v>
      </c>
    </row>
    <row r="48" spans="2:17" x14ac:dyDescent="0.3">
      <c r="B48" s="2">
        <v>45272</v>
      </c>
      <c r="C48">
        <v>40.39</v>
      </c>
      <c r="D48">
        <v>464.1</v>
      </c>
      <c r="E48">
        <v>183.49</v>
      </c>
      <c r="F48">
        <v>29.42</v>
      </c>
      <c r="G48">
        <v>398.67</v>
      </c>
      <c r="H48">
        <v>21.85</v>
      </c>
      <c r="I48">
        <v>64.25</v>
      </c>
      <c r="J48">
        <v>94.62</v>
      </c>
      <c r="K48">
        <v>62.58</v>
      </c>
      <c r="L48">
        <v>53.14</v>
      </c>
      <c r="M48">
        <v>63.05</v>
      </c>
      <c r="N48">
        <v>129.75</v>
      </c>
      <c r="O48">
        <v>47.38</v>
      </c>
      <c r="P48">
        <v>187</v>
      </c>
      <c r="Q48">
        <v>23.95</v>
      </c>
    </row>
    <row r="49" spans="2:17" x14ac:dyDescent="0.3">
      <c r="B49" s="2">
        <v>45271</v>
      </c>
      <c r="C49">
        <v>40.39</v>
      </c>
      <c r="D49">
        <v>461.99</v>
      </c>
      <c r="E49">
        <v>183.59</v>
      </c>
      <c r="F49">
        <v>29.5</v>
      </c>
      <c r="G49">
        <v>395.52</v>
      </c>
      <c r="H49">
        <v>21.71</v>
      </c>
      <c r="I49">
        <v>66.8</v>
      </c>
      <c r="J49">
        <v>94.34</v>
      </c>
      <c r="K49">
        <v>62.47</v>
      </c>
      <c r="L49">
        <v>53.21</v>
      </c>
      <c r="M49">
        <v>63.14</v>
      </c>
      <c r="N49">
        <v>129.41</v>
      </c>
      <c r="O49">
        <v>47.56</v>
      </c>
      <c r="P49">
        <v>187.19</v>
      </c>
      <c r="Q49">
        <v>23.79</v>
      </c>
    </row>
    <row r="50" spans="2:17" x14ac:dyDescent="0.3">
      <c r="B50" s="2">
        <v>45268</v>
      </c>
      <c r="C50">
        <v>40.21</v>
      </c>
      <c r="D50">
        <v>460.2</v>
      </c>
      <c r="E50">
        <v>185.64</v>
      </c>
      <c r="F50">
        <v>29.46</v>
      </c>
      <c r="G50">
        <v>392.17</v>
      </c>
      <c r="H50">
        <v>21.82</v>
      </c>
      <c r="I50">
        <v>66.53</v>
      </c>
      <c r="J50">
        <v>94.54</v>
      </c>
      <c r="K50">
        <v>62.38</v>
      </c>
      <c r="L50">
        <v>52.99</v>
      </c>
      <c r="M50">
        <v>62.78</v>
      </c>
      <c r="N50">
        <v>128.91999999999999</v>
      </c>
      <c r="O50">
        <v>47.31</v>
      </c>
      <c r="P50">
        <v>186.8</v>
      </c>
      <c r="Q50">
        <v>23.7</v>
      </c>
    </row>
    <row r="51" spans="2:17" x14ac:dyDescent="0.3">
      <c r="B51" s="2">
        <v>45267</v>
      </c>
      <c r="C51">
        <v>40.409999999999997</v>
      </c>
      <c r="D51">
        <v>458.23</v>
      </c>
      <c r="E51">
        <v>188.15</v>
      </c>
      <c r="F51">
        <v>29.35</v>
      </c>
      <c r="G51">
        <v>390.43</v>
      </c>
      <c r="H51">
        <v>21.68</v>
      </c>
      <c r="I51">
        <v>65.11</v>
      </c>
      <c r="J51">
        <v>95.32</v>
      </c>
      <c r="K51">
        <v>62.04</v>
      </c>
      <c r="L51">
        <v>53.01</v>
      </c>
      <c r="M51">
        <v>63.15</v>
      </c>
      <c r="N51">
        <v>128.46</v>
      </c>
      <c r="O51">
        <v>47.46</v>
      </c>
      <c r="P51">
        <v>185.39</v>
      </c>
      <c r="Q51">
        <v>24.03</v>
      </c>
    </row>
    <row r="52" spans="2:17" x14ac:dyDescent="0.3">
      <c r="B52" s="2">
        <v>45266</v>
      </c>
      <c r="C52">
        <v>40.25</v>
      </c>
      <c r="D52">
        <v>454.76</v>
      </c>
      <c r="E52">
        <v>187.84</v>
      </c>
      <c r="F52">
        <v>29.51</v>
      </c>
      <c r="G52">
        <v>385.05</v>
      </c>
      <c r="H52">
        <v>21.55</v>
      </c>
      <c r="I52">
        <v>64.760000000000005</v>
      </c>
      <c r="J52">
        <v>95.87</v>
      </c>
      <c r="K52">
        <v>61.82</v>
      </c>
      <c r="L52">
        <v>52.72</v>
      </c>
      <c r="M52">
        <v>62.67</v>
      </c>
      <c r="N52">
        <v>127.54</v>
      </c>
      <c r="O52">
        <v>47.34</v>
      </c>
      <c r="P52">
        <v>184.06</v>
      </c>
      <c r="Q52">
        <v>23.95</v>
      </c>
    </row>
    <row r="53" spans="2:17" x14ac:dyDescent="0.3">
      <c r="B53" s="2">
        <v>45265</v>
      </c>
      <c r="C53">
        <v>40.299999999999997</v>
      </c>
      <c r="D53">
        <v>456.6</v>
      </c>
      <c r="E53">
        <v>187.15</v>
      </c>
      <c r="F53">
        <v>29.44</v>
      </c>
      <c r="G53">
        <v>387.29</v>
      </c>
      <c r="H53">
        <v>22.01</v>
      </c>
      <c r="I53">
        <v>67.58</v>
      </c>
      <c r="J53">
        <v>94.61</v>
      </c>
      <c r="K53">
        <v>61.81</v>
      </c>
      <c r="L53">
        <v>52.78</v>
      </c>
      <c r="M53">
        <v>62.02</v>
      </c>
      <c r="N53">
        <v>127.84</v>
      </c>
      <c r="O53">
        <v>47.27</v>
      </c>
      <c r="P53">
        <v>184.39</v>
      </c>
      <c r="Q53">
        <v>23.94</v>
      </c>
    </row>
    <row r="54" spans="2:17" x14ac:dyDescent="0.3">
      <c r="B54" s="2">
        <v>45264</v>
      </c>
      <c r="C54">
        <v>40.44</v>
      </c>
      <c r="D54">
        <v>456.69</v>
      </c>
      <c r="E54">
        <v>187.86</v>
      </c>
      <c r="F54">
        <v>29.33</v>
      </c>
      <c r="G54">
        <v>386.32</v>
      </c>
      <c r="H54">
        <v>21.98</v>
      </c>
      <c r="I54">
        <v>68.47</v>
      </c>
      <c r="J54">
        <v>92.614999999999995</v>
      </c>
      <c r="K54">
        <v>61.87</v>
      </c>
      <c r="L54">
        <v>52.88</v>
      </c>
      <c r="M54">
        <v>62.25</v>
      </c>
      <c r="N54">
        <v>128.04</v>
      </c>
      <c r="O54">
        <v>46.84</v>
      </c>
      <c r="P54">
        <v>186.89</v>
      </c>
      <c r="Q54">
        <v>24.31</v>
      </c>
    </row>
    <row r="55" spans="2:17" x14ac:dyDescent="0.3">
      <c r="B55" s="2">
        <v>45261</v>
      </c>
      <c r="C55">
        <v>40.799999999999997</v>
      </c>
      <c r="D55">
        <v>459.1</v>
      </c>
      <c r="E55">
        <v>192.01</v>
      </c>
      <c r="F55">
        <v>29.2</v>
      </c>
      <c r="G55">
        <v>389.94</v>
      </c>
      <c r="H55">
        <v>22.02</v>
      </c>
      <c r="I55">
        <v>69.239999999999995</v>
      </c>
      <c r="J55">
        <v>92.99</v>
      </c>
      <c r="K55">
        <v>62.21</v>
      </c>
      <c r="L55">
        <v>53.35</v>
      </c>
      <c r="M55">
        <v>63.21</v>
      </c>
      <c r="N55">
        <v>128.76</v>
      </c>
      <c r="O55">
        <v>46.4</v>
      </c>
      <c r="P55">
        <v>184.91</v>
      </c>
      <c r="Q55">
        <v>24.89</v>
      </c>
    </row>
    <row r="56" spans="2:17" x14ac:dyDescent="0.3">
      <c r="B56" s="2">
        <v>45260</v>
      </c>
      <c r="C56">
        <v>40.630000000000003</v>
      </c>
      <c r="D56">
        <v>456.4</v>
      </c>
      <c r="E56">
        <v>188.75</v>
      </c>
      <c r="F56">
        <v>29.29</v>
      </c>
      <c r="G56">
        <v>388.83</v>
      </c>
      <c r="H56">
        <v>22.28</v>
      </c>
      <c r="I56">
        <v>70.14</v>
      </c>
      <c r="J56">
        <v>91.56</v>
      </c>
      <c r="K56">
        <v>61.62</v>
      </c>
      <c r="L56">
        <v>52.88</v>
      </c>
      <c r="M56">
        <v>62.61</v>
      </c>
      <c r="N56">
        <v>127.78</v>
      </c>
      <c r="O56">
        <v>46.02</v>
      </c>
      <c r="P56">
        <v>179.66</v>
      </c>
      <c r="Q56">
        <v>25.16</v>
      </c>
    </row>
    <row r="57" spans="2:17" x14ac:dyDescent="0.3">
      <c r="B57" s="2">
        <v>45259</v>
      </c>
      <c r="C57">
        <v>40.51</v>
      </c>
      <c r="D57">
        <v>454.61</v>
      </c>
      <c r="E57">
        <v>189.54</v>
      </c>
      <c r="F57">
        <v>29.08</v>
      </c>
      <c r="G57">
        <v>389.81</v>
      </c>
      <c r="H57">
        <v>22.08</v>
      </c>
      <c r="I57">
        <v>72.52</v>
      </c>
      <c r="J57">
        <v>92.63</v>
      </c>
      <c r="K57">
        <v>61.76</v>
      </c>
      <c r="L57">
        <v>52.84</v>
      </c>
      <c r="M57">
        <v>62.49</v>
      </c>
      <c r="N57">
        <v>127.43</v>
      </c>
      <c r="O57">
        <v>45.63</v>
      </c>
      <c r="P57">
        <v>178.98</v>
      </c>
      <c r="Q57">
        <v>25.06</v>
      </c>
    </row>
    <row r="58" spans="2:17" x14ac:dyDescent="0.3">
      <c r="B58" s="2">
        <v>45258</v>
      </c>
      <c r="C58">
        <v>40.74</v>
      </c>
      <c r="D58">
        <v>454.93</v>
      </c>
      <c r="E58">
        <v>189.26</v>
      </c>
      <c r="F58">
        <v>29.05</v>
      </c>
      <c r="G58">
        <v>390.19</v>
      </c>
      <c r="H58">
        <v>21.94</v>
      </c>
      <c r="I58">
        <v>71.260000000000005</v>
      </c>
      <c r="J58">
        <v>91.48</v>
      </c>
      <c r="K58">
        <v>61.48</v>
      </c>
      <c r="L58">
        <v>52.91</v>
      </c>
      <c r="M58">
        <v>62.55</v>
      </c>
      <c r="N58">
        <v>127.41</v>
      </c>
      <c r="O58">
        <v>45.49</v>
      </c>
      <c r="P58">
        <v>178.04</v>
      </c>
      <c r="Q58">
        <v>25.71</v>
      </c>
    </row>
    <row r="59" spans="2:17" x14ac:dyDescent="0.3">
      <c r="B59" s="2">
        <v>45257</v>
      </c>
      <c r="C59">
        <v>40.409999999999997</v>
      </c>
      <c r="D59">
        <v>454.48</v>
      </c>
      <c r="E59">
        <v>186.77</v>
      </c>
      <c r="F59">
        <v>29.15</v>
      </c>
      <c r="G59">
        <v>389.17</v>
      </c>
      <c r="H59">
        <v>21.59</v>
      </c>
      <c r="I59">
        <v>69.959999999999994</v>
      </c>
      <c r="J59">
        <v>91.3</v>
      </c>
      <c r="K59">
        <v>61.48</v>
      </c>
      <c r="L59">
        <v>52.33</v>
      </c>
      <c r="M59">
        <v>62.56</v>
      </c>
      <c r="N59">
        <v>127.31</v>
      </c>
      <c r="O59">
        <v>45.09</v>
      </c>
      <c r="P59">
        <v>178.73</v>
      </c>
      <c r="Q59">
        <v>26.02</v>
      </c>
    </row>
    <row r="60" spans="2:17" x14ac:dyDescent="0.3">
      <c r="B60" s="2">
        <v>45254</v>
      </c>
      <c r="C60">
        <v>40.6</v>
      </c>
      <c r="D60">
        <v>455.3</v>
      </c>
      <c r="E60">
        <v>185.52</v>
      </c>
      <c r="F60">
        <v>29.21</v>
      </c>
      <c r="G60">
        <v>389.51</v>
      </c>
      <c r="H60">
        <v>21.74</v>
      </c>
      <c r="I60">
        <v>70.819999999999993</v>
      </c>
      <c r="J60">
        <v>89.8</v>
      </c>
      <c r="K60">
        <v>61.67</v>
      </c>
      <c r="L60">
        <v>52.38</v>
      </c>
      <c r="M60">
        <v>62.61</v>
      </c>
      <c r="N60">
        <v>127.52</v>
      </c>
      <c r="O60">
        <v>45.19</v>
      </c>
      <c r="P60">
        <v>179.33</v>
      </c>
      <c r="Q60">
        <v>26.36</v>
      </c>
    </row>
    <row r="61" spans="2:17" x14ac:dyDescent="0.3">
      <c r="B61" s="2">
        <v>45252</v>
      </c>
      <c r="C61">
        <v>40.47</v>
      </c>
      <c r="D61">
        <v>455.02</v>
      </c>
      <c r="E61">
        <v>184.56</v>
      </c>
      <c r="F61">
        <v>29.34</v>
      </c>
      <c r="G61">
        <v>390.06</v>
      </c>
      <c r="H61">
        <v>22.07</v>
      </c>
      <c r="I61">
        <v>71.61</v>
      </c>
      <c r="J61">
        <v>90.87</v>
      </c>
      <c r="K61">
        <v>61.02</v>
      </c>
      <c r="L61">
        <v>52.45</v>
      </c>
      <c r="M61">
        <v>62.49</v>
      </c>
      <c r="N61">
        <v>127.23</v>
      </c>
      <c r="O61">
        <v>45.21</v>
      </c>
      <c r="P61">
        <v>178.13</v>
      </c>
      <c r="Q61">
        <v>26.29</v>
      </c>
    </row>
    <row r="62" spans="2:17" x14ac:dyDescent="0.3">
      <c r="B62" s="2">
        <v>45251</v>
      </c>
      <c r="C62">
        <v>40.58</v>
      </c>
      <c r="D62">
        <v>453.27</v>
      </c>
      <c r="E62">
        <v>185.35</v>
      </c>
      <c r="F62">
        <v>29.24</v>
      </c>
      <c r="G62">
        <v>388.47</v>
      </c>
      <c r="H62">
        <v>22.18</v>
      </c>
      <c r="I62">
        <v>72.53</v>
      </c>
      <c r="J62">
        <v>90.55</v>
      </c>
      <c r="K62">
        <v>60.92</v>
      </c>
      <c r="L62">
        <v>52.57</v>
      </c>
      <c r="M62">
        <v>62.1</v>
      </c>
      <c r="N62">
        <v>126.8</v>
      </c>
      <c r="O62">
        <v>45.06</v>
      </c>
      <c r="P62">
        <v>177.02</v>
      </c>
      <c r="Q62">
        <v>26.16</v>
      </c>
    </row>
    <row r="63" spans="2:17" x14ac:dyDescent="0.3">
      <c r="B63" s="2">
        <v>45250</v>
      </c>
      <c r="C63">
        <v>40.82</v>
      </c>
      <c r="D63">
        <v>454.26</v>
      </c>
      <c r="E63">
        <v>183.37</v>
      </c>
      <c r="F63">
        <v>29.21</v>
      </c>
      <c r="G63">
        <v>390.74</v>
      </c>
      <c r="H63">
        <v>22.14</v>
      </c>
      <c r="I63">
        <v>72.3</v>
      </c>
      <c r="J63">
        <v>90.59</v>
      </c>
      <c r="K63">
        <v>61.18</v>
      </c>
      <c r="L63">
        <v>52.76</v>
      </c>
      <c r="M63">
        <v>62.36</v>
      </c>
      <c r="N63">
        <v>127.07</v>
      </c>
      <c r="O63">
        <v>45.05</v>
      </c>
      <c r="P63">
        <v>179.33</v>
      </c>
      <c r="Q63">
        <v>26.69</v>
      </c>
    </row>
    <row r="64" spans="2:17" x14ac:dyDescent="0.3">
      <c r="B64" s="2">
        <v>45247</v>
      </c>
      <c r="C64">
        <v>40.39</v>
      </c>
      <c r="D64">
        <v>450.79</v>
      </c>
      <c r="E64">
        <v>183.67</v>
      </c>
      <c r="F64">
        <v>29.3</v>
      </c>
      <c r="G64">
        <v>386.04</v>
      </c>
      <c r="H64">
        <v>22.08</v>
      </c>
      <c r="I64">
        <v>70.75</v>
      </c>
      <c r="J64">
        <v>90.04</v>
      </c>
      <c r="K64">
        <v>60.9</v>
      </c>
      <c r="L64">
        <v>52.31</v>
      </c>
      <c r="M64">
        <v>62.35</v>
      </c>
      <c r="N64">
        <v>126.3</v>
      </c>
      <c r="O64">
        <v>45.045000000000002</v>
      </c>
      <c r="P64">
        <v>178.29</v>
      </c>
      <c r="Q64">
        <v>26.12</v>
      </c>
    </row>
    <row r="65" spans="2:17" x14ac:dyDescent="0.3">
      <c r="B65" s="2">
        <v>45246</v>
      </c>
      <c r="C65">
        <v>40.229999999999997</v>
      </c>
      <c r="D65">
        <v>450.23</v>
      </c>
      <c r="E65">
        <v>183.69</v>
      </c>
      <c r="F65">
        <v>29.46</v>
      </c>
      <c r="G65">
        <v>385.95</v>
      </c>
      <c r="H65">
        <v>22.12</v>
      </c>
      <c r="I65">
        <v>68.05</v>
      </c>
      <c r="J65">
        <v>89.62</v>
      </c>
      <c r="K65">
        <v>60.07</v>
      </c>
      <c r="L65">
        <v>52.24</v>
      </c>
      <c r="M65">
        <v>61.39</v>
      </c>
      <c r="N65">
        <v>125.66</v>
      </c>
      <c r="O65">
        <v>44.98</v>
      </c>
      <c r="P65">
        <v>175.88</v>
      </c>
      <c r="Q65">
        <v>26.1</v>
      </c>
    </row>
    <row r="66" spans="2:17" x14ac:dyDescent="0.3">
      <c r="B66" s="2">
        <v>45245</v>
      </c>
      <c r="C66">
        <v>40.65</v>
      </c>
      <c r="D66">
        <v>449.68</v>
      </c>
      <c r="E66">
        <v>181.64</v>
      </c>
      <c r="F66">
        <v>29.44</v>
      </c>
      <c r="G66">
        <v>385.62</v>
      </c>
      <c r="H66">
        <v>22.29</v>
      </c>
      <c r="I66">
        <v>71.34</v>
      </c>
      <c r="J66">
        <v>88.52</v>
      </c>
      <c r="K66">
        <v>60.2</v>
      </c>
      <c r="L66">
        <v>52.18</v>
      </c>
      <c r="M66">
        <v>61.18</v>
      </c>
      <c r="N66">
        <v>125.66</v>
      </c>
      <c r="O66">
        <v>44.94</v>
      </c>
      <c r="P66">
        <v>178.77</v>
      </c>
      <c r="Q66">
        <v>27.21</v>
      </c>
    </row>
    <row r="67" spans="2:17" x14ac:dyDescent="0.3">
      <c r="B67" s="2">
        <v>45244</v>
      </c>
      <c r="C67">
        <v>40.369999999999997</v>
      </c>
      <c r="D67">
        <v>448.73</v>
      </c>
      <c r="E67">
        <v>182.12</v>
      </c>
      <c r="F67">
        <v>29.33</v>
      </c>
      <c r="G67">
        <v>385.33</v>
      </c>
      <c r="H67">
        <v>22.25</v>
      </c>
      <c r="I67">
        <v>72.69</v>
      </c>
      <c r="J67">
        <v>89.78</v>
      </c>
      <c r="K67">
        <v>60.21</v>
      </c>
      <c r="L67">
        <v>51.98</v>
      </c>
      <c r="M67">
        <v>61.64</v>
      </c>
      <c r="N67">
        <v>125.46</v>
      </c>
      <c r="O67">
        <v>45.08</v>
      </c>
      <c r="P67">
        <v>178.46</v>
      </c>
      <c r="Q67">
        <v>26.58</v>
      </c>
    </row>
    <row r="68" spans="2:17" x14ac:dyDescent="0.3">
      <c r="B68" s="2">
        <v>45243</v>
      </c>
      <c r="C68">
        <v>39.450000000000003</v>
      </c>
      <c r="D68">
        <v>440.19</v>
      </c>
      <c r="E68">
        <v>180.51</v>
      </c>
      <c r="F68">
        <v>29.8</v>
      </c>
      <c r="G68">
        <v>377.21</v>
      </c>
      <c r="H68">
        <v>22.36</v>
      </c>
      <c r="I68">
        <v>72.92</v>
      </c>
      <c r="J68">
        <v>87.79</v>
      </c>
      <c r="K68">
        <v>58.48</v>
      </c>
      <c r="L68">
        <v>50.64</v>
      </c>
      <c r="M68">
        <v>60.44</v>
      </c>
      <c r="N68">
        <v>122.88</v>
      </c>
      <c r="O68">
        <v>44.42</v>
      </c>
      <c r="P68">
        <v>169.17</v>
      </c>
      <c r="Q68">
        <v>26.02</v>
      </c>
    </row>
    <row r="69" spans="2:17" x14ac:dyDescent="0.3">
      <c r="B69" s="2">
        <v>45240</v>
      </c>
      <c r="C69">
        <v>39.380000000000003</v>
      </c>
      <c r="D69">
        <v>440.61</v>
      </c>
      <c r="E69">
        <v>179.51</v>
      </c>
      <c r="F69">
        <v>29.84</v>
      </c>
      <c r="G69">
        <v>378.39</v>
      </c>
      <c r="H69">
        <v>22.04</v>
      </c>
      <c r="I69">
        <v>71.790000000000006</v>
      </c>
      <c r="J69">
        <v>87.99</v>
      </c>
      <c r="K69">
        <v>58.33</v>
      </c>
      <c r="L69">
        <v>50.84</v>
      </c>
      <c r="M69">
        <v>60.47</v>
      </c>
      <c r="N69">
        <v>122.84</v>
      </c>
      <c r="O69">
        <v>44.49</v>
      </c>
      <c r="P69">
        <v>169.11</v>
      </c>
      <c r="Q69">
        <v>25.68</v>
      </c>
    </row>
    <row r="70" spans="2:17" x14ac:dyDescent="0.3">
      <c r="B70" s="2">
        <v>45239</v>
      </c>
      <c r="C70">
        <v>39.11</v>
      </c>
      <c r="D70">
        <v>433.84</v>
      </c>
      <c r="E70">
        <v>181.49</v>
      </c>
      <c r="F70">
        <v>29.86</v>
      </c>
      <c r="G70">
        <v>370.07</v>
      </c>
      <c r="H70">
        <v>22.13</v>
      </c>
      <c r="I70">
        <v>70.25</v>
      </c>
      <c r="J70">
        <v>87.5</v>
      </c>
      <c r="K70">
        <v>58.06</v>
      </c>
      <c r="L70">
        <v>50.32</v>
      </c>
      <c r="M70">
        <v>59.89</v>
      </c>
      <c r="N70">
        <v>121.31</v>
      </c>
      <c r="O70">
        <v>44.04</v>
      </c>
      <c r="P70">
        <v>167.24</v>
      </c>
      <c r="Q70">
        <v>25.76</v>
      </c>
    </row>
    <row r="71" spans="2:17" x14ac:dyDescent="0.3">
      <c r="B71" s="2">
        <v>45238</v>
      </c>
      <c r="C71">
        <v>39.46</v>
      </c>
      <c r="D71">
        <v>437.25</v>
      </c>
      <c r="E71">
        <v>180.77</v>
      </c>
      <c r="F71">
        <v>29.73</v>
      </c>
      <c r="G71">
        <v>372.94</v>
      </c>
      <c r="H71">
        <v>22.26</v>
      </c>
      <c r="I71">
        <v>70.19</v>
      </c>
      <c r="J71">
        <v>89.56</v>
      </c>
      <c r="K71">
        <v>58.07</v>
      </c>
      <c r="L71">
        <v>50.69</v>
      </c>
      <c r="M71">
        <v>59.64</v>
      </c>
      <c r="N71">
        <v>122.02</v>
      </c>
      <c r="O71">
        <v>44.33</v>
      </c>
      <c r="P71">
        <v>169.87</v>
      </c>
      <c r="Q71">
        <v>26.12</v>
      </c>
    </row>
    <row r="72" spans="2:17" x14ac:dyDescent="0.3">
      <c r="B72" s="2">
        <v>45237</v>
      </c>
      <c r="C72">
        <v>39.64</v>
      </c>
      <c r="D72">
        <v>436.93</v>
      </c>
      <c r="E72">
        <v>182.59</v>
      </c>
      <c r="F72">
        <v>29.74</v>
      </c>
      <c r="G72">
        <v>372.7</v>
      </c>
      <c r="H72">
        <v>22.16</v>
      </c>
      <c r="I72">
        <v>71.8</v>
      </c>
      <c r="J72">
        <v>88.06</v>
      </c>
      <c r="K72">
        <v>57.79</v>
      </c>
      <c r="L72">
        <v>51.02</v>
      </c>
      <c r="M72">
        <v>60.64</v>
      </c>
      <c r="N72">
        <v>121.99</v>
      </c>
      <c r="O72">
        <v>44.21</v>
      </c>
      <c r="P72">
        <v>171.7</v>
      </c>
      <c r="Q72">
        <v>26.31</v>
      </c>
    </row>
    <row r="73" spans="2:17" x14ac:dyDescent="0.3">
      <c r="B73" s="2">
        <v>45236</v>
      </c>
      <c r="C73">
        <v>39.630000000000003</v>
      </c>
      <c r="D73">
        <v>435.69</v>
      </c>
      <c r="E73">
        <v>183.35</v>
      </c>
      <c r="F73">
        <v>29.64</v>
      </c>
      <c r="G73">
        <v>369.21</v>
      </c>
      <c r="H73">
        <v>22.46</v>
      </c>
      <c r="I73">
        <v>74.91</v>
      </c>
      <c r="J73">
        <v>86.78</v>
      </c>
      <c r="K73">
        <v>58.05</v>
      </c>
      <c r="L73">
        <v>51.16</v>
      </c>
      <c r="M73">
        <v>61.2</v>
      </c>
      <c r="N73">
        <v>121.89</v>
      </c>
      <c r="O73">
        <v>44.19</v>
      </c>
      <c r="P73">
        <v>172.31</v>
      </c>
      <c r="Q73">
        <v>26.43</v>
      </c>
    </row>
    <row r="74" spans="2:17" x14ac:dyDescent="0.3">
      <c r="B74" s="2">
        <v>45233</v>
      </c>
      <c r="C74">
        <v>39.51</v>
      </c>
      <c r="D74">
        <v>434.69</v>
      </c>
      <c r="E74">
        <v>184.79</v>
      </c>
      <c r="F74">
        <v>29.61</v>
      </c>
      <c r="G74">
        <v>367.71</v>
      </c>
      <c r="H74">
        <v>22.4</v>
      </c>
      <c r="I74">
        <v>74.849999999999994</v>
      </c>
      <c r="J74">
        <v>87.63</v>
      </c>
      <c r="K74">
        <v>58.24</v>
      </c>
      <c r="L74">
        <v>50.68</v>
      </c>
      <c r="M74">
        <v>62</v>
      </c>
      <c r="N74">
        <v>121.93</v>
      </c>
      <c r="O74">
        <v>44.15</v>
      </c>
      <c r="P74">
        <v>174.49</v>
      </c>
      <c r="Q74">
        <v>26.35</v>
      </c>
    </row>
    <row r="75" spans="2:17" x14ac:dyDescent="0.3">
      <c r="B75" s="2">
        <v>45232</v>
      </c>
      <c r="C75">
        <v>38.799999999999997</v>
      </c>
      <c r="D75">
        <v>430.76</v>
      </c>
      <c r="E75">
        <v>184.12</v>
      </c>
      <c r="F75">
        <v>29.89</v>
      </c>
      <c r="G75">
        <v>363.44</v>
      </c>
      <c r="H75">
        <v>22.24</v>
      </c>
      <c r="I75">
        <v>76.180000000000007</v>
      </c>
      <c r="J75">
        <v>87.04</v>
      </c>
      <c r="K75">
        <v>57.76</v>
      </c>
      <c r="L75">
        <v>49.89</v>
      </c>
      <c r="M75">
        <v>60.95</v>
      </c>
      <c r="N75">
        <v>120.72</v>
      </c>
      <c r="O75">
        <v>43.83</v>
      </c>
      <c r="P75">
        <v>169.87</v>
      </c>
      <c r="Q75">
        <v>25.75</v>
      </c>
    </row>
    <row r="76" spans="2:17" x14ac:dyDescent="0.3">
      <c r="B76" s="2">
        <v>45231</v>
      </c>
      <c r="C76">
        <v>38.21</v>
      </c>
      <c r="D76">
        <v>422.66</v>
      </c>
      <c r="E76">
        <v>183.51</v>
      </c>
      <c r="F76">
        <v>30.04</v>
      </c>
      <c r="G76">
        <v>356.96</v>
      </c>
      <c r="H76">
        <v>21.98</v>
      </c>
      <c r="I76">
        <v>74.75</v>
      </c>
      <c r="J76">
        <v>85.1</v>
      </c>
      <c r="K76">
        <v>56.52</v>
      </c>
      <c r="L76">
        <v>48.87</v>
      </c>
      <c r="M76">
        <v>59.97</v>
      </c>
      <c r="N76">
        <v>118.32</v>
      </c>
      <c r="O76">
        <v>43.4</v>
      </c>
      <c r="P76">
        <v>165.46</v>
      </c>
      <c r="Q76">
        <v>25.48</v>
      </c>
    </row>
    <row r="77" spans="2:17" x14ac:dyDescent="0.3">
      <c r="B77" s="2">
        <v>45230</v>
      </c>
      <c r="C77">
        <v>37.94</v>
      </c>
      <c r="D77">
        <v>418.2</v>
      </c>
      <c r="E77">
        <v>184.09</v>
      </c>
      <c r="F77">
        <v>30.03</v>
      </c>
      <c r="G77">
        <v>350.87</v>
      </c>
      <c r="H77">
        <v>22.01</v>
      </c>
      <c r="I77">
        <v>75.02</v>
      </c>
      <c r="J77">
        <v>83.58</v>
      </c>
      <c r="K77">
        <v>56.14</v>
      </c>
      <c r="L77">
        <v>48.21</v>
      </c>
      <c r="M77">
        <v>58.96</v>
      </c>
      <c r="N77">
        <v>117.11</v>
      </c>
      <c r="O77">
        <v>43.24</v>
      </c>
      <c r="P77">
        <v>164.52</v>
      </c>
      <c r="Q77">
        <v>25.52</v>
      </c>
    </row>
    <row r="78" spans="2:17" x14ac:dyDescent="0.3">
      <c r="B78" s="2">
        <v>45229</v>
      </c>
      <c r="C78">
        <v>38.119999999999997</v>
      </c>
      <c r="D78">
        <v>415.59</v>
      </c>
      <c r="E78">
        <v>185.1</v>
      </c>
      <c r="F78">
        <v>29.85</v>
      </c>
      <c r="G78">
        <v>349.2</v>
      </c>
      <c r="H78">
        <v>21.9</v>
      </c>
      <c r="I78">
        <v>76.05</v>
      </c>
      <c r="J78">
        <v>83.99</v>
      </c>
      <c r="K78">
        <v>56.04</v>
      </c>
      <c r="L78">
        <v>48.37</v>
      </c>
      <c r="M78">
        <v>58.25</v>
      </c>
      <c r="N78">
        <v>116.43</v>
      </c>
      <c r="O78">
        <v>43.33</v>
      </c>
      <c r="P78">
        <v>163.11000000000001</v>
      </c>
      <c r="Q78">
        <v>25.94</v>
      </c>
    </row>
    <row r="79" spans="2:17" x14ac:dyDescent="0.3">
      <c r="B79" s="2">
        <v>45226</v>
      </c>
      <c r="C79">
        <v>37.78</v>
      </c>
      <c r="D79">
        <v>410.68</v>
      </c>
      <c r="E79">
        <v>186.15</v>
      </c>
      <c r="F79">
        <v>29.97</v>
      </c>
      <c r="G79">
        <v>345.31</v>
      </c>
      <c r="H79">
        <v>22.05</v>
      </c>
      <c r="I79">
        <v>78.36</v>
      </c>
      <c r="J79">
        <v>84.37</v>
      </c>
      <c r="K79">
        <v>55.18</v>
      </c>
      <c r="L79">
        <v>47.86</v>
      </c>
      <c r="M79">
        <v>57.82</v>
      </c>
      <c r="N79">
        <v>115.01</v>
      </c>
      <c r="O79">
        <v>42.96</v>
      </c>
      <c r="P79">
        <v>162.21</v>
      </c>
      <c r="Q79">
        <v>25.67</v>
      </c>
    </row>
    <row r="80" spans="2:17" x14ac:dyDescent="0.3">
      <c r="B80" s="2">
        <v>45225</v>
      </c>
      <c r="C80">
        <v>37.74</v>
      </c>
      <c r="D80">
        <v>412.55</v>
      </c>
      <c r="E80">
        <v>184.01</v>
      </c>
      <c r="F80">
        <v>30.01</v>
      </c>
      <c r="G80">
        <v>343.66</v>
      </c>
      <c r="H80">
        <v>21.85</v>
      </c>
      <c r="I80">
        <v>76.89</v>
      </c>
      <c r="J80">
        <v>84.73</v>
      </c>
      <c r="K80">
        <v>55.57</v>
      </c>
      <c r="L80">
        <v>48.02</v>
      </c>
      <c r="M80">
        <v>57.34</v>
      </c>
      <c r="N80">
        <v>115.58</v>
      </c>
      <c r="O80">
        <v>42.73</v>
      </c>
      <c r="P80">
        <v>164.14</v>
      </c>
      <c r="Q80">
        <v>25.58</v>
      </c>
    </row>
    <row r="81" spans="2:17" x14ac:dyDescent="0.3">
      <c r="B81" s="2">
        <v>45224</v>
      </c>
      <c r="C81">
        <v>37.880000000000003</v>
      </c>
      <c r="D81">
        <v>417.55</v>
      </c>
      <c r="E81">
        <v>183.72</v>
      </c>
      <c r="F81">
        <v>29.94</v>
      </c>
      <c r="G81">
        <v>350.34</v>
      </c>
      <c r="H81">
        <v>21.81</v>
      </c>
      <c r="I81">
        <v>78.459999999999994</v>
      </c>
      <c r="J81">
        <v>83.45</v>
      </c>
      <c r="K81">
        <v>55.81</v>
      </c>
      <c r="L81">
        <v>48.41</v>
      </c>
      <c r="M81">
        <v>58.13</v>
      </c>
      <c r="N81">
        <v>116.77</v>
      </c>
      <c r="O81">
        <v>43.25</v>
      </c>
      <c r="P81">
        <v>163.72</v>
      </c>
      <c r="Q81">
        <v>25.53</v>
      </c>
    </row>
    <row r="82" spans="2:17" x14ac:dyDescent="0.3">
      <c r="B82" s="2">
        <v>45223</v>
      </c>
      <c r="C82">
        <v>38.29</v>
      </c>
      <c r="D82">
        <v>423.63</v>
      </c>
      <c r="E82">
        <v>182.95</v>
      </c>
      <c r="F82">
        <v>29.86</v>
      </c>
      <c r="G82">
        <v>359.13</v>
      </c>
      <c r="H82">
        <v>21.91</v>
      </c>
      <c r="I82">
        <v>76.930000000000007</v>
      </c>
      <c r="J82">
        <v>85.35</v>
      </c>
      <c r="K82">
        <v>56.31</v>
      </c>
      <c r="L82">
        <v>49</v>
      </c>
      <c r="M82">
        <v>58.36</v>
      </c>
      <c r="N82">
        <v>118.3</v>
      </c>
      <c r="O82">
        <v>43.75</v>
      </c>
      <c r="P82">
        <v>166.47</v>
      </c>
      <c r="Q82">
        <v>26.06</v>
      </c>
    </row>
    <row r="83" spans="2:17" x14ac:dyDescent="0.3">
      <c r="B83" s="2">
        <v>45222</v>
      </c>
      <c r="C83">
        <v>37.82</v>
      </c>
      <c r="D83">
        <v>420.46</v>
      </c>
      <c r="E83">
        <v>182.97</v>
      </c>
      <c r="F83">
        <v>29.69</v>
      </c>
      <c r="G83">
        <v>355.67</v>
      </c>
      <c r="H83">
        <v>21.93</v>
      </c>
      <c r="I83">
        <v>78.89</v>
      </c>
      <c r="J83">
        <v>84.24</v>
      </c>
      <c r="K83">
        <v>56.1</v>
      </c>
      <c r="L83">
        <v>48.66</v>
      </c>
      <c r="M83">
        <v>57.99</v>
      </c>
      <c r="N83">
        <v>117.5</v>
      </c>
      <c r="O83">
        <v>43.62</v>
      </c>
      <c r="P83">
        <v>165.03</v>
      </c>
      <c r="Q83">
        <v>25.25</v>
      </c>
    </row>
    <row r="84" spans="2:17" x14ac:dyDescent="0.3">
      <c r="B84" s="2">
        <v>45219</v>
      </c>
      <c r="C84">
        <v>37.9</v>
      </c>
      <c r="D84">
        <v>421.19</v>
      </c>
      <c r="E84">
        <v>183.59</v>
      </c>
      <c r="F84">
        <v>29.84</v>
      </c>
      <c r="G84">
        <v>354.6</v>
      </c>
      <c r="H84">
        <v>21.92</v>
      </c>
      <c r="I84">
        <v>80.7</v>
      </c>
      <c r="J84">
        <v>83.24</v>
      </c>
      <c r="K84">
        <v>55.98</v>
      </c>
      <c r="L84">
        <v>48.81</v>
      </c>
      <c r="M84">
        <v>58.13</v>
      </c>
      <c r="N84">
        <v>117.65</v>
      </c>
      <c r="O84">
        <v>43.98</v>
      </c>
      <c r="P84">
        <v>166.44</v>
      </c>
      <c r="Q84">
        <v>25.03</v>
      </c>
    </row>
    <row r="85" spans="2:17" x14ac:dyDescent="0.3">
      <c r="B85" s="2">
        <v>45218</v>
      </c>
      <c r="C85">
        <v>38.36</v>
      </c>
      <c r="D85">
        <v>426.43</v>
      </c>
      <c r="E85">
        <v>183.09</v>
      </c>
      <c r="F85">
        <v>29.83</v>
      </c>
      <c r="G85">
        <v>359.97</v>
      </c>
      <c r="H85">
        <v>21.97</v>
      </c>
      <c r="I85">
        <v>81.680000000000007</v>
      </c>
      <c r="J85">
        <v>82.77</v>
      </c>
      <c r="K85">
        <v>56.52</v>
      </c>
      <c r="L85">
        <v>49.32</v>
      </c>
      <c r="M85">
        <v>58.52</v>
      </c>
      <c r="N85">
        <v>118.98</v>
      </c>
      <c r="O85">
        <v>44.33</v>
      </c>
      <c r="P85">
        <v>168.62</v>
      </c>
      <c r="Q85">
        <v>25.56</v>
      </c>
    </row>
    <row r="86" spans="2:17" x14ac:dyDescent="0.3">
      <c r="B86" s="2">
        <v>45217</v>
      </c>
      <c r="C86">
        <v>38.5</v>
      </c>
      <c r="D86">
        <v>430.21</v>
      </c>
      <c r="E86">
        <v>180.87</v>
      </c>
      <c r="F86">
        <v>29.92</v>
      </c>
      <c r="G86">
        <v>363.37</v>
      </c>
      <c r="H86">
        <v>21.92</v>
      </c>
      <c r="I86">
        <v>79.84</v>
      </c>
      <c r="J86">
        <v>84.5</v>
      </c>
      <c r="K86">
        <v>56.99</v>
      </c>
      <c r="L86">
        <v>49.42</v>
      </c>
      <c r="M86">
        <v>58.95</v>
      </c>
      <c r="N86">
        <v>120.06</v>
      </c>
      <c r="O86">
        <v>44.22</v>
      </c>
      <c r="P86">
        <v>171.35</v>
      </c>
      <c r="Q86">
        <v>26.01</v>
      </c>
    </row>
    <row r="87" spans="2:17" x14ac:dyDescent="0.3">
      <c r="B87" s="2">
        <v>45216</v>
      </c>
      <c r="C87">
        <v>39.14</v>
      </c>
      <c r="D87">
        <v>436.02</v>
      </c>
      <c r="E87">
        <v>178.29</v>
      </c>
      <c r="F87">
        <v>29.81</v>
      </c>
      <c r="G87">
        <v>368.2</v>
      </c>
      <c r="H87">
        <v>21.86</v>
      </c>
      <c r="I87">
        <v>78.8</v>
      </c>
      <c r="J87">
        <v>85.25</v>
      </c>
      <c r="K87">
        <v>58.06</v>
      </c>
      <c r="L87">
        <v>50.13</v>
      </c>
      <c r="M87">
        <v>59.89</v>
      </c>
      <c r="N87">
        <v>121.84</v>
      </c>
      <c r="O87">
        <v>44.77</v>
      </c>
      <c r="P87">
        <v>174.95</v>
      </c>
      <c r="Q87">
        <v>26.45</v>
      </c>
    </row>
    <row r="88" spans="2:17" x14ac:dyDescent="0.3">
      <c r="B88" s="2">
        <v>45215</v>
      </c>
      <c r="C88">
        <v>39.31</v>
      </c>
      <c r="D88">
        <v>436.04</v>
      </c>
      <c r="E88">
        <v>177.96</v>
      </c>
      <c r="F88">
        <v>29.8</v>
      </c>
      <c r="G88">
        <v>369.41</v>
      </c>
      <c r="H88">
        <v>21.73</v>
      </c>
      <c r="I88">
        <v>78.39</v>
      </c>
      <c r="J88">
        <v>86.2</v>
      </c>
      <c r="K88">
        <v>58.12</v>
      </c>
      <c r="L88">
        <v>50.17</v>
      </c>
      <c r="M88">
        <v>59.77</v>
      </c>
      <c r="N88">
        <v>121.85</v>
      </c>
      <c r="O88">
        <v>44.76</v>
      </c>
      <c r="P88">
        <v>173.02</v>
      </c>
      <c r="Q88">
        <v>26.65</v>
      </c>
    </row>
    <row r="89" spans="2:17" x14ac:dyDescent="0.3">
      <c r="B89" s="2">
        <v>45212</v>
      </c>
      <c r="C89">
        <v>39.03</v>
      </c>
      <c r="D89">
        <v>431.5</v>
      </c>
      <c r="E89">
        <v>178.83</v>
      </c>
      <c r="F89">
        <v>29.93</v>
      </c>
      <c r="G89">
        <v>365.28</v>
      </c>
      <c r="H89">
        <v>21.71</v>
      </c>
      <c r="I89">
        <v>78.989999999999995</v>
      </c>
      <c r="J89">
        <v>87.61</v>
      </c>
      <c r="K89">
        <v>57.59</v>
      </c>
      <c r="L89">
        <v>49.67</v>
      </c>
      <c r="M89">
        <v>59.58</v>
      </c>
      <c r="N89">
        <v>120.68</v>
      </c>
      <c r="O89">
        <v>44.46</v>
      </c>
      <c r="P89">
        <v>170.27</v>
      </c>
      <c r="Q89">
        <v>26.48</v>
      </c>
    </row>
    <row r="90" spans="2:17" x14ac:dyDescent="0.3">
      <c r="B90" s="2">
        <v>45211</v>
      </c>
      <c r="C90">
        <v>39.18</v>
      </c>
      <c r="D90">
        <v>433.66</v>
      </c>
      <c r="E90">
        <v>173.26</v>
      </c>
      <c r="F90">
        <v>29.91</v>
      </c>
      <c r="G90">
        <v>369.93</v>
      </c>
      <c r="H90">
        <v>21.61</v>
      </c>
      <c r="I90">
        <v>75.42</v>
      </c>
      <c r="J90">
        <v>86.07</v>
      </c>
      <c r="K90">
        <v>58.12</v>
      </c>
      <c r="L90">
        <v>49.86</v>
      </c>
      <c r="M90">
        <v>60.33</v>
      </c>
      <c r="N90">
        <v>121.38</v>
      </c>
      <c r="O90">
        <v>44.32</v>
      </c>
      <c r="P90">
        <v>171.7</v>
      </c>
      <c r="Q90">
        <v>26.68</v>
      </c>
    </row>
    <row r="91" spans="2:17" x14ac:dyDescent="0.3">
      <c r="B91" s="2">
        <v>45210</v>
      </c>
      <c r="C91">
        <v>39.6</v>
      </c>
      <c r="D91">
        <v>436.32</v>
      </c>
      <c r="E91">
        <v>173.79</v>
      </c>
      <c r="F91">
        <v>29.66</v>
      </c>
      <c r="G91">
        <v>371.22</v>
      </c>
      <c r="H91">
        <v>21.41</v>
      </c>
      <c r="I91">
        <v>75.67</v>
      </c>
      <c r="J91">
        <v>88.47</v>
      </c>
      <c r="K91">
        <v>58.79</v>
      </c>
      <c r="L91">
        <v>50.27</v>
      </c>
      <c r="M91">
        <v>60.18</v>
      </c>
      <c r="N91">
        <v>122.32</v>
      </c>
      <c r="O91">
        <v>44.68</v>
      </c>
      <c r="P91">
        <v>175.67</v>
      </c>
      <c r="Q91">
        <v>27.15</v>
      </c>
    </row>
    <row r="92" spans="2:17" x14ac:dyDescent="0.3">
      <c r="B92" s="2">
        <v>45209</v>
      </c>
      <c r="C92">
        <v>39.479999999999997</v>
      </c>
      <c r="D92">
        <v>434.54</v>
      </c>
      <c r="E92">
        <v>172.53</v>
      </c>
      <c r="F92">
        <v>29.66</v>
      </c>
      <c r="G92">
        <v>368.59</v>
      </c>
      <c r="H92">
        <v>21.55</v>
      </c>
      <c r="I92">
        <v>76.709999999999994</v>
      </c>
      <c r="J92">
        <v>86.66</v>
      </c>
      <c r="K92">
        <v>58.4</v>
      </c>
      <c r="L92">
        <v>49.98</v>
      </c>
      <c r="M92">
        <v>60.33</v>
      </c>
      <c r="N92">
        <v>121.78</v>
      </c>
      <c r="O92">
        <v>44.59</v>
      </c>
      <c r="P92">
        <v>175.97</v>
      </c>
      <c r="Q92">
        <v>26.89</v>
      </c>
    </row>
    <row r="93" spans="2:17" x14ac:dyDescent="0.3">
      <c r="B93" s="2">
        <v>45208</v>
      </c>
      <c r="C93">
        <v>38.86</v>
      </c>
      <c r="D93">
        <v>432.29</v>
      </c>
      <c r="E93">
        <v>172.82</v>
      </c>
      <c r="F93">
        <v>29.73</v>
      </c>
      <c r="G93">
        <v>366.56</v>
      </c>
      <c r="H93">
        <v>21.57</v>
      </c>
      <c r="I93">
        <v>77.13</v>
      </c>
      <c r="J93">
        <v>86.78</v>
      </c>
      <c r="K93">
        <v>57.5</v>
      </c>
      <c r="L93">
        <v>49.37</v>
      </c>
      <c r="M93">
        <v>59.55</v>
      </c>
      <c r="N93">
        <v>120.79</v>
      </c>
      <c r="O93">
        <v>44.09</v>
      </c>
      <c r="P93">
        <v>174</v>
      </c>
      <c r="Q93">
        <v>26.22</v>
      </c>
    </row>
    <row r="94" spans="2:17" x14ac:dyDescent="0.3">
      <c r="B94" s="2">
        <v>45205</v>
      </c>
      <c r="C94">
        <v>39.1</v>
      </c>
      <c r="D94">
        <v>429.54</v>
      </c>
      <c r="E94">
        <v>169.7</v>
      </c>
      <c r="F94">
        <v>29.74</v>
      </c>
      <c r="G94">
        <v>364.7</v>
      </c>
      <c r="H94">
        <v>21.58</v>
      </c>
      <c r="I94">
        <v>74.16</v>
      </c>
      <c r="J94">
        <v>84.79</v>
      </c>
      <c r="K94">
        <v>57.68</v>
      </c>
      <c r="L94">
        <v>49.68</v>
      </c>
      <c r="M94">
        <v>59.38</v>
      </c>
      <c r="N94">
        <v>120.25</v>
      </c>
      <c r="O94">
        <v>44.58</v>
      </c>
      <c r="P94">
        <v>173</v>
      </c>
      <c r="Q94">
        <v>26.23</v>
      </c>
    </row>
    <row r="95" spans="2:17" x14ac:dyDescent="0.3">
      <c r="B95" s="2">
        <v>45204</v>
      </c>
      <c r="C95">
        <v>38.57</v>
      </c>
      <c r="D95">
        <v>424.5</v>
      </c>
      <c r="E95">
        <v>168.83</v>
      </c>
      <c r="F95">
        <v>29.8</v>
      </c>
      <c r="G95">
        <v>358.69</v>
      </c>
      <c r="H95">
        <v>21.44</v>
      </c>
      <c r="I95">
        <v>73.989999999999995</v>
      </c>
      <c r="J95">
        <v>85.83</v>
      </c>
      <c r="K95">
        <v>56.94</v>
      </c>
      <c r="L95">
        <v>49.15</v>
      </c>
      <c r="M95">
        <v>59.23</v>
      </c>
      <c r="N95">
        <v>118.88</v>
      </c>
      <c r="O95">
        <v>44.16</v>
      </c>
      <c r="P95">
        <v>171.35</v>
      </c>
      <c r="Q95">
        <v>25.69</v>
      </c>
    </row>
    <row r="96" spans="2:17" x14ac:dyDescent="0.3">
      <c r="B96" s="2">
        <v>45203</v>
      </c>
      <c r="C96">
        <v>38.409999999999997</v>
      </c>
      <c r="D96">
        <v>424.66</v>
      </c>
      <c r="E96">
        <v>169.14</v>
      </c>
      <c r="F96">
        <v>29.9</v>
      </c>
      <c r="G96">
        <v>359.75</v>
      </c>
      <c r="H96">
        <v>21.32</v>
      </c>
      <c r="I96">
        <v>75.59</v>
      </c>
      <c r="J96">
        <v>86.26</v>
      </c>
      <c r="K96">
        <v>56.61</v>
      </c>
      <c r="L96">
        <v>48.99</v>
      </c>
      <c r="M96">
        <v>58.09</v>
      </c>
      <c r="N96">
        <v>118.63</v>
      </c>
      <c r="O96">
        <v>43.87</v>
      </c>
      <c r="P96">
        <v>171.22</v>
      </c>
      <c r="Q96">
        <v>25.53</v>
      </c>
    </row>
    <row r="97" spans="2:17" x14ac:dyDescent="0.3">
      <c r="B97" s="2">
        <v>45202</v>
      </c>
      <c r="C97">
        <v>38.57</v>
      </c>
      <c r="D97">
        <v>421.59</v>
      </c>
      <c r="E97">
        <v>169.16</v>
      </c>
      <c r="F97">
        <v>29.99</v>
      </c>
      <c r="G97">
        <v>354.92</v>
      </c>
      <c r="H97">
        <v>21.37</v>
      </c>
      <c r="I97">
        <v>79.930000000000007</v>
      </c>
      <c r="J97">
        <v>85.06</v>
      </c>
      <c r="K97">
        <v>56.33</v>
      </c>
      <c r="L97">
        <v>49.06</v>
      </c>
      <c r="M97">
        <v>58.73</v>
      </c>
      <c r="N97">
        <v>117.94</v>
      </c>
      <c r="O97">
        <v>43.95</v>
      </c>
      <c r="P97">
        <v>171.14</v>
      </c>
      <c r="Q97">
        <v>25.75</v>
      </c>
    </row>
    <row r="98" spans="2:17" x14ac:dyDescent="0.3">
      <c r="B98" s="2">
        <v>45201</v>
      </c>
      <c r="C98">
        <v>39.07</v>
      </c>
      <c r="D98">
        <v>427.31</v>
      </c>
      <c r="E98">
        <v>169.65</v>
      </c>
      <c r="F98">
        <v>29.96</v>
      </c>
      <c r="G98">
        <v>361.26</v>
      </c>
      <c r="H98">
        <v>21.58</v>
      </c>
      <c r="I98">
        <v>79.39</v>
      </c>
      <c r="J98">
        <v>86.93</v>
      </c>
      <c r="K98">
        <v>56.94</v>
      </c>
      <c r="L98">
        <v>49.59</v>
      </c>
      <c r="M98">
        <v>59.77</v>
      </c>
      <c r="N98">
        <v>119.51</v>
      </c>
      <c r="O98">
        <v>44.21</v>
      </c>
      <c r="P98">
        <v>174.07</v>
      </c>
      <c r="Q98">
        <v>26.37</v>
      </c>
    </row>
    <row r="99" spans="2:17" x14ac:dyDescent="0.3">
      <c r="B99" s="2">
        <v>45198</v>
      </c>
      <c r="C99">
        <v>39.21</v>
      </c>
      <c r="D99">
        <v>427.48</v>
      </c>
      <c r="E99">
        <v>171.45</v>
      </c>
      <c r="F99">
        <v>29.73</v>
      </c>
      <c r="G99">
        <v>358.27</v>
      </c>
      <c r="H99">
        <v>21.41</v>
      </c>
      <c r="I99">
        <v>80.86</v>
      </c>
      <c r="J99">
        <v>88.69</v>
      </c>
      <c r="K99">
        <v>57.93</v>
      </c>
      <c r="L99">
        <v>49.83</v>
      </c>
      <c r="M99">
        <v>60.29</v>
      </c>
      <c r="N99">
        <v>120.17</v>
      </c>
      <c r="O99">
        <v>44.22</v>
      </c>
      <c r="P99">
        <v>176.74</v>
      </c>
      <c r="Q99">
        <v>26.53</v>
      </c>
    </row>
    <row r="100" spans="2:17" x14ac:dyDescent="0.3">
      <c r="B100" s="2">
        <v>45197</v>
      </c>
      <c r="C100">
        <v>39.17</v>
      </c>
      <c r="D100">
        <v>428.52</v>
      </c>
      <c r="E100">
        <v>173.23</v>
      </c>
      <c r="F100">
        <v>29.71</v>
      </c>
      <c r="G100">
        <v>358.01</v>
      </c>
      <c r="H100">
        <v>21.8</v>
      </c>
      <c r="I100">
        <v>81.569999999999993</v>
      </c>
      <c r="J100">
        <v>88.68</v>
      </c>
      <c r="K100">
        <v>57.85</v>
      </c>
      <c r="L100">
        <v>49.93</v>
      </c>
      <c r="M100">
        <v>61.15</v>
      </c>
      <c r="N100">
        <v>120.52</v>
      </c>
      <c r="O100">
        <v>44.25</v>
      </c>
      <c r="P100">
        <v>177.58</v>
      </c>
      <c r="Q100">
        <v>26.26</v>
      </c>
    </row>
    <row r="101" spans="2:17" x14ac:dyDescent="0.3">
      <c r="B101" s="2">
        <v>45196</v>
      </c>
      <c r="C101">
        <v>39.090000000000003</v>
      </c>
      <c r="D101">
        <v>426.05</v>
      </c>
      <c r="E101">
        <v>174.1</v>
      </c>
      <c r="F101">
        <v>29.87</v>
      </c>
      <c r="G101">
        <v>355.04</v>
      </c>
      <c r="H101">
        <v>21.61</v>
      </c>
      <c r="I101">
        <v>82.9</v>
      </c>
      <c r="J101">
        <v>88.41</v>
      </c>
      <c r="K101">
        <v>57.29</v>
      </c>
      <c r="L101">
        <v>49.7</v>
      </c>
      <c r="M101">
        <v>61.03</v>
      </c>
      <c r="N101">
        <v>119.58</v>
      </c>
      <c r="O101">
        <v>44.59</v>
      </c>
      <c r="P101">
        <v>175.99</v>
      </c>
      <c r="Q101">
        <v>26.41</v>
      </c>
    </row>
    <row r="102" spans="2:17" x14ac:dyDescent="0.3">
      <c r="B102" s="2">
        <v>45195</v>
      </c>
      <c r="C102">
        <v>39.04</v>
      </c>
      <c r="D102">
        <v>425.88</v>
      </c>
      <c r="E102">
        <v>176.28</v>
      </c>
      <c r="F102">
        <v>29.73</v>
      </c>
      <c r="G102">
        <v>354.21</v>
      </c>
      <c r="H102">
        <v>21.67</v>
      </c>
      <c r="I102">
        <v>80.88</v>
      </c>
      <c r="J102">
        <v>88.87</v>
      </c>
      <c r="K102">
        <v>57.54</v>
      </c>
      <c r="L102">
        <v>49.68</v>
      </c>
      <c r="M102">
        <v>60.77</v>
      </c>
      <c r="N102">
        <v>119.67</v>
      </c>
      <c r="O102">
        <v>44.32</v>
      </c>
      <c r="P102">
        <v>174.36</v>
      </c>
      <c r="Q102">
        <v>26.35</v>
      </c>
    </row>
    <row r="103" spans="2:17" x14ac:dyDescent="0.3">
      <c r="B103" s="2">
        <v>45194</v>
      </c>
      <c r="C103">
        <v>39.5</v>
      </c>
      <c r="D103">
        <v>432.23</v>
      </c>
      <c r="E103">
        <v>177.7</v>
      </c>
      <c r="F103">
        <v>29.64</v>
      </c>
      <c r="G103">
        <v>359.61</v>
      </c>
      <c r="H103">
        <v>21.75</v>
      </c>
      <c r="I103">
        <v>80.39</v>
      </c>
      <c r="J103">
        <v>89.18</v>
      </c>
      <c r="K103">
        <v>58.27</v>
      </c>
      <c r="L103">
        <v>50.41</v>
      </c>
      <c r="M103">
        <v>61.72</v>
      </c>
      <c r="N103">
        <v>121.39</v>
      </c>
      <c r="O103">
        <v>44.63</v>
      </c>
      <c r="P103">
        <v>177.46</v>
      </c>
      <c r="Q103">
        <v>26.72</v>
      </c>
    </row>
    <row r="104" spans="2:17" x14ac:dyDescent="0.3">
      <c r="B104" s="2">
        <v>45191</v>
      </c>
      <c r="C104">
        <v>39.65</v>
      </c>
      <c r="D104">
        <v>430.42</v>
      </c>
      <c r="E104">
        <v>178.62</v>
      </c>
      <c r="F104">
        <v>29.53</v>
      </c>
      <c r="G104">
        <v>357.91</v>
      </c>
      <c r="H104">
        <v>21.86</v>
      </c>
      <c r="I104">
        <v>80.63</v>
      </c>
      <c r="J104">
        <v>91.43</v>
      </c>
      <c r="K104">
        <v>58.67</v>
      </c>
      <c r="L104">
        <v>50.41</v>
      </c>
      <c r="M104">
        <v>61.8</v>
      </c>
      <c r="N104">
        <v>121.17</v>
      </c>
      <c r="O104">
        <v>44.48</v>
      </c>
      <c r="P104">
        <v>176.67</v>
      </c>
      <c r="Q104">
        <v>27.14</v>
      </c>
    </row>
    <row r="105" spans="2:17" x14ac:dyDescent="0.3">
      <c r="B105" s="2">
        <v>45190</v>
      </c>
      <c r="C105">
        <v>39.19</v>
      </c>
      <c r="D105">
        <v>431.39</v>
      </c>
      <c r="E105">
        <v>178.05</v>
      </c>
      <c r="F105">
        <v>29.46</v>
      </c>
      <c r="G105">
        <v>357.86</v>
      </c>
      <c r="H105">
        <v>21.9</v>
      </c>
      <c r="I105">
        <v>80.41</v>
      </c>
      <c r="J105">
        <v>90.7</v>
      </c>
      <c r="K105">
        <v>58.8</v>
      </c>
      <c r="L105">
        <v>50.25</v>
      </c>
      <c r="M105">
        <v>61.63</v>
      </c>
      <c r="N105">
        <v>121.36</v>
      </c>
      <c r="O105">
        <v>44.45</v>
      </c>
      <c r="P105">
        <v>177.07</v>
      </c>
      <c r="Q105">
        <v>26.21</v>
      </c>
    </row>
    <row r="106" spans="2:17" x14ac:dyDescent="0.3">
      <c r="B106" s="2">
        <v>45189</v>
      </c>
      <c r="C106">
        <v>39.83</v>
      </c>
      <c r="D106">
        <v>438.64</v>
      </c>
      <c r="E106">
        <v>179.35</v>
      </c>
      <c r="F106">
        <v>29.44</v>
      </c>
      <c r="G106">
        <v>364.54</v>
      </c>
      <c r="H106">
        <v>22.21</v>
      </c>
      <c r="I106">
        <v>80.14</v>
      </c>
      <c r="J106">
        <v>93.09</v>
      </c>
      <c r="K106">
        <v>59.66</v>
      </c>
      <c r="L106">
        <v>51.07</v>
      </c>
      <c r="M106">
        <v>62.6</v>
      </c>
      <c r="N106">
        <v>123.43</v>
      </c>
      <c r="O106">
        <v>44.88</v>
      </c>
      <c r="P106">
        <v>179.86</v>
      </c>
      <c r="Q106">
        <v>26.79</v>
      </c>
    </row>
    <row r="107" spans="2:17" x14ac:dyDescent="0.3">
      <c r="B107" s="2">
        <v>45188</v>
      </c>
      <c r="C107">
        <v>39.950000000000003</v>
      </c>
      <c r="D107">
        <v>442.71</v>
      </c>
      <c r="E107">
        <v>179.22</v>
      </c>
      <c r="F107">
        <v>29.39</v>
      </c>
      <c r="G107">
        <v>369.87</v>
      </c>
      <c r="H107">
        <v>22.27</v>
      </c>
      <c r="I107">
        <v>81.5</v>
      </c>
      <c r="J107">
        <v>92.8</v>
      </c>
      <c r="K107">
        <v>59.55</v>
      </c>
      <c r="L107">
        <v>51.19</v>
      </c>
      <c r="M107">
        <v>63.45</v>
      </c>
      <c r="N107">
        <v>124.34</v>
      </c>
      <c r="O107">
        <v>45</v>
      </c>
      <c r="P107">
        <v>181.68</v>
      </c>
      <c r="Q107">
        <v>26.98</v>
      </c>
    </row>
    <row r="108" spans="2:17" x14ac:dyDescent="0.3">
      <c r="B108" s="2">
        <v>45187</v>
      </c>
      <c r="C108">
        <v>40.15</v>
      </c>
      <c r="D108">
        <v>443.63</v>
      </c>
      <c r="E108">
        <v>179.39</v>
      </c>
      <c r="F108">
        <v>29.37</v>
      </c>
      <c r="G108">
        <v>370.66</v>
      </c>
      <c r="H108">
        <v>22.18</v>
      </c>
      <c r="I108">
        <v>81.45</v>
      </c>
      <c r="J108">
        <v>93.49</v>
      </c>
      <c r="K108">
        <v>59.51</v>
      </c>
      <c r="L108">
        <v>51.47</v>
      </c>
      <c r="M108">
        <v>63.14</v>
      </c>
      <c r="N108">
        <v>124.52</v>
      </c>
      <c r="O108">
        <v>45.17</v>
      </c>
      <c r="P108">
        <v>182.39</v>
      </c>
      <c r="Q108">
        <v>27.05</v>
      </c>
    </row>
    <row r="109" spans="2:17" x14ac:dyDescent="0.3">
      <c r="B109" s="2">
        <v>45184</v>
      </c>
      <c r="C109">
        <v>40.54</v>
      </c>
      <c r="D109">
        <v>443.37</v>
      </c>
      <c r="E109">
        <v>178.34</v>
      </c>
      <c r="F109">
        <v>29.42</v>
      </c>
      <c r="G109">
        <v>370.81</v>
      </c>
      <c r="H109">
        <v>22.34</v>
      </c>
      <c r="I109">
        <v>81.290000000000006</v>
      </c>
      <c r="J109">
        <v>92.96</v>
      </c>
      <c r="K109">
        <v>60.19</v>
      </c>
      <c r="L109">
        <v>51.5</v>
      </c>
      <c r="M109">
        <v>62.99</v>
      </c>
      <c r="N109">
        <v>124.62</v>
      </c>
      <c r="O109">
        <v>45.12</v>
      </c>
      <c r="P109">
        <v>183.61</v>
      </c>
      <c r="Q109">
        <v>27.18</v>
      </c>
    </row>
    <row r="110" spans="2:17" x14ac:dyDescent="0.3">
      <c r="B110" s="2">
        <v>45183</v>
      </c>
      <c r="C110">
        <v>40.75</v>
      </c>
      <c r="D110">
        <v>450.36</v>
      </c>
      <c r="E110">
        <v>177.17</v>
      </c>
      <c r="F110">
        <v>29.44</v>
      </c>
      <c r="G110">
        <v>377.27</v>
      </c>
      <c r="H110">
        <v>22.21</v>
      </c>
      <c r="I110">
        <v>81.12</v>
      </c>
      <c r="J110">
        <v>93.53</v>
      </c>
      <c r="K110">
        <v>60.28</v>
      </c>
      <c r="L110">
        <v>51.72</v>
      </c>
      <c r="M110">
        <v>63.34</v>
      </c>
      <c r="N110">
        <v>125.72</v>
      </c>
      <c r="O110">
        <v>45.244999999999997</v>
      </c>
      <c r="P110">
        <v>185.55</v>
      </c>
      <c r="Q110">
        <v>27.3</v>
      </c>
    </row>
    <row r="111" spans="2:17" x14ac:dyDescent="0.3">
      <c r="B111" s="2">
        <v>45182</v>
      </c>
      <c r="C111">
        <v>40.51</v>
      </c>
      <c r="D111">
        <v>446.51</v>
      </c>
      <c r="E111">
        <v>177.08</v>
      </c>
      <c r="F111">
        <v>29.26</v>
      </c>
      <c r="G111">
        <v>374.21</v>
      </c>
      <c r="H111">
        <v>22.11</v>
      </c>
      <c r="I111">
        <v>79.680000000000007</v>
      </c>
      <c r="J111">
        <v>94.21</v>
      </c>
      <c r="K111">
        <v>59.57</v>
      </c>
      <c r="L111">
        <v>51.32</v>
      </c>
      <c r="M111">
        <v>62.28</v>
      </c>
      <c r="N111">
        <v>124.52</v>
      </c>
      <c r="O111">
        <v>45.11</v>
      </c>
      <c r="P111">
        <v>182.97</v>
      </c>
      <c r="Q111">
        <v>27.07</v>
      </c>
    </row>
    <row r="112" spans="2:17" x14ac:dyDescent="0.3">
      <c r="B112" s="2">
        <v>45181</v>
      </c>
      <c r="C112">
        <v>40.549999999999997</v>
      </c>
      <c r="D112">
        <v>445.99</v>
      </c>
      <c r="E112">
        <v>177.49</v>
      </c>
      <c r="F112">
        <v>29.24</v>
      </c>
      <c r="G112">
        <v>372.79</v>
      </c>
      <c r="H112">
        <v>22.04</v>
      </c>
      <c r="I112">
        <v>79.7</v>
      </c>
      <c r="J112">
        <v>94.23</v>
      </c>
      <c r="K112">
        <v>59.82</v>
      </c>
      <c r="L112">
        <v>51.24</v>
      </c>
      <c r="M112">
        <v>62.31</v>
      </c>
      <c r="N112">
        <v>124.48</v>
      </c>
      <c r="O112">
        <v>45.06</v>
      </c>
      <c r="P112">
        <v>184.18</v>
      </c>
      <c r="Q112">
        <v>27.3</v>
      </c>
    </row>
    <row r="113" spans="2:17" x14ac:dyDescent="0.3">
      <c r="B113" s="2">
        <v>45180</v>
      </c>
      <c r="C113">
        <v>40.659999999999997</v>
      </c>
      <c r="D113">
        <v>448.45</v>
      </c>
      <c r="E113">
        <v>178.41</v>
      </c>
      <c r="F113">
        <v>29.19</v>
      </c>
      <c r="G113">
        <v>376.97</v>
      </c>
      <c r="H113">
        <v>22.01</v>
      </c>
      <c r="I113">
        <v>78.37</v>
      </c>
      <c r="J113">
        <v>93.69</v>
      </c>
      <c r="K113">
        <v>60.21</v>
      </c>
      <c r="L113">
        <v>51.49</v>
      </c>
      <c r="M113">
        <v>62.32</v>
      </c>
      <c r="N113">
        <v>125.09</v>
      </c>
      <c r="O113">
        <v>45.46</v>
      </c>
      <c r="P113">
        <v>184.36</v>
      </c>
      <c r="Q113">
        <v>27.24</v>
      </c>
    </row>
    <row r="114" spans="2:17" x14ac:dyDescent="0.3">
      <c r="B114" s="2">
        <v>45177</v>
      </c>
      <c r="C114">
        <v>40.200000000000003</v>
      </c>
      <c r="D114">
        <v>445.52</v>
      </c>
      <c r="E114">
        <v>178.08</v>
      </c>
      <c r="F114">
        <v>29.33</v>
      </c>
      <c r="G114">
        <v>372.58</v>
      </c>
      <c r="H114">
        <v>21.85</v>
      </c>
      <c r="I114">
        <v>78.3</v>
      </c>
      <c r="J114">
        <v>94.37</v>
      </c>
      <c r="K114">
        <v>59.59</v>
      </c>
      <c r="L114">
        <v>50.95</v>
      </c>
      <c r="M114">
        <v>61.61</v>
      </c>
      <c r="N114">
        <v>124.12</v>
      </c>
      <c r="O114">
        <v>45.02</v>
      </c>
      <c r="P114">
        <v>183.92</v>
      </c>
      <c r="Q114">
        <v>26.88</v>
      </c>
    </row>
    <row r="115" spans="2:17" x14ac:dyDescent="0.3">
      <c r="B115" s="2">
        <v>45176</v>
      </c>
      <c r="C115">
        <v>40.119999999999997</v>
      </c>
      <c r="D115">
        <v>444.85</v>
      </c>
      <c r="E115">
        <v>178.02</v>
      </c>
      <c r="F115">
        <v>29.3</v>
      </c>
      <c r="G115">
        <v>372.06</v>
      </c>
      <c r="H115">
        <v>21.9</v>
      </c>
      <c r="I115">
        <v>77.95</v>
      </c>
      <c r="J115">
        <v>94.01</v>
      </c>
      <c r="K115">
        <v>59.5</v>
      </c>
      <c r="L115">
        <v>50.74</v>
      </c>
      <c r="M115">
        <v>62.23</v>
      </c>
      <c r="N115">
        <v>124.09</v>
      </c>
      <c r="O115">
        <v>44.55</v>
      </c>
      <c r="P115">
        <v>184.33</v>
      </c>
      <c r="Q115">
        <v>26.92</v>
      </c>
    </row>
    <row r="116" spans="2:17" x14ac:dyDescent="0.3">
      <c r="B116" s="2">
        <v>45175</v>
      </c>
      <c r="C116">
        <v>40.54</v>
      </c>
      <c r="D116">
        <v>446.22</v>
      </c>
      <c r="E116">
        <v>177.83</v>
      </c>
      <c r="F116">
        <v>29.23</v>
      </c>
      <c r="G116">
        <v>374.74</v>
      </c>
      <c r="H116">
        <v>21.94</v>
      </c>
      <c r="I116">
        <v>78.52</v>
      </c>
      <c r="J116">
        <v>93.75</v>
      </c>
      <c r="K116">
        <v>59.76</v>
      </c>
      <c r="L116">
        <v>50.98</v>
      </c>
      <c r="M116">
        <v>62.23</v>
      </c>
      <c r="N116">
        <v>124.45</v>
      </c>
      <c r="O116">
        <v>44.17</v>
      </c>
      <c r="P116">
        <v>186.13</v>
      </c>
      <c r="Q116">
        <v>27.71</v>
      </c>
    </row>
    <row r="117" spans="2:17" x14ac:dyDescent="0.3">
      <c r="B117" s="2">
        <v>45174</v>
      </c>
      <c r="C117">
        <v>40.729999999999997</v>
      </c>
      <c r="D117">
        <v>449.24</v>
      </c>
      <c r="E117">
        <v>178.64</v>
      </c>
      <c r="F117">
        <v>29.22</v>
      </c>
      <c r="G117">
        <v>378.07</v>
      </c>
      <c r="H117">
        <v>21.92</v>
      </c>
      <c r="I117">
        <v>77.760000000000005</v>
      </c>
      <c r="J117">
        <v>93.52</v>
      </c>
      <c r="K117">
        <v>59.98</v>
      </c>
      <c r="L117">
        <v>51.36</v>
      </c>
      <c r="M117">
        <v>62.07</v>
      </c>
      <c r="N117">
        <v>125.21</v>
      </c>
      <c r="O117">
        <v>44.35</v>
      </c>
      <c r="P117">
        <v>186.83</v>
      </c>
      <c r="Q117">
        <v>27.63</v>
      </c>
    </row>
    <row r="118" spans="2:17" x14ac:dyDescent="0.3">
      <c r="B118" s="2">
        <v>45170</v>
      </c>
      <c r="C118">
        <v>40.97</v>
      </c>
      <c r="D118">
        <v>451.19</v>
      </c>
      <c r="E118">
        <v>180.11</v>
      </c>
      <c r="F118">
        <v>29.07</v>
      </c>
      <c r="G118">
        <v>377.59</v>
      </c>
      <c r="H118">
        <v>21.78</v>
      </c>
      <c r="I118">
        <v>76.92</v>
      </c>
      <c r="J118">
        <v>94.85</v>
      </c>
      <c r="K118">
        <v>60.71</v>
      </c>
      <c r="L118">
        <v>51.64</v>
      </c>
      <c r="M118">
        <v>62.04</v>
      </c>
      <c r="N118">
        <v>125.91</v>
      </c>
      <c r="O118">
        <v>44.24</v>
      </c>
      <c r="P118">
        <v>190.85</v>
      </c>
      <c r="Q118">
        <v>28.04</v>
      </c>
    </row>
    <row r="119" spans="2:17" x14ac:dyDescent="0.3">
      <c r="B119" s="2">
        <v>45169</v>
      </c>
      <c r="C119">
        <v>40.53</v>
      </c>
      <c r="D119">
        <v>450.35</v>
      </c>
      <c r="E119">
        <v>180.02</v>
      </c>
      <c r="F119">
        <v>28.89</v>
      </c>
      <c r="G119">
        <v>377.99</v>
      </c>
      <c r="H119">
        <v>21.74</v>
      </c>
      <c r="I119">
        <v>75.06</v>
      </c>
      <c r="J119">
        <v>96.64</v>
      </c>
      <c r="K119">
        <v>60.92</v>
      </c>
      <c r="L119">
        <v>51.27</v>
      </c>
      <c r="M119">
        <v>61.64</v>
      </c>
      <c r="N119">
        <v>125.7</v>
      </c>
      <c r="O119">
        <v>43.97</v>
      </c>
      <c r="P119">
        <v>188.61</v>
      </c>
      <c r="Q119">
        <v>27.4</v>
      </c>
    </row>
    <row r="120" spans="2:17" x14ac:dyDescent="0.3">
      <c r="B120" s="2">
        <v>45168</v>
      </c>
      <c r="C120">
        <v>41.02</v>
      </c>
      <c r="D120">
        <v>451.01</v>
      </c>
      <c r="E120">
        <v>180.32</v>
      </c>
      <c r="F120">
        <v>28.75</v>
      </c>
      <c r="G120">
        <v>376.86</v>
      </c>
      <c r="H120">
        <v>21.85</v>
      </c>
      <c r="I120">
        <v>73.66</v>
      </c>
      <c r="J120">
        <v>96.21</v>
      </c>
      <c r="K120">
        <v>61.47</v>
      </c>
      <c r="L120">
        <v>51.93</v>
      </c>
      <c r="M120">
        <v>60.99</v>
      </c>
      <c r="N120">
        <v>125.89</v>
      </c>
      <c r="O120">
        <v>44.13</v>
      </c>
      <c r="P120">
        <v>188.94</v>
      </c>
      <c r="Q120">
        <v>27.76</v>
      </c>
    </row>
    <row r="121" spans="2:17" x14ac:dyDescent="0.3">
      <c r="B121" s="2">
        <v>45167</v>
      </c>
      <c r="C121">
        <v>41.17</v>
      </c>
      <c r="D121">
        <v>449.16</v>
      </c>
      <c r="E121">
        <v>179.87</v>
      </c>
      <c r="F121">
        <v>28.8</v>
      </c>
      <c r="G121">
        <v>374.77</v>
      </c>
      <c r="H121">
        <v>21.8</v>
      </c>
      <c r="I121">
        <v>73.319999999999993</v>
      </c>
      <c r="J121">
        <v>96.31</v>
      </c>
      <c r="K121">
        <v>61.5</v>
      </c>
      <c r="L121">
        <v>52.11</v>
      </c>
      <c r="M121">
        <v>61.1</v>
      </c>
      <c r="N121">
        <v>125.4</v>
      </c>
      <c r="O121">
        <v>44.19</v>
      </c>
      <c r="P121">
        <v>188.23</v>
      </c>
      <c r="Q121">
        <v>27.95</v>
      </c>
    </row>
    <row r="122" spans="2:17" x14ac:dyDescent="0.3">
      <c r="B122" s="2">
        <v>45166</v>
      </c>
      <c r="C122">
        <v>40.630000000000003</v>
      </c>
      <c r="D122">
        <v>442.76</v>
      </c>
      <c r="E122">
        <v>178.13</v>
      </c>
      <c r="F122">
        <v>28.96</v>
      </c>
      <c r="G122">
        <v>366.76</v>
      </c>
      <c r="H122">
        <v>21.83</v>
      </c>
      <c r="I122">
        <v>72.41</v>
      </c>
      <c r="J122">
        <v>95.32</v>
      </c>
      <c r="K122">
        <v>60.64</v>
      </c>
      <c r="L122">
        <v>51.67</v>
      </c>
      <c r="M122">
        <v>60.68</v>
      </c>
      <c r="N122">
        <v>123.64</v>
      </c>
      <c r="O122">
        <v>43.88</v>
      </c>
      <c r="P122">
        <v>185.64</v>
      </c>
      <c r="Q122">
        <v>27.41</v>
      </c>
    </row>
    <row r="123" spans="2:17" x14ac:dyDescent="0.3">
      <c r="B123" s="2">
        <v>45163</v>
      </c>
      <c r="C123">
        <v>40.229999999999997</v>
      </c>
      <c r="D123">
        <v>439.97</v>
      </c>
      <c r="E123">
        <v>177.62</v>
      </c>
      <c r="F123">
        <v>29.01</v>
      </c>
      <c r="G123">
        <v>364.02</v>
      </c>
      <c r="H123">
        <v>21.62</v>
      </c>
      <c r="I123">
        <v>72.45</v>
      </c>
      <c r="J123">
        <v>95.22</v>
      </c>
      <c r="K123">
        <v>60.01</v>
      </c>
      <c r="L123">
        <v>51.37</v>
      </c>
      <c r="M123">
        <v>59.97</v>
      </c>
      <c r="N123">
        <v>122.7</v>
      </c>
      <c r="O123">
        <v>43.76</v>
      </c>
      <c r="P123">
        <v>184</v>
      </c>
      <c r="Q123">
        <v>26.77</v>
      </c>
    </row>
    <row r="124" spans="2:17" x14ac:dyDescent="0.3">
      <c r="B124" s="2">
        <v>45162</v>
      </c>
      <c r="C124">
        <v>40.26</v>
      </c>
      <c r="D124">
        <v>436.89</v>
      </c>
      <c r="E124">
        <v>177.85</v>
      </c>
      <c r="F124">
        <v>28.97</v>
      </c>
      <c r="G124">
        <v>361.22</v>
      </c>
      <c r="H124">
        <v>21.56</v>
      </c>
      <c r="I124">
        <v>71.41</v>
      </c>
      <c r="J124">
        <v>94.91</v>
      </c>
      <c r="K124">
        <v>59.58</v>
      </c>
      <c r="L124">
        <v>51.3</v>
      </c>
      <c r="M124">
        <v>59.66</v>
      </c>
      <c r="N124">
        <v>121.87</v>
      </c>
      <c r="O124">
        <v>43.77</v>
      </c>
      <c r="P124">
        <v>183.22</v>
      </c>
      <c r="Q124">
        <v>26.82</v>
      </c>
    </row>
    <row r="125" spans="2:17" x14ac:dyDescent="0.3">
      <c r="B125" s="2">
        <v>45161</v>
      </c>
      <c r="C125">
        <v>40.43</v>
      </c>
      <c r="D125">
        <v>443.03</v>
      </c>
      <c r="E125">
        <v>177.89</v>
      </c>
      <c r="F125">
        <v>28.74</v>
      </c>
      <c r="G125">
        <v>369.11</v>
      </c>
      <c r="H125">
        <v>21.38</v>
      </c>
      <c r="I125">
        <v>71.36</v>
      </c>
      <c r="J125">
        <v>95.54</v>
      </c>
      <c r="K125">
        <v>60.42</v>
      </c>
      <c r="L125">
        <v>51.6</v>
      </c>
      <c r="M125">
        <v>60.45</v>
      </c>
      <c r="N125">
        <v>123.51</v>
      </c>
      <c r="O125">
        <v>44.19</v>
      </c>
      <c r="P125">
        <v>185.79</v>
      </c>
      <c r="Q125">
        <v>26.7</v>
      </c>
    </row>
    <row r="126" spans="2:17" x14ac:dyDescent="0.3">
      <c r="B126" s="2">
        <v>45160</v>
      </c>
      <c r="C126">
        <v>39.840000000000003</v>
      </c>
      <c r="D126">
        <v>438.15</v>
      </c>
      <c r="E126">
        <v>176.1</v>
      </c>
      <c r="F126">
        <v>28.84</v>
      </c>
      <c r="G126">
        <v>363.38</v>
      </c>
      <c r="H126">
        <v>21.16</v>
      </c>
      <c r="I126">
        <v>72.28</v>
      </c>
      <c r="J126">
        <v>93.23</v>
      </c>
      <c r="K126">
        <v>59.92</v>
      </c>
      <c r="L126">
        <v>50.77</v>
      </c>
      <c r="M126">
        <v>59.66</v>
      </c>
      <c r="N126">
        <v>122.21</v>
      </c>
      <c r="O126">
        <v>43.51</v>
      </c>
      <c r="P126">
        <v>183.83</v>
      </c>
      <c r="Q126">
        <v>26.14</v>
      </c>
    </row>
    <row r="127" spans="2:17" x14ac:dyDescent="0.3">
      <c r="B127" s="2">
        <v>45159</v>
      </c>
      <c r="C127">
        <v>39.909999999999997</v>
      </c>
      <c r="D127">
        <v>439.34</v>
      </c>
      <c r="E127">
        <v>175.81</v>
      </c>
      <c r="F127">
        <v>28.74</v>
      </c>
      <c r="G127">
        <v>363.9</v>
      </c>
      <c r="H127">
        <v>21.29</v>
      </c>
      <c r="I127">
        <v>72.58</v>
      </c>
      <c r="J127">
        <v>92.52</v>
      </c>
      <c r="K127">
        <v>60.14</v>
      </c>
      <c r="L127">
        <v>50.86</v>
      </c>
      <c r="M127">
        <v>59.37</v>
      </c>
      <c r="N127">
        <v>122.57</v>
      </c>
      <c r="O127">
        <v>43.6</v>
      </c>
      <c r="P127">
        <v>184.38</v>
      </c>
      <c r="Q127">
        <v>26.15</v>
      </c>
    </row>
    <row r="128" spans="2:17" x14ac:dyDescent="0.3">
      <c r="B128" s="2">
        <v>45156</v>
      </c>
      <c r="C128">
        <v>39.82</v>
      </c>
      <c r="D128">
        <v>436.5</v>
      </c>
      <c r="E128">
        <v>175.33</v>
      </c>
      <c r="F128">
        <v>28.77</v>
      </c>
      <c r="G128">
        <v>358.13</v>
      </c>
      <c r="H128">
        <v>21.35</v>
      </c>
      <c r="I128">
        <v>72.790000000000006</v>
      </c>
      <c r="J128">
        <v>93.77</v>
      </c>
      <c r="K128">
        <v>59.8</v>
      </c>
      <c r="L128">
        <v>50.66</v>
      </c>
      <c r="M128">
        <v>59.32</v>
      </c>
      <c r="N128">
        <v>121.82</v>
      </c>
      <c r="O128">
        <v>43.33</v>
      </c>
      <c r="P128">
        <v>184.65</v>
      </c>
      <c r="Q128">
        <v>26.19</v>
      </c>
    </row>
    <row r="129" spans="2:17" x14ac:dyDescent="0.3">
      <c r="B129" s="2">
        <v>45155</v>
      </c>
      <c r="C129">
        <v>40.07</v>
      </c>
      <c r="D129">
        <v>436.29</v>
      </c>
      <c r="E129">
        <v>175.3</v>
      </c>
      <c r="F129">
        <v>28.75</v>
      </c>
      <c r="G129">
        <v>358.58</v>
      </c>
      <c r="H129">
        <v>21.18</v>
      </c>
      <c r="I129">
        <v>71.98</v>
      </c>
      <c r="J129">
        <v>93.44</v>
      </c>
      <c r="K129">
        <v>59.9</v>
      </c>
      <c r="L129">
        <v>50.64</v>
      </c>
      <c r="M129">
        <v>59.17</v>
      </c>
      <c r="N129">
        <v>121.85</v>
      </c>
      <c r="O129">
        <v>43.2</v>
      </c>
      <c r="P129">
        <v>183.65</v>
      </c>
      <c r="Q129">
        <v>26.85</v>
      </c>
    </row>
    <row r="130" spans="2:17" x14ac:dyDescent="0.3">
      <c r="B130" s="2">
        <v>45154</v>
      </c>
      <c r="C130">
        <v>39.94</v>
      </c>
      <c r="D130">
        <v>439.64</v>
      </c>
      <c r="E130">
        <v>175.57</v>
      </c>
      <c r="F130">
        <v>28.76</v>
      </c>
      <c r="G130">
        <v>362.54</v>
      </c>
      <c r="H130">
        <v>21.19</v>
      </c>
      <c r="I130">
        <v>71.37</v>
      </c>
      <c r="J130">
        <v>93.84</v>
      </c>
      <c r="K130">
        <v>60.42</v>
      </c>
      <c r="L130">
        <v>50.65</v>
      </c>
      <c r="M130">
        <v>59.42</v>
      </c>
      <c r="N130">
        <v>122.7</v>
      </c>
      <c r="O130">
        <v>43.36</v>
      </c>
      <c r="P130">
        <v>185.84</v>
      </c>
      <c r="Q130">
        <v>26.65</v>
      </c>
    </row>
    <row r="131" spans="2:17" x14ac:dyDescent="0.3">
      <c r="B131" s="2">
        <v>45153</v>
      </c>
      <c r="C131">
        <v>40.21</v>
      </c>
      <c r="D131">
        <v>442.89</v>
      </c>
      <c r="E131">
        <v>176.59</v>
      </c>
      <c r="F131">
        <v>28.68</v>
      </c>
      <c r="G131">
        <v>366.42</v>
      </c>
      <c r="H131">
        <v>21.08</v>
      </c>
      <c r="I131">
        <v>72.62</v>
      </c>
      <c r="J131">
        <v>94.58</v>
      </c>
      <c r="K131">
        <v>60.79</v>
      </c>
      <c r="L131">
        <v>50.93</v>
      </c>
      <c r="M131">
        <v>60.17</v>
      </c>
      <c r="N131">
        <v>123.68</v>
      </c>
      <c r="O131">
        <v>43.23</v>
      </c>
      <c r="P131">
        <v>188.14</v>
      </c>
      <c r="Q131">
        <v>27.21</v>
      </c>
    </row>
    <row r="132" spans="2:17" x14ac:dyDescent="0.3">
      <c r="B132" s="2">
        <v>45152</v>
      </c>
      <c r="C132">
        <v>40.64</v>
      </c>
      <c r="D132">
        <v>448.11</v>
      </c>
      <c r="E132">
        <v>177.06</v>
      </c>
      <c r="F132">
        <v>28.67</v>
      </c>
      <c r="G132">
        <v>370.35</v>
      </c>
      <c r="H132">
        <v>21.25</v>
      </c>
      <c r="I132">
        <v>73.81</v>
      </c>
      <c r="J132">
        <v>95.16</v>
      </c>
      <c r="K132">
        <v>61.58</v>
      </c>
      <c r="L132">
        <v>51.4</v>
      </c>
      <c r="M132">
        <v>60.82</v>
      </c>
      <c r="N132">
        <v>125.17</v>
      </c>
      <c r="O132">
        <v>43.47</v>
      </c>
      <c r="P132">
        <v>190.66</v>
      </c>
      <c r="Q132">
        <v>27.66</v>
      </c>
    </row>
    <row r="133" spans="2:17" x14ac:dyDescent="0.3">
      <c r="B133" s="2">
        <v>45149</v>
      </c>
      <c r="C133">
        <v>40.83</v>
      </c>
      <c r="D133">
        <v>445.65</v>
      </c>
      <c r="E133">
        <v>177.6</v>
      </c>
      <c r="F133">
        <v>28.57</v>
      </c>
      <c r="G133">
        <v>366.24</v>
      </c>
      <c r="H133">
        <v>21.41</v>
      </c>
      <c r="I133">
        <v>74.25</v>
      </c>
      <c r="J133">
        <v>95.37</v>
      </c>
      <c r="K133">
        <v>61.7</v>
      </c>
      <c r="L133">
        <v>51.58</v>
      </c>
      <c r="M133">
        <v>61.37</v>
      </c>
      <c r="N133">
        <v>124.87</v>
      </c>
      <c r="O133">
        <v>43.62</v>
      </c>
      <c r="P133">
        <v>190.99</v>
      </c>
      <c r="Q133">
        <v>27.92</v>
      </c>
    </row>
    <row r="134" spans="2:17" x14ac:dyDescent="0.3">
      <c r="B134" s="2">
        <v>45148</v>
      </c>
      <c r="C134">
        <v>41.43</v>
      </c>
      <c r="D134">
        <v>445.91</v>
      </c>
      <c r="E134">
        <v>177.6</v>
      </c>
      <c r="F134">
        <v>28.51</v>
      </c>
      <c r="G134">
        <v>368.59</v>
      </c>
      <c r="H134">
        <v>21.41</v>
      </c>
      <c r="I134">
        <v>74.2</v>
      </c>
      <c r="J134">
        <v>95.59</v>
      </c>
      <c r="K134">
        <v>62.23</v>
      </c>
      <c r="L134">
        <v>52.05</v>
      </c>
      <c r="M134">
        <v>61.47</v>
      </c>
      <c r="N134">
        <v>125.17</v>
      </c>
      <c r="O134">
        <v>43.87</v>
      </c>
      <c r="P134">
        <v>190.72</v>
      </c>
      <c r="Q134">
        <v>28.83</v>
      </c>
    </row>
    <row r="135" spans="2:17" x14ac:dyDescent="0.3">
      <c r="B135" s="2">
        <v>45147</v>
      </c>
      <c r="C135">
        <v>41.35</v>
      </c>
      <c r="D135">
        <v>445.75</v>
      </c>
      <c r="E135">
        <v>177.79</v>
      </c>
      <c r="F135">
        <v>28.46</v>
      </c>
      <c r="G135">
        <v>367.91</v>
      </c>
      <c r="H135">
        <v>21.39</v>
      </c>
      <c r="I135">
        <v>75.099999999999994</v>
      </c>
      <c r="J135">
        <v>97.19</v>
      </c>
      <c r="K135">
        <v>61.99</v>
      </c>
      <c r="L135">
        <v>52.12</v>
      </c>
      <c r="M135">
        <v>61.21</v>
      </c>
      <c r="N135">
        <v>125.01</v>
      </c>
      <c r="O135">
        <v>43.94</v>
      </c>
      <c r="P135">
        <v>191.57</v>
      </c>
      <c r="Q135">
        <v>28.6</v>
      </c>
    </row>
    <row r="136" spans="2:17" x14ac:dyDescent="0.3">
      <c r="B136" s="2">
        <v>45146</v>
      </c>
      <c r="C136">
        <v>41.28</v>
      </c>
      <c r="D136">
        <v>448.75</v>
      </c>
      <c r="E136">
        <v>178.64</v>
      </c>
      <c r="F136">
        <v>28.44</v>
      </c>
      <c r="G136">
        <v>372</v>
      </c>
      <c r="H136">
        <v>21.43</v>
      </c>
      <c r="I136">
        <v>74.06</v>
      </c>
      <c r="J136">
        <v>96.69</v>
      </c>
      <c r="K136">
        <v>61.85</v>
      </c>
      <c r="L136">
        <v>51.94</v>
      </c>
      <c r="M136">
        <v>61.75</v>
      </c>
      <c r="N136">
        <v>125.65</v>
      </c>
      <c r="O136">
        <v>43.93</v>
      </c>
      <c r="P136">
        <v>193.08</v>
      </c>
      <c r="Q136">
        <v>28.48</v>
      </c>
    </row>
    <row r="137" spans="2:17" x14ac:dyDescent="0.3">
      <c r="B137" s="2">
        <v>45145</v>
      </c>
      <c r="C137">
        <v>41.71</v>
      </c>
      <c r="D137">
        <v>450.71</v>
      </c>
      <c r="E137">
        <v>179.78</v>
      </c>
      <c r="F137">
        <v>28.31</v>
      </c>
      <c r="G137">
        <v>375.19</v>
      </c>
      <c r="H137">
        <v>21.59</v>
      </c>
      <c r="I137">
        <v>73.819999999999993</v>
      </c>
      <c r="J137">
        <v>95.58</v>
      </c>
      <c r="K137">
        <v>62.18</v>
      </c>
      <c r="L137">
        <v>52.53</v>
      </c>
      <c r="M137">
        <v>62.3</v>
      </c>
      <c r="N137">
        <v>126.29</v>
      </c>
      <c r="O137">
        <v>44.19</v>
      </c>
      <c r="P137">
        <v>194.3</v>
      </c>
      <c r="Q137">
        <v>29.02</v>
      </c>
    </row>
    <row r="138" spans="2:17" x14ac:dyDescent="0.3">
      <c r="B138" s="2">
        <v>45142</v>
      </c>
      <c r="C138">
        <v>41.78</v>
      </c>
      <c r="D138">
        <v>446.81</v>
      </c>
      <c r="E138">
        <v>180.19</v>
      </c>
      <c r="F138">
        <v>28.29</v>
      </c>
      <c r="G138">
        <v>372.04</v>
      </c>
      <c r="H138">
        <v>21.64</v>
      </c>
      <c r="I138">
        <v>73.790000000000006</v>
      </c>
      <c r="J138">
        <v>96.53</v>
      </c>
      <c r="K138">
        <v>61.59</v>
      </c>
      <c r="L138">
        <v>52.41</v>
      </c>
      <c r="M138">
        <v>61.78</v>
      </c>
      <c r="N138">
        <v>125.22</v>
      </c>
      <c r="O138">
        <v>44.03</v>
      </c>
      <c r="P138">
        <v>194.17</v>
      </c>
      <c r="Q138">
        <v>29.13</v>
      </c>
    </row>
    <row r="139" spans="2:17" x14ac:dyDescent="0.3">
      <c r="B139" s="2">
        <v>45141</v>
      </c>
      <c r="C139">
        <v>41.73</v>
      </c>
      <c r="D139">
        <v>448.84</v>
      </c>
      <c r="E139">
        <v>179.54</v>
      </c>
      <c r="F139">
        <v>28.43</v>
      </c>
      <c r="G139">
        <v>373.79</v>
      </c>
      <c r="H139">
        <v>21.62</v>
      </c>
      <c r="I139">
        <v>73.14</v>
      </c>
      <c r="J139">
        <v>94.85</v>
      </c>
      <c r="K139">
        <v>61.48</v>
      </c>
      <c r="L139">
        <v>52.25</v>
      </c>
      <c r="M139">
        <v>61.19</v>
      </c>
      <c r="N139">
        <v>125.52</v>
      </c>
      <c r="O139">
        <v>43.6</v>
      </c>
      <c r="P139">
        <v>194.56</v>
      </c>
      <c r="Q139">
        <v>29.55</v>
      </c>
    </row>
    <row r="140" spans="2:17" x14ac:dyDescent="0.3">
      <c r="B140" s="2">
        <v>45140</v>
      </c>
      <c r="C140">
        <v>41.55</v>
      </c>
      <c r="D140">
        <v>450.13</v>
      </c>
      <c r="E140">
        <v>179.6</v>
      </c>
      <c r="F140">
        <v>28.45</v>
      </c>
      <c r="G140">
        <v>374.39</v>
      </c>
      <c r="H140">
        <v>21.79</v>
      </c>
      <c r="I140">
        <v>71.48</v>
      </c>
      <c r="J140">
        <v>97.09</v>
      </c>
      <c r="K140">
        <v>61.65</v>
      </c>
      <c r="L140">
        <v>52.5</v>
      </c>
      <c r="M140">
        <v>61.49</v>
      </c>
      <c r="N140">
        <v>125.9</v>
      </c>
      <c r="O140">
        <v>43.71</v>
      </c>
      <c r="P140">
        <v>195.11</v>
      </c>
      <c r="Q140">
        <v>28.77</v>
      </c>
    </row>
    <row r="141" spans="2:17" x14ac:dyDescent="0.3">
      <c r="B141" s="2">
        <v>45139</v>
      </c>
      <c r="C141">
        <v>42.47</v>
      </c>
      <c r="D141">
        <v>456.48</v>
      </c>
      <c r="E141">
        <v>180.46</v>
      </c>
      <c r="F141">
        <v>28.35</v>
      </c>
      <c r="G141">
        <v>382.79</v>
      </c>
      <c r="H141">
        <v>21.96</v>
      </c>
      <c r="I141">
        <v>72.959999999999994</v>
      </c>
      <c r="J141">
        <v>98.14</v>
      </c>
      <c r="K141">
        <v>62.79</v>
      </c>
      <c r="L141">
        <v>53.65</v>
      </c>
      <c r="M141">
        <v>62.67</v>
      </c>
      <c r="N141">
        <v>127.91</v>
      </c>
      <c r="O141">
        <v>44.48</v>
      </c>
      <c r="P141">
        <v>197.8</v>
      </c>
      <c r="Q141">
        <v>29.68</v>
      </c>
    </row>
    <row r="142" spans="2:17" x14ac:dyDescent="0.3">
      <c r="B142" s="2">
        <v>45138</v>
      </c>
      <c r="C142">
        <v>43.07</v>
      </c>
      <c r="D142">
        <v>457.79</v>
      </c>
      <c r="E142">
        <v>182.35</v>
      </c>
      <c r="F142">
        <v>28.22</v>
      </c>
      <c r="G142">
        <v>383.68</v>
      </c>
      <c r="H142">
        <v>21.93</v>
      </c>
      <c r="I142">
        <v>73.17</v>
      </c>
      <c r="J142">
        <v>100.05</v>
      </c>
      <c r="K142">
        <v>63.49</v>
      </c>
      <c r="L142">
        <v>54.06</v>
      </c>
      <c r="M142">
        <v>63.42</v>
      </c>
      <c r="N142">
        <v>128.54</v>
      </c>
      <c r="O142">
        <v>44.76</v>
      </c>
      <c r="P142">
        <v>198.71</v>
      </c>
      <c r="Q142">
        <v>30.42</v>
      </c>
    </row>
    <row r="143" spans="2:17" x14ac:dyDescent="0.3">
      <c r="B143" s="2">
        <v>45135</v>
      </c>
      <c r="C143">
        <v>43.02</v>
      </c>
      <c r="D143">
        <v>456.92</v>
      </c>
      <c r="E143">
        <v>181.86</v>
      </c>
      <c r="F143">
        <v>28.17</v>
      </c>
      <c r="G143">
        <v>383.48</v>
      </c>
      <c r="H143">
        <v>21.99</v>
      </c>
      <c r="I143">
        <v>72.09</v>
      </c>
      <c r="J143">
        <v>99.81</v>
      </c>
      <c r="K143">
        <v>63.51</v>
      </c>
      <c r="L143">
        <v>54.19</v>
      </c>
      <c r="M143">
        <v>63.7</v>
      </c>
      <c r="N143">
        <v>128.44</v>
      </c>
      <c r="O143">
        <v>44.5</v>
      </c>
      <c r="P143">
        <v>196.43</v>
      </c>
      <c r="Q143">
        <v>30.08</v>
      </c>
    </row>
    <row r="144" spans="2:17" x14ac:dyDescent="0.3">
      <c r="B144" s="2">
        <v>45134</v>
      </c>
      <c r="C144">
        <v>42</v>
      </c>
      <c r="D144">
        <v>452.49</v>
      </c>
      <c r="E144">
        <v>180.42</v>
      </c>
      <c r="F144">
        <v>28.21</v>
      </c>
      <c r="G144">
        <v>376.62</v>
      </c>
      <c r="H144">
        <v>22.11</v>
      </c>
      <c r="I144">
        <v>71.430000000000007</v>
      </c>
      <c r="J144">
        <v>99.3</v>
      </c>
      <c r="K144">
        <v>62.97</v>
      </c>
      <c r="L144">
        <v>53.58</v>
      </c>
      <c r="M144">
        <v>63.34</v>
      </c>
      <c r="N144">
        <v>127.22</v>
      </c>
      <c r="O144">
        <v>44.23</v>
      </c>
      <c r="P144">
        <v>193.92</v>
      </c>
      <c r="Q144">
        <v>28.5</v>
      </c>
    </row>
    <row r="145" spans="2:17" x14ac:dyDescent="0.3">
      <c r="B145" s="2">
        <v>45133</v>
      </c>
      <c r="C145">
        <v>42.47</v>
      </c>
      <c r="D145">
        <v>455.51</v>
      </c>
      <c r="E145">
        <v>183.3</v>
      </c>
      <c r="F145">
        <v>27.95</v>
      </c>
      <c r="G145">
        <v>377.52</v>
      </c>
      <c r="H145">
        <v>22.31</v>
      </c>
      <c r="I145">
        <v>70.66</v>
      </c>
      <c r="J145">
        <v>101.27</v>
      </c>
      <c r="K145">
        <v>63.34</v>
      </c>
      <c r="L145">
        <v>54.23</v>
      </c>
      <c r="M145">
        <v>62.83</v>
      </c>
      <c r="N145">
        <v>128.01</v>
      </c>
      <c r="O145">
        <v>44.68</v>
      </c>
      <c r="P145">
        <v>196.46</v>
      </c>
      <c r="Q145">
        <v>28.97</v>
      </c>
    </row>
    <row r="146" spans="2:17" x14ac:dyDescent="0.3">
      <c r="B146" s="2">
        <v>45132</v>
      </c>
      <c r="C146">
        <v>42.21</v>
      </c>
      <c r="D146">
        <v>455.44</v>
      </c>
      <c r="E146">
        <v>182.41</v>
      </c>
      <c r="F146">
        <v>28.03</v>
      </c>
      <c r="G146">
        <v>378.78</v>
      </c>
      <c r="H146">
        <v>22.36</v>
      </c>
      <c r="I146">
        <v>71.16</v>
      </c>
      <c r="J146">
        <v>101.17</v>
      </c>
      <c r="K146">
        <v>63.22</v>
      </c>
      <c r="L146">
        <v>54.07</v>
      </c>
      <c r="M146">
        <v>62.58</v>
      </c>
      <c r="N146">
        <v>127.92</v>
      </c>
      <c r="O146">
        <v>44.51</v>
      </c>
      <c r="P146">
        <v>194.92</v>
      </c>
      <c r="Q146">
        <v>28.56</v>
      </c>
    </row>
    <row r="147" spans="2:17" x14ac:dyDescent="0.3">
      <c r="B147" s="2">
        <v>45131</v>
      </c>
      <c r="C147">
        <v>41.89</v>
      </c>
      <c r="D147">
        <v>454.2</v>
      </c>
      <c r="E147">
        <v>181.4</v>
      </c>
      <c r="F147">
        <v>28.06</v>
      </c>
      <c r="G147">
        <v>376.23</v>
      </c>
      <c r="H147">
        <v>22.35</v>
      </c>
      <c r="I147">
        <v>70.69</v>
      </c>
      <c r="J147">
        <v>101.36</v>
      </c>
      <c r="K147">
        <v>63.1</v>
      </c>
      <c r="L147">
        <v>53.75</v>
      </c>
      <c r="M147">
        <v>62.5</v>
      </c>
      <c r="N147">
        <v>127.59</v>
      </c>
      <c r="O147">
        <v>44.53</v>
      </c>
      <c r="P147">
        <v>194.94</v>
      </c>
      <c r="Q147">
        <v>28.21</v>
      </c>
    </row>
    <row r="148" spans="2:17" x14ac:dyDescent="0.3">
      <c r="B148" s="2">
        <v>45128</v>
      </c>
      <c r="C148">
        <v>41.34</v>
      </c>
      <c r="D148">
        <v>452.18</v>
      </c>
      <c r="E148">
        <v>182.18</v>
      </c>
      <c r="F148">
        <v>27.96</v>
      </c>
      <c r="G148">
        <v>375.63</v>
      </c>
      <c r="H148">
        <v>22.01</v>
      </c>
      <c r="I148">
        <v>68.989999999999995</v>
      </c>
      <c r="J148">
        <v>101.73</v>
      </c>
      <c r="K148">
        <v>63.42</v>
      </c>
      <c r="L148">
        <v>53.21</v>
      </c>
      <c r="M148">
        <v>62.41</v>
      </c>
      <c r="N148">
        <v>127.4</v>
      </c>
      <c r="O148">
        <v>44.36</v>
      </c>
      <c r="P148">
        <v>194.46</v>
      </c>
      <c r="Q148">
        <v>27.62</v>
      </c>
    </row>
    <row r="149" spans="2:17" x14ac:dyDescent="0.3">
      <c r="B149" s="2">
        <v>45127</v>
      </c>
      <c r="C149">
        <v>41.36</v>
      </c>
      <c r="D149">
        <v>452.18</v>
      </c>
      <c r="E149">
        <v>182.74</v>
      </c>
      <c r="F149">
        <v>27.88</v>
      </c>
      <c r="G149">
        <v>376.76</v>
      </c>
      <c r="H149">
        <v>22.05</v>
      </c>
      <c r="I149">
        <v>68.05</v>
      </c>
      <c r="J149">
        <v>101.7</v>
      </c>
      <c r="K149">
        <v>63.2</v>
      </c>
      <c r="L149">
        <v>53.28</v>
      </c>
      <c r="M149">
        <v>62.48</v>
      </c>
      <c r="N149">
        <v>127.33</v>
      </c>
      <c r="O149">
        <v>44.55</v>
      </c>
      <c r="P149">
        <v>195.08</v>
      </c>
      <c r="Q149">
        <v>27.6</v>
      </c>
    </row>
    <row r="150" spans="2:17" x14ac:dyDescent="0.3">
      <c r="B150" s="2">
        <v>45126</v>
      </c>
      <c r="C150">
        <v>41.62</v>
      </c>
      <c r="D150">
        <v>455.2</v>
      </c>
      <c r="E150">
        <v>183.67</v>
      </c>
      <c r="F150">
        <v>27.72</v>
      </c>
      <c r="G150">
        <v>385.65</v>
      </c>
      <c r="H150">
        <v>22</v>
      </c>
      <c r="I150">
        <v>67.69</v>
      </c>
      <c r="J150">
        <v>102.95</v>
      </c>
      <c r="K150">
        <v>63.44</v>
      </c>
      <c r="L150">
        <v>53.67</v>
      </c>
      <c r="M150">
        <v>63.32</v>
      </c>
      <c r="N150">
        <v>128.1</v>
      </c>
      <c r="O150">
        <v>44.65</v>
      </c>
      <c r="P150">
        <v>196.8</v>
      </c>
      <c r="Q150">
        <v>27.7</v>
      </c>
    </row>
    <row r="151" spans="2:17" x14ac:dyDescent="0.3">
      <c r="B151" s="2">
        <v>45125</v>
      </c>
      <c r="C151">
        <v>41.68</v>
      </c>
      <c r="D151">
        <v>454.19</v>
      </c>
      <c r="E151">
        <v>183.64</v>
      </c>
      <c r="F151">
        <v>27.61</v>
      </c>
      <c r="G151">
        <v>385.74</v>
      </c>
      <c r="H151">
        <v>21.74</v>
      </c>
      <c r="I151">
        <v>67.959999999999994</v>
      </c>
      <c r="J151">
        <v>101.8</v>
      </c>
      <c r="K151">
        <v>63.45</v>
      </c>
      <c r="L151">
        <v>53.88</v>
      </c>
      <c r="M151">
        <v>63.31</v>
      </c>
      <c r="N151">
        <v>127.93</v>
      </c>
      <c r="O151">
        <v>44.53</v>
      </c>
      <c r="P151">
        <v>195.97</v>
      </c>
      <c r="Q151">
        <v>27.52</v>
      </c>
    </row>
    <row r="152" spans="2:17" x14ac:dyDescent="0.3">
      <c r="B152" s="2">
        <v>45124</v>
      </c>
      <c r="C152">
        <v>41.98</v>
      </c>
      <c r="D152">
        <v>450.84</v>
      </c>
      <c r="E152">
        <v>181.56</v>
      </c>
      <c r="F152">
        <v>27.59</v>
      </c>
      <c r="G152">
        <v>382.61</v>
      </c>
      <c r="H152">
        <v>21.44</v>
      </c>
      <c r="I152">
        <v>66.58</v>
      </c>
      <c r="J152">
        <v>101.34</v>
      </c>
      <c r="K152">
        <v>63.08</v>
      </c>
      <c r="L152">
        <v>53.95</v>
      </c>
      <c r="M152">
        <v>62.45</v>
      </c>
      <c r="N152">
        <v>126.92</v>
      </c>
      <c r="O152">
        <v>44.56</v>
      </c>
      <c r="P152">
        <v>193.58</v>
      </c>
      <c r="Q152">
        <v>28.15</v>
      </c>
    </row>
    <row r="153" spans="2:17" x14ac:dyDescent="0.3">
      <c r="B153" s="2">
        <v>45121</v>
      </c>
      <c r="C153">
        <v>41.93</v>
      </c>
      <c r="D153">
        <v>449.28</v>
      </c>
      <c r="E153">
        <v>181.43</v>
      </c>
      <c r="F153">
        <v>27.62</v>
      </c>
      <c r="G153">
        <v>379.07</v>
      </c>
      <c r="H153">
        <v>21.59</v>
      </c>
      <c r="I153">
        <v>67.47</v>
      </c>
      <c r="J153">
        <v>101.29</v>
      </c>
      <c r="K153">
        <v>63.17</v>
      </c>
      <c r="L153">
        <v>53.69</v>
      </c>
      <c r="M153">
        <v>62.42</v>
      </c>
      <c r="N153">
        <v>126.64</v>
      </c>
      <c r="O153">
        <v>44.26</v>
      </c>
      <c r="P153">
        <v>191.53</v>
      </c>
      <c r="Q153">
        <v>28.29</v>
      </c>
    </row>
    <row r="154" spans="2:17" x14ac:dyDescent="0.3">
      <c r="B154" s="2">
        <v>45120</v>
      </c>
      <c r="C154">
        <v>42.19</v>
      </c>
      <c r="D154">
        <v>449.56</v>
      </c>
      <c r="E154">
        <v>182.01</v>
      </c>
      <c r="F154">
        <v>27.57</v>
      </c>
      <c r="G154">
        <v>379.15</v>
      </c>
      <c r="H154">
        <v>21.35</v>
      </c>
      <c r="I154">
        <v>69.09</v>
      </c>
      <c r="J154">
        <v>101.89</v>
      </c>
      <c r="K154">
        <v>63.47</v>
      </c>
      <c r="L154">
        <v>53.77</v>
      </c>
      <c r="M154">
        <v>63.18</v>
      </c>
      <c r="N154">
        <v>126.98</v>
      </c>
      <c r="O154">
        <v>44.17</v>
      </c>
      <c r="P154">
        <v>193.42</v>
      </c>
      <c r="Q154">
        <v>28.8</v>
      </c>
    </row>
    <row r="155" spans="2:17" x14ac:dyDescent="0.3">
      <c r="B155" s="2">
        <v>45119</v>
      </c>
      <c r="C155">
        <v>41.73</v>
      </c>
      <c r="D155">
        <v>446.02</v>
      </c>
      <c r="E155">
        <v>181.88</v>
      </c>
      <c r="F155">
        <v>27.76</v>
      </c>
      <c r="G155">
        <v>372.82</v>
      </c>
      <c r="H155">
        <v>21.21</v>
      </c>
      <c r="I155">
        <v>67.87</v>
      </c>
      <c r="J155">
        <v>100.83</v>
      </c>
      <c r="K155">
        <v>62.49</v>
      </c>
      <c r="L155">
        <v>53.26</v>
      </c>
      <c r="M155">
        <v>62.25</v>
      </c>
      <c r="N155">
        <v>125.53</v>
      </c>
      <c r="O155">
        <v>44.26</v>
      </c>
      <c r="P155">
        <v>191.87</v>
      </c>
      <c r="Q155">
        <v>28.16</v>
      </c>
    </row>
    <row r="156" spans="2:17" x14ac:dyDescent="0.3">
      <c r="B156" s="2">
        <v>45118</v>
      </c>
      <c r="C156">
        <v>40.950000000000003</v>
      </c>
      <c r="D156">
        <v>442.46</v>
      </c>
      <c r="E156">
        <v>179.45</v>
      </c>
      <c r="F156">
        <v>28.09</v>
      </c>
      <c r="G156">
        <v>368.17</v>
      </c>
      <c r="H156">
        <v>21.39</v>
      </c>
      <c r="I156">
        <v>67.03</v>
      </c>
      <c r="J156">
        <v>99.72</v>
      </c>
      <c r="K156">
        <v>61.04</v>
      </c>
      <c r="L156">
        <v>52.31</v>
      </c>
      <c r="M156">
        <v>61.82</v>
      </c>
      <c r="N156">
        <v>124.18</v>
      </c>
      <c r="O156">
        <v>43.97</v>
      </c>
      <c r="P156">
        <v>189.8</v>
      </c>
      <c r="Q156">
        <v>27.34</v>
      </c>
    </row>
    <row r="157" spans="2:17" x14ac:dyDescent="0.3">
      <c r="B157" s="2">
        <v>45117</v>
      </c>
      <c r="C157">
        <v>40.590000000000003</v>
      </c>
      <c r="D157">
        <v>439.66</v>
      </c>
      <c r="E157">
        <v>178.78</v>
      </c>
      <c r="F157">
        <v>28.16</v>
      </c>
      <c r="G157">
        <v>366.36</v>
      </c>
      <c r="H157">
        <v>21.18</v>
      </c>
      <c r="I157">
        <v>65.540000000000006</v>
      </c>
      <c r="J157">
        <v>99.21</v>
      </c>
      <c r="K157">
        <v>60.39</v>
      </c>
      <c r="L157">
        <v>51.69</v>
      </c>
      <c r="M157">
        <v>61.55</v>
      </c>
      <c r="N157">
        <v>123.25</v>
      </c>
      <c r="O157">
        <v>43.66</v>
      </c>
      <c r="P157">
        <v>187.87</v>
      </c>
      <c r="Q157">
        <v>27.16</v>
      </c>
    </row>
    <row r="158" spans="2:17" x14ac:dyDescent="0.3">
      <c r="B158" s="2">
        <v>45114</v>
      </c>
      <c r="C158">
        <v>40.58</v>
      </c>
      <c r="D158">
        <v>438.55</v>
      </c>
      <c r="E158">
        <v>178.64</v>
      </c>
      <c r="F158">
        <v>28.23</v>
      </c>
      <c r="G158">
        <v>366.24</v>
      </c>
      <c r="H158">
        <v>21.16</v>
      </c>
      <c r="I158">
        <v>65.849999999999994</v>
      </c>
      <c r="J158">
        <v>99.08</v>
      </c>
      <c r="K158">
        <v>60.03</v>
      </c>
      <c r="L158">
        <v>51.72</v>
      </c>
      <c r="M158">
        <v>61.64</v>
      </c>
      <c r="N158">
        <v>122.87</v>
      </c>
      <c r="O158">
        <v>43.6</v>
      </c>
      <c r="P158">
        <v>184.71</v>
      </c>
      <c r="Q158">
        <v>27.18</v>
      </c>
    </row>
    <row r="159" spans="2:17" x14ac:dyDescent="0.3">
      <c r="B159" s="2">
        <v>45113</v>
      </c>
      <c r="C159">
        <v>40.1</v>
      </c>
      <c r="D159">
        <v>439.66</v>
      </c>
      <c r="E159">
        <v>177.31</v>
      </c>
      <c r="F159">
        <v>28.47</v>
      </c>
      <c r="G159">
        <v>367.46</v>
      </c>
      <c r="H159">
        <v>21.22</v>
      </c>
      <c r="I159">
        <v>64.44</v>
      </c>
      <c r="J159">
        <v>99.68</v>
      </c>
      <c r="K159">
        <v>59.64</v>
      </c>
      <c r="L159">
        <v>51.33</v>
      </c>
      <c r="M159">
        <v>60.77</v>
      </c>
      <c r="N159">
        <v>122.77</v>
      </c>
      <c r="O159">
        <v>43.58</v>
      </c>
      <c r="P159">
        <v>182.78</v>
      </c>
      <c r="Q159">
        <v>26.6</v>
      </c>
    </row>
    <row r="160" spans="2:17" x14ac:dyDescent="0.3">
      <c r="B160" s="2">
        <v>45112</v>
      </c>
      <c r="C160">
        <v>40.880000000000003</v>
      </c>
      <c r="D160">
        <v>443.13</v>
      </c>
      <c r="E160">
        <v>177.84</v>
      </c>
      <c r="F160">
        <v>28.54</v>
      </c>
      <c r="G160">
        <v>370.28</v>
      </c>
      <c r="H160">
        <v>21.24</v>
      </c>
      <c r="I160">
        <v>64.63</v>
      </c>
      <c r="J160">
        <v>101.11</v>
      </c>
      <c r="K160">
        <v>60.72</v>
      </c>
      <c r="L160">
        <v>52.27</v>
      </c>
      <c r="M160">
        <v>61.58</v>
      </c>
      <c r="N160">
        <v>124.16</v>
      </c>
      <c r="O160">
        <v>43.77</v>
      </c>
      <c r="P160">
        <v>185.78</v>
      </c>
      <c r="Q160">
        <v>27.39</v>
      </c>
    </row>
    <row r="161" spans="2:17" x14ac:dyDescent="0.3">
      <c r="B161" s="2">
        <v>45110</v>
      </c>
      <c r="C161">
        <v>41.08</v>
      </c>
      <c r="D161">
        <v>443.79</v>
      </c>
      <c r="E161">
        <v>178.47</v>
      </c>
      <c r="F161">
        <v>28.41</v>
      </c>
      <c r="G161">
        <v>370.29</v>
      </c>
      <c r="H161">
        <v>21.31</v>
      </c>
      <c r="I161">
        <v>63.39</v>
      </c>
      <c r="J161">
        <v>102.08</v>
      </c>
      <c r="K161">
        <v>61.52</v>
      </c>
      <c r="L161">
        <v>52.53</v>
      </c>
      <c r="M161">
        <v>62.09</v>
      </c>
      <c r="N161">
        <v>124.8</v>
      </c>
      <c r="O161">
        <v>43.79</v>
      </c>
      <c r="P161">
        <v>187.65</v>
      </c>
      <c r="Q161">
        <v>27.71</v>
      </c>
    </row>
    <row r="162" spans="2:17" x14ac:dyDescent="0.3">
      <c r="B162" s="2">
        <v>45107</v>
      </c>
      <c r="C162">
        <v>40.68</v>
      </c>
      <c r="D162">
        <v>443.28</v>
      </c>
      <c r="E162">
        <v>178.27</v>
      </c>
      <c r="F162">
        <v>28.38</v>
      </c>
      <c r="G162">
        <v>369.42</v>
      </c>
      <c r="H162">
        <v>21.07</v>
      </c>
      <c r="I162">
        <v>63.55</v>
      </c>
      <c r="J162">
        <v>102.94</v>
      </c>
      <c r="K162">
        <v>61.7</v>
      </c>
      <c r="L162">
        <v>51.98</v>
      </c>
      <c r="M162">
        <v>61.9</v>
      </c>
      <c r="N162">
        <v>124.52</v>
      </c>
      <c r="O162">
        <v>43.7</v>
      </c>
      <c r="P162">
        <v>187.27</v>
      </c>
      <c r="Q162">
        <v>27.19</v>
      </c>
    </row>
    <row r="163" spans="2:17" x14ac:dyDescent="0.3">
      <c r="B163" s="2">
        <v>45106</v>
      </c>
      <c r="C163">
        <v>40.33</v>
      </c>
      <c r="D163">
        <v>438.11</v>
      </c>
      <c r="E163">
        <v>177.09</v>
      </c>
      <c r="F163">
        <v>28.5</v>
      </c>
      <c r="G163">
        <v>363.81</v>
      </c>
      <c r="H163">
        <v>20.93</v>
      </c>
      <c r="I163">
        <v>62.96</v>
      </c>
      <c r="J163">
        <v>101.74</v>
      </c>
      <c r="K163">
        <v>60.75</v>
      </c>
      <c r="L163">
        <v>51.68</v>
      </c>
      <c r="M163">
        <v>61.51</v>
      </c>
      <c r="N163">
        <v>123.18</v>
      </c>
      <c r="O163">
        <v>43.34</v>
      </c>
      <c r="P163">
        <v>186.38</v>
      </c>
      <c r="Q163">
        <v>26.94</v>
      </c>
    </row>
    <row r="164" spans="2:17" x14ac:dyDescent="0.3">
      <c r="B164" s="2">
        <v>45105</v>
      </c>
      <c r="C164">
        <v>40.5</v>
      </c>
      <c r="D164">
        <v>436.39</v>
      </c>
      <c r="E164">
        <v>177.28</v>
      </c>
      <c r="F164">
        <v>28.38</v>
      </c>
      <c r="G164">
        <v>364.54</v>
      </c>
      <c r="H164">
        <v>21.05</v>
      </c>
      <c r="I164">
        <v>62.52</v>
      </c>
      <c r="J164">
        <v>103.61</v>
      </c>
      <c r="K164">
        <v>60.84</v>
      </c>
      <c r="L164">
        <v>51.77</v>
      </c>
      <c r="M164">
        <v>61.82</v>
      </c>
      <c r="N164">
        <v>122.82</v>
      </c>
      <c r="O164">
        <v>43.35</v>
      </c>
      <c r="P164">
        <v>184.26</v>
      </c>
      <c r="Q164">
        <v>27.37</v>
      </c>
    </row>
    <row r="165" spans="2:17" x14ac:dyDescent="0.3">
      <c r="B165" s="2">
        <v>45104</v>
      </c>
      <c r="C165">
        <v>40.659999999999997</v>
      </c>
      <c r="D165">
        <v>436.17</v>
      </c>
      <c r="E165">
        <v>177.69</v>
      </c>
      <c r="F165">
        <v>28.25</v>
      </c>
      <c r="G165">
        <v>363.83</v>
      </c>
      <c r="H165">
        <v>21.29</v>
      </c>
      <c r="I165">
        <v>61.3</v>
      </c>
      <c r="J165">
        <v>103.17</v>
      </c>
      <c r="K165">
        <v>60.89</v>
      </c>
      <c r="L165">
        <v>52.05</v>
      </c>
      <c r="M165">
        <v>61.14</v>
      </c>
      <c r="N165">
        <v>122.8</v>
      </c>
      <c r="O165">
        <v>43.02</v>
      </c>
      <c r="P165">
        <v>183.36</v>
      </c>
      <c r="Q165">
        <v>27.6</v>
      </c>
    </row>
    <row r="166" spans="2:17" x14ac:dyDescent="0.3">
      <c r="B166" s="2">
        <v>45103</v>
      </c>
      <c r="C166">
        <v>40.28</v>
      </c>
      <c r="D166">
        <v>431.44</v>
      </c>
      <c r="E166">
        <v>178.51</v>
      </c>
      <c r="F166">
        <v>28.32</v>
      </c>
      <c r="G166">
        <v>357.68</v>
      </c>
      <c r="H166">
        <v>21.51</v>
      </c>
      <c r="I166">
        <v>62.73</v>
      </c>
      <c r="J166">
        <v>103.44</v>
      </c>
      <c r="K166">
        <v>60.28</v>
      </c>
      <c r="L166">
        <v>51.77</v>
      </c>
      <c r="M166">
        <v>60.91</v>
      </c>
      <c r="N166">
        <v>121.54</v>
      </c>
      <c r="O166">
        <v>42.77</v>
      </c>
      <c r="P166">
        <v>180.75</v>
      </c>
      <c r="Q166">
        <v>27.01</v>
      </c>
    </row>
    <row r="167" spans="2:17" x14ac:dyDescent="0.3">
      <c r="B167" s="2">
        <v>45100</v>
      </c>
      <c r="C167">
        <v>40.15</v>
      </c>
      <c r="D167">
        <v>433.21</v>
      </c>
      <c r="E167">
        <v>178.2</v>
      </c>
      <c r="F167">
        <v>28.35</v>
      </c>
      <c r="G167">
        <v>362.54</v>
      </c>
      <c r="H167">
        <v>21.53</v>
      </c>
      <c r="I167">
        <v>62.42</v>
      </c>
      <c r="J167">
        <v>103.33</v>
      </c>
      <c r="K167">
        <v>60.2</v>
      </c>
      <c r="L167">
        <v>51.57</v>
      </c>
      <c r="M167">
        <v>60.91</v>
      </c>
      <c r="N167">
        <v>121.79</v>
      </c>
      <c r="O167">
        <v>42.58</v>
      </c>
      <c r="P167">
        <v>180.57</v>
      </c>
      <c r="Q167">
        <v>26.87</v>
      </c>
    </row>
    <row r="168" spans="2:17" x14ac:dyDescent="0.3">
      <c r="B168" s="2">
        <v>45099</v>
      </c>
      <c r="C168">
        <v>40.72</v>
      </c>
      <c r="D168">
        <v>436.51</v>
      </c>
      <c r="E168">
        <v>177.71</v>
      </c>
      <c r="F168">
        <v>28.2</v>
      </c>
      <c r="G168">
        <v>366.17</v>
      </c>
      <c r="H168">
        <v>21.95</v>
      </c>
      <c r="I168">
        <v>62.52</v>
      </c>
      <c r="J168">
        <v>102.31</v>
      </c>
      <c r="K168">
        <v>60.94</v>
      </c>
      <c r="L168">
        <v>52.19</v>
      </c>
      <c r="M168">
        <v>62.45</v>
      </c>
      <c r="N168">
        <v>122.89</v>
      </c>
      <c r="O168">
        <v>42.96</v>
      </c>
      <c r="P168">
        <v>183.33</v>
      </c>
      <c r="Q168">
        <v>27.44</v>
      </c>
    </row>
    <row r="169" spans="2:17" x14ac:dyDescent="0.3">
      <c r="B169" s="2">
        <v>45098</v>
      </c>
      <c r="C169">
        <v>40.9</v>
      </c>
      <c r="D169">
        <v>434.94</v>
      </c>
      <c r="E169">
        <v>179.49</v>
      </c>
      <c r="F169">
        <v>28.1</v>
      </c>
      <c r="G169">
        <v>361.9</v>
      </c>
      <c r="H169">
        <v>22.13</v>
      </c>
      <c r="I169">
        <v>65.040000000000006</v>
      </c>
      <c r="J169">
        <v>103.56</v>
      </c>
      <c r="K169">
        <v>61.18</v>
      </c>
      <c r="L169">
        <v>52.37</v>
      </c>
      <c r="M169">
        <v>62.97</v>
      </c>
      <c r="N169">
        <v>122.91</v>
      </c>
      <c r="O169">
        <v>43.075000000000003</v>
      </c>
      <c r="P169">
        <v>184.7</v>
      </c>
      <c r="Q169">
        <v>27.5</v>
      </c>
    </row>
    <row r="170" spans="2:17" x14ac:dyDescent="0.3">
      <c r="B170" s="2">
        <v>45097</v>
      </c>
      <c r="C170">
        <v>40.97</v>
      </c>
      <c r="D170">
        <v>437.18</v>
      </c>
      <c r="E170">
        <v>179.75</v>
      </c>
      <c r="F170">
        <v>28.23</v>
      </c>
      <c r="G170">
        <v>366.9</v>
      </c>
      <c r="H170">
        <v>21.9</v>
      </c>
      <c r="I170">
        <v>63.92</v>
      </c>
      <c r="J170">
        <v>103.31</v>
      </c>
      <c r="K170">
        <v>61.3</v>
      </c>
      <c r="L170">
        <v>52.44</v>
      </c>
      <c r="M170">
        <v>62.23</v>
      </c>
      <c r="N170">
        <v>123.24</v>
      </c>
      <c r="O170">
        <v>43.01</v>
      </c>
      <c r="P170">
        <v>185.13</v>
      </c>
      <c r="Q170">
        <v>27.67</v>
      </c>
    </row>
    <row r="171" spans="2:17" x14ac:dyDescent="0.3">
      <c r="B171" s="2">
        <v>45093</v>
      </c>
      <c r="C171">
        <v>41.94</v>
      </c>
      <c r="D171">
        <v>439.46</v>
      </c>
      <c r="E171">
        <v>181.63</v>
      </c>
      <c r="F171">
        <v>28.15</v>
      </c>
      <c r="G171">
        <v>367.93</v>
      </c>
      <c r="H171">
        <v>21.99</v>
      </c>
      <c r="I171">
        <v>64.349999999999994</v>
      </c>
      <c r="J171">
        <v>102.6</v>
      </c>
      <c r="K171">
        <v>63.28</v>
      </c>
      <c r="L171">
        <v>53.01</v>
      </c>
      <c r="M171">
        <v>63.1</v>
      </c>
      <c r="N171">
        <v>124.29</v>
      </c>
      <c r="O171">
        <v>43.13</v>
      </c>
      <c r="P171">
        <v>185.94</v>
      </c>
      <c r="Q171">
        <v>28.91</v>
      </c>
    </row>
    <row r="172" spans="2:17" x14ac:dyDescent="0.3">
      <c r="B172" s="2">
        <v>45092</v>
      </c>
      <c r="C172">
        <v>42.09</v>
      </c>
      <c r="D172">
        <v>442.6</v>
      </c>
      <c r="E172">
        <v>181.91</v>
      </c>
      <c r="F172">
        <v>28.1</v>
      </c>
      <c r="G172">
        <v>370.26</v>
      </c>
      <c r="H172">
        <v>21.7</v>
      </c>
      <c r="I172">
        <v>63.41</v>
      </c>
      <c r="J172">
        <v>103</v>
      </c>
      <c r="K172">
        <v>63.33</v>
      </c>
      <c r="L172">
        <v>53.24</v>
      </c>
      <c r="M172">
        <v>63.71</v>
      </c>
      <c r="N172">
        <v>124.7</v>
      </c>
      <c r="O172">
        <v>43.01</v>
      </c>
      <c r="P172">
        <v>187.44</v>
      </c>
      <c r="Q172">
        <v>29.08</v>
      </c>
    </row>
    <row r="173" spans="2:17" x14ac:dyDescent="0.3">
      <c r="B173" s="2">
        <v>45091</v>
      </c>
      <c r="C173">
        <v>41.69</v>
      </c>
      <c r="D173">
        <v>437.18</v>
      </c>
      <c r="E173">
        <v>180.64</v>
      </c>
      <c r="F173">
        <v>28.26</v>
      </c>
      <c r="G173">
        <v>365.9</v>
      </c>
      <c r="H173">
        <v>21.33</v>
      </c>
      <c r="I173">
        <v>61.83</v>
      </c>
      <c r="J173">
        <v>102.02</v>
      </c>
      <c r="K173">
        <v>62.48</v>
      </c>
      <c r="L173">
        <v>53</v>
      </c>
      <c r="M173">
        <v>63.8</v>
      </c>
      <c r="N173">
        <v>123.18</v>
      </c>
      <c r="O173">
        <v>42.78</v>
      </c>
      <c r="P173">
        <v>185.91</v>
      </c>
      <c r="Q173">
        <v>28.45</v>
      </c>
    </row>
    <row r="174" spans="2:17" x14ac:dyDescent="0.3">
      <c r="B174" s="2">
        <v>45090</v>
      </c>
      <c r="C174">
        <v>41.3</v>
      </c>
      <c r="D174">
        <v>436.66</v>
      </c>
      <c r="E174">
        <v>180.54</v>
      </c>
      <c r="F174">
        <v>28.4</v>
      </c>
      <c r="G174">
        <v>363.26</v>
      </c>
      <c r="H174">
        <v>21.3</v>
      </c>
      <c r="I174">
        <v>62.14</v>
      </c>
      <c r="J174">
        <v>101.21</v>
      </c>
      <c r="K174">
        <v>62.26</v>
      </c>
      <c r="L174">
        <v>52.78</v>
      </c>
      <c r="M174">
        <v>63.51</v>
      </c>
      <c r="N174">
        <v>122.95</v>
      </c>
      <c r="O174">
        <v>42.64</v>
      </c>
      <c r="P174">
        <v>187.93</v>
      </c>
      <c r="Q174">
        <v>28.07</v>
      </c>
    </row>
    <row r="175" spans="2:17" x14ac:dyDescent="0.3">
      <c r="B175" s="2">
        <v>45089</v>
      </c>
      <c r="C175">
        <v>40.96</v>
      </c>
      <c r="D175">
        <v>433.8</v>
      </c>
      <c r="E175">
        <v>181.88</v>
      </c>
      <c r="F175">
        <v>28.49</v>
      </c>
      <c r="G175">
        <v>360.49</v>
      </c>
      <c r="H175">
        <v>21.24</v>
      </c>
      <c r="I175">
        <v>60.24</v>
      </c>
      <c r="J175">
        <v>102.22</v>
      </c>
      <c r="K175">
        <v>61.78</v>
      </c>
      <c r="L175">
        <v>52.35</v>
      </c>
      <c r="M175">
        <v>62.61</v>
      </c>
      <c r="N175">
        <v>122.03</v>
      </c>
      <c r="O175">
        <v>42.28</v>
      </c>
      <c r="P175">
        <v>185.8</v>
      </c>
      <c r="Q175">
        <v>27.75</v>
      </c>
    </row>
    <row r="176" spans="2:17" x14ac:dyDescent="0.3">
      <c r="B176" s="2">
        <v>45086</v>
      </c>
      <c r="C176">
        <v>40.86</v>
      </c>
      <c r="D176">
        <v>429.9</v>
      </c>
      <c r="E176">
        <v>182.04</v>
      </c>
      <c r="F176">
        <v>28.48</v>
      </c>
      <c r="G176">
        <v>354.5</v>
      </c>
      <c r="H176">
        <v>21.19</v>
      </c>
      <c r="I176">
        <v>62.93</v>
      </c>
      <c r="J176">
        <v>101.92</v>
      </c>
      <c r="K176">
        <v>61.51</v>
      </c>
      <c r="L176">
        <v>52.19</v>
      </c>
      <c r="M176">
        <v>62.22</v>
      </c>
      <c r="N176">
        <v>121.09</v>
      </c>
      <c r="O176">
        <v>42.11</v>
      </c>
      <c r="P176">
        <v>185.03</v>
      </c>
      <c r="Q176">
        <v>27.82</v>
      </c>
    </row>
    <row r="177" spans="2:17" x14ac:dyDescent="0.3">
      <c r="B177" s="2">
        <v>45085</v>
      </c>
      <c r="C177">
        <v>40.75</v>
      </c>
      <c r="D177">
        <v>429.13</v>
      </c>
      <c r="E177">
        <v>182.53</v>
      </c>
      <c r="F177">
        <v>28.39</v>
      </c>
      <c r="G177">
        <v>353.15</v>
      </c>
      <c r="H177">
        <v>21.24</v>
      </c>
      <c r="I177">
        <v>63.46</v>
      </c>
      <c r="J177">
        <v>102.06</v>
      </c>
      <c r="K177">
        <v>61.88</v>
      </c>
      <c r="L177">
        <v>51.85</v>
      </c>
      <c r="M177">
        <v>61.52</v>
      </c>
      <c r="N177">
        <v>120.95</v>
      </c>
      <c r="O177">
        <v>42.23</v>
      </c>
      <c r="P177">
        <v>186.54</v>
      </c>
      <c r="Q177">
        <v>27.79</v>
      </c>
    </row>
    <row r="178" spans="2:17" x14ac:dyDescent="0.3">
      <c r="B178" s="2">
        <v>45084</v>
      </c>
      <c r="C178">
        <v>40.53</v>
      </c>
      <c r="D178">
        <v>426.55</v>
      </c>
      <c r="E178">
        <v>180.15</v>
      </c>
      <c r="F178">
        <v>28.62</v>
      </c>
      <c r="G178">
        <v>348.82</v>
      </c>
      <c r="H178">
        <v>20.89</v>
      </c>
      <c r="I178">
        <v>64.709999999999994</v>
      </c>
      <c r="J178">
        <v>100.88</v>
      </c>
      <c r="K178">
        <v>61.17</v>
      </c>
      <c r="L178">
        <v>51.53</v>
      </c>
      <c r="M178">
        <v>61</v>
      </c>
      <c r="N178">
        <v>120.16</v>
      </c>
      <c r="O178">
        <v>42.33</v>
      </c>
      <c r="P178">
        <v>187.24</v>
      </c>
      <c r="Q178">
        <v>27.5</v>
      </c>
    </row>
    <row r="179" spans="2:17" x14ac:dyDescent="0.3">
      <c r="B179" s="2">
        <v>45083</v>
      </c>
      <c r="C179">
        <v>40.619999999999997</v>
      </c>
      <c r="D179">
        <v>428.03</v>
      </c>
      <c r="E179">
        <v>182.34</v>
      </c>
      <c r="F179">
        <v>28.61</v>
      </c>
      <c r="G179">
        <v>354.84</v>
      </c>
      <c r="H179">
        <v>21.02</v>
      </c>
      <c r="I179">
        <v>63.79</v>
      </c>
      <c r="J179">
        <v>102.4</v>
      </c>
      <c r="K179">
        <v>61.44</v>
      </c>
      <c r="L179">
        <v>51.98</v>
      </c>
      <c r="M179">
        <v>63.04</v>
      </c>
      <c r="N179">
        <v>121.98</v>
      </c>
      <c r="O179">
        <v>42.26</v>
      </c>
      <c r="P179">
        <v>184.31</v>
      </c>
      <c r="Q179">
        <v>27.99</v>
      </c>
    </row>
    <row r="180" spans="2:17" x14ac:dyDescent="0.3">
      <c r="B180" s="2">
        <v>45082</v>
      </c>
      <c r="C180">
        <v>40.31</v>
      </c>
      <c r="D180">
        <v>427.1</v>
      </c>
      <c r="E180">
        <v>182.14</v>
      </c>
      <c r="F180">
        <v>28.52</v>
      </c>
      <c r="G180">
        <v>354.9</v>
      </c>
      <c r="H180">
        <v>20.85</v>
      </c>
      <c r="I180">
        <v>64.03</v>
      </c>
      <c r="J180">
        <v>101.8</v>
      </c>
      <c r="K180">
        <v>61.21</v>
      </c>
      <c r="L180">
        <v>51.64</v>
      </c>
      <c r="M180">
        <v>61.78</v>
      </c>
      <c r="N180">
        <v>121.46</v>
      </c>
      <c r="O180">
        <v>42.16</v>
      </c>
      <c r="P180">
        <v>179.58</v>
      </c>
      <c r="Q180">
        <v>27.39</v>
      </c>
    </row>
    <row r="181" spans="2:17" x14ac:dyDescent="0.3">
      <c r="B181" s="2">
        <v>45079</v>
      </c>
      <c r="C181">
        <v>40.35</v>
      </c>
      <c r="D181">
        <v>427.92</v>
      </c>
      <c r="E181">
        <v>181.05</v>
      </c>
      <c r="F181">
        <v>28.57</v>
      </c>
      <c r="G181">
        <v>354.65</v>
      </c>
      <c r="H181">
        <v>20.88</v>
      </c>
      <c r="I181">
        <v>64.150000000000006</v>
      </c>
      <c r="J181">
        <v>101.99</v>
      </c>
      <c r="K181">
        <v>61.65</v>
      </c>
      <c r="L181">
        <v>51.63</v>
      </c>
      <c r="M181">
        <v>62</v>
      </c>
      <c r="N181">
        <v>121.83</v>
      </c>
      <c r="O181">
        <v>42.28</v>
      </c>
      <c r="P181">
        <v>182.02</v>
      </c>
      <c r="Q181">
        <v>27.43</v>
      </c>
    </row>
    <row r="182" spans="2:17" x14ac:dyDescent="0.3">
      <c r="B182" s="2">
        <v>45078</v>
      </c>
      <c r="C182">
        <v>39.72</v>
      </c>
      <c r="D182">
        <v>421.82</v>
      </c>
      <c r="E182">
        <v>183.76</v>
      </c>
      <c r="F182">
        <v>28.27</v>
      </c>
      <c r="G182">
        <v>352.01</v>
      </c>
      <c r="H182">
        <v>20.76</v>
      </c>
      <c r="I182">
        <v>62.55</v>
      </c>
      <c r="J182">
        <v>103.12</v>
      </c>
      <c r="K182">
        <v>60.93</v>
      </c>
      <c r="L182">
        <v>50.96</v>
      </c>
      <c r="M182">
        <v>60.83</v>
      </c>
      <c r="N182">
        <v>120.03</v>
      </c>
      <c r="O182">
        <v>42.125</v>
      </c>
      <c r="P182">
        <v>175.65</v>
      </c>
      <c r="Q182">
        <v>26.63</v>
      </c>
    </row>
    <row r="183" spans="2:17" x14ac:dyDescent="0.3">
      <c r="B183" s="2">
        <v>45077</v>
      </c>
      <c r="C183">
        <v>39.049999999999997</v>
      </c>
      <c r="D183">
        <v>417.85</v>
      </c>
      <c r="E183">
        <v>182.32</v>
      </c>
      <c r="F183">
        <v>28.61</v>
      </c>
      <c r="G183">
        <v>347.99</v>
      </c>
      <c r="H183">
        <v>20.46</v>
      </c>
      <c r="I183">
        <v>60.63</v>
      </c>
      <c r="J183">
        <v>102.99</v>
      </c>
      <c r="K183">
        <v>60.22</v>
      </c>
      <c r="L183">
        <v>50.33</v>
      </c>
      <c r="M183">
        <v>59.34</v>
      </c>
      <c r="N183">
        <v>118.6</v>
      </c>
      <c r="O183">
        <v>41.7</v>
      </c>
      <c r="P183">
        <v>173.77</v>
      </c>
      <c r="Q183">
        <v>25.97</v>
      </c>
    </row>
    <row r="184" spans="2:17" x14ac:dyDescent="0.3">
      <c r="B184" s="2">
        <v>45076</v>
      </c>
      <c r="C184">
        <v>39.33</v>
      </c>
      <c r="D184">
        <v>420.18</v>
      </c>
      <c r="E184">
        <v>182.04</v>
      </c>
      <c r="F184">
        <v>28.56</v>
      </c>
      <c r="G184">
        <v>349.98</v>
      </c>
      <c r="H184">
        <v>20.440000000000001</v>
      </c>
      <c r="I184">
        <v>62.3</v>
      </c>
      <c r="J184">
        <v>102.1</v>
      </c>
      <c r="K184">
        <v>60.87</v>
      </c>
      <c r="L184">
        <v>50.89</v>
      </c>
      <c r="M184">
        <v>59.86</v>
      </c>
      <c r="N184">
        <v>119.52</v>
      </c>
      <c r="O184">
        <v>41.81</v>
      </c>
      <c r="P184">
        <v>175.5</v>
      </c>
      <c r="Q184">
        <v>26.04</v>
      </c>
    </row>
    <row r="185" spans="2:17" x14ac:dyDescent="0.3">
      <c r="B185" s="2">
        <v>45072</v>
      </c>
      <c r="C185">
        <v>39.85</v>
      </c>
      <c r="D185">
        <v>420.02</v>
      </c>
      <c r="E185">
        <v>180.92</v>
      </c>
      <c r="F185">
        <v>28.59</v>
      </c>
      <c r="G185">
        <v>348.4</v>
      </c>
      <c r="H185">
        <v>20.57</v>
      </c>
      <c r="I185">
        <v>64.8</v>
      </c>
      <c r="J185">
        <v>101.09</v>
      </c>
      <c r="K185">
        <v>61.51</v>
      </c>
      <c r="L185">
        <v>51.19</v>
      </c>
      <c r="M185">
        <v>60.25</v>
      </c>
      <c r="N185">
        <v>119.91</v>
      </c>
      <c r="O185">
        <v>42.02</v>
      </c>
      <c r="P185">
        <v>176.15</v>
      </c>
      <c r="Q185">
        <v>26.83</v>
      </c>
    </row>
    <row r="186" spans="2:17" x14ac:dyDescent="0.3">
      <c r="B186" s="2">
        <v>45071</v>
      </c>
      <c r="C186">
        <v>39.200000000000003</v>
      </c>
      <c r="D186">
        <v>414.65</v>
      </c>
      <c r="E186">
        <v>180.2</v>
      </c>
      <c r="F186">
        <v>28.6</v>
      </c>
      <c r="G186">
        <v>339.72</v>
      </c>
      <c r="H186">
        <v>20.399999999999999</v>
      </c>
      <c r="I186">
        <v>64.09</v>
      </c>
      <c r="J186">
        <v>100.28</v>
      </c>
      <c r="K186">
        <v>60.84</v>
      </c>
      <c r="L186">
        <v>50.32</v>
      </c>
      <c r="M186">
        <v>60.05</v>
      </c>
      <c r="N186">
        <v>118.41</v>
      </c>
      <c r="O186">
        <v>41.41</v>
      </c>
      <c r="P186">
        <v>174.17</v>
      </c>
      <c r="Q186">
        <v>26.39</v>
      </c>
    </row>
    <row r="187" spans="2:17" x14ac:dyDescent="0.3">
      <c r="B187" s="2">
        <v>45070</v>
      </c>
      <c r="C187">
        <v>39.270000000000003</v>
      </c>
      <c r="D187">
        <v>411.09</v>
      </c>
      <c r="E187">
        <v>181.95</v>
      </c>
      <c r="F187">
        <v>28.47</v>
      </c>
      <c r="G187">
        <v>331.65</v>
      </c>
      <c r="H187">
        <v>20.63</v>
      </c>
      <c r="I187">
        <v>65.66</v>
      </c>
      <c r="J187">
        <v>100.53</v>
      </c>
      <c r="K187">
        <v>61</v>
      </c>
      <c r="L187">
        <v>50.05</v>
      </c>
      <c r="M187">
        <v>59.71</v>
      </c>
      <c r="N187">
        <v>117.91</v>
      </c>
      <c r="O187">
        <v>41.19</v>
      </c>
      <c r="P187">
        <v>175.54</v>
      </c>
      <c r="Q187">
        <v>26.94</v>
      </c>
    </row>
    <row r="188" spans="2:17" x14ac:dyDescent="0.3">
      <c r="B188" s="2">
        <v>45069</v>
      </c>
      <c r="C188">
        <v>39.549999999999997</v>
      </c>
      <c r="D188">
        <v>414.09</v>
      </c>
      <c r="E188">
        <v>183.43</v>
      </c>
      <c r="F188">
        <v>28.37</v>
      </c>
      <c r="G188">
        <v>333.36</v>
      </c>
      <c r="H188">
        <v>20.74</v>
      </c>
      <c r="I188">
        <v>64.87</v>
      </c>
      <c r="J188">
        <v>101.03</v>
      </c>
      <c r="K188">
        <v>61.97</v>
      </c>
      <c r="L188">
        <v>50.14</v>
      </c>
      <c r="M188">
        <v>60.35</v>
      </c>
      <c r="N188">
        <v>119.03</v>
      </c>
      <c r="O188">
        <v>41.13</v>
      </c>
      <c r="P188">
        <v>177.42</v>
      </c>
      <c r="Q188">
        <v>27.49</v>
      </c>
    </row>
    <row r="189" spans="2:17" x14ac:dyDescent="0.3">
      <c r="B189" s="2">
        <v>45068</v>
      </c>
      <c r="C189">
        <v>40.15</v>
      </c>
      <c r="D189">
        <v>418.79</v>
      </c>
      <c r="E189">
        <v>183.21</v>
      </c>
      <c r="F189">
        <v>28.29</v>
      </c>
      <c r="G189">
        <v>337.64</v>
      </c>
      <c r="H189">
        <v>20.76</v>
      </c>
      <c r="I189">
        <v>63.91</v>
      </c>
      <c r="J189">
        <v>100.74</v>
      </c>
      <c r="K189">
        <v>62.89</v>
      </c>
      <c r="L189">
        <v>50.61</v>
      </c>
      <c r="M189">
        <v>61.23</v>
      </c>
      <c r="N189">
        <v>120.47</v>
      </c>
      <c r="O189">
        <v>41.26</v>
      </c>
      <c r="P189">
        <v>178.26</v>
      </c>
      <c r="Q189">
        <v>28.35</v>
      </c>
    </row>
    <row r="190" spans="2:17" x14ac:dyDescent="0.3">
      <c r="B190" s="2">
        <v>45065</v>
      </c>
      <c r="C190">
        <v>39.89</v>
      </c>
      <c r="D190">
        <v>418.62</v>
      </c>
      <c r="E190">
        <v>183.64</v>
      </c>
      <c r="F190">
        <v>28.27</v>
      </c>
      <c r="G190">
        <v>336.51</v>
      </c>
      <c r="H190">
        <v>20.78</v>
      </c>
      <c r="I190">
        <v>63.9</v>
      </c>
      <c r="J190">
        <v>101.1</v>
      </c>
      <c r="K190">
        <v>62.97</v>
      </c>
      <c r="L190">
        <v>50.38</v>
      </c>
      <c r="M190">
        <v>60.96</v>
      </c>
      <c r="N190">
        <v>120.39</v>
      </c>
      <c r="O190">
        <v>40.880000000000003</v>
      </c>
      <c r="P190">
        <v>176.11</v>
      </c>
      <c r="Q190">
        <v>27.9</v>
      </c>
    </row>
    <row r="191" spans="2:17" x14ac:dyDescent="0.3">
      <c r="B191" s="2">
        <v>45064</v>
      </c>
      <c r="C191">
        <v>39.909999999999997</v>
      </c>
      <c r="D191">
        <v>419.23</v>
      </c>
      <c r="E191">
        <v>181.84</v>
      </c>
      <c r="F191">
        <v>28.35</v>
      </c>
      <c r="G191">
        <v>337.27</v>
      </c>
      <c r="H191">
        <v>20.7</v>
      </c>
      <c r="I191">
        <v>64.040000000000006</v>
      </c>
      <c r="J191">
        <v>101.82</v>
      </c>
      <c r="K191">
        <v>62.51</v>
      </c>
      <c r="L191">
        <v>50.26</v>
      </c>
      <c r="M191">
        <v>60.86</v>
      </c>
      <c r="N191">
        <v>120.33</v>
      </c>
      <c r="O191">
        <v>40.93</v>
      </c>
      <c r="P191">
        <v>177.19</v>
      </c>
      <c r="Q191">
        <v>28.05</v>
      </c>
    </row>
    <row r="192" spans="2:17" x14ac:dyDescent="0.3">
      <c r="B192" s="2">
        <v>45063</v>
      </c>
      <c r="C192">
        <v>40.159999999999997</v>
      </c>
      <c r="D192">
        <v>415.23</v>
      </c>
      <c r="E192">
        <v>184.23</v>
      </c>
      <c r="F192">
        <v>28.14</v>
      </c>
      <c r="G192">
        <v>331.12</v>
      </c>
      <c r="H192">
        <v>20.78</v>
      </c>
      <c r="I192">
        <v>64.599999999999994</v>
      </c>
      <c r="J192">
        <v>102.58</v>
      </c>
      <c r="K192">
        <v>62.63</v>
      </c>
      <c r="L192">
        <v>50.22</v>
      </c>
      <c r="M192">
        <v>60.85</v>
      </c>
      <c r="N192">
        <v>119.56</v>
      </c>
      <c r="O192">
        <v>41.23</v>
      </c>
      <c r="P192">
        <v>176.12</v>
      </c>
      <c r="Q192">
        <v>28.44</v>
      </c>
    </row>
    <row r="193" spans="2:17" x14ac:dyDescent="0.3">
      <c r="B193" s="2">
        <v>45062</v>
      </c>
      <c r="C193">
        <v>40.020000000000003</v>
      </c>
      <c r="D193">
        <v>410.25</v>
      </c>
      <c r="E193">
        <v>184.87</v>
      </c>
      <c r="F193">
        <v>28.09</v>
      </c>
      <c r="G193">
        <v>327.16000000000003</v>
      </c>
      <c r="H193">
        <v>20.94</v>
      </c>
      <c r="I193">
        <v>62.54</v>
      </c>
      <c r="J193">
        <v>102.88</v>
      </c>
      <c r="K193">
        <v>62.36</v>
      </c>
      <c r="L193">
        <v>49.7</v>
      </c>
      <c r="M193">
        <v>60.44</v>
      </c>
      <c r="N193">
        <v>118.43</v>
      </c>
      <c r="O193">
        <v>41.29</v>
      </c>
      <c r="P193">
        <v>172.28</v>
      </c>
      <c r="Q193">
        <v>28.74</v>
      </c>
    </row>
    <row r="194" spans="2:17" x14ac:dyDescent="0.3">
      <c r="B194" s="2">
        <v>45061</v>
      </c>
      <c r="C194">
        <v>40.299999999999997</v>
      </c>
      <c r="D194">
        <v>413.01</v>
      </c>
      <c r="E194">
        <v>187.21</v>
      </c>
      <c r="F194">
        <v>28.02</v>
      </c>
      <c r="G194">
        <v>326.79000000000002</v>
      </c>
      <c r="H194">
        <v>21.09</v>
      </c>
      <c r="I194">
        <v>62.99</v>
      </c>
      <c r="J194">
        <v>103.19</v>
      </c>
      <c r="K194">
        <v>63.02</v>
      </c>
      <c r="L194">
        <v>50.02</v>
      </c>
      <c r="M194">
        <v>60.56</v>
      </c>
      <c r="N194">
        <v>119.46</v>
      </c>
      <c r="O194">
        <v>41.66</v>
      </c>
      <c r="P194">
        <v>174.83</v>
      </c>
      <c r="Q194">
        <v>29.04</v>
      </c>
    </row>
    <row r="195" spans="2:17" x14ac:dyDescent="0.3">
      <c r="B195" s="2">
        <v>45058</v>
      </c>
      <c r="C195">
        <v>39.61</v>
      </c>
      <c r="D195">
        <v>411.59</v>
      </c>
      <c r="E195">
        <v>186.81</v>
      </c>
      <c r="F195">
        <v>28.1</v>
      </c>
      <c r="G195">
        <v>325.02999999999997</v>
      </c>
      <c r="H195">
        <v>20.83</v>
      </c>
      <c r="I195">
        <v>62.07</v>
      </c>
      <c r="J195">
        <v>104.27</v>
      </c>
      <c r="K195">
        <v>62.55</v>
      </c>
      <c r="L195">
        <v>49.57</v>
      </c>
      <c r="M195">
        <v>60.2</v>
      </c>
      <c r="N195">
        <v>118.75</v>
      </c>
      <c r="O195">
        <v>41.32</v>
      </c>
      <c r="P195">
        <v>172.72</v>
      </c>
      <c r="Q195">
        <v>27.79</v>
      </c>
    </row>
    <row r="196" spans="2:17" x14ac:dyDescent="0.3">
      <c r="B196" s="2">
        <v>45057</v>
      </c>
      <c r="C196">
        <v>40.06</v>
      </c>
      <c r="D196">
        <v>412.13</v>
      </c>
      <c r="E196">
        <v>187.13</v>
      </c>
      <c r="F196">
        <v>27.92</v>
      </c>
      <c r="G196">
        <v>326.2</v>
      </c>
      <c r="H196">
        <v>20.78</v>
      </c>
      <c r="I196">
        <v>63.25</v>
      </c>
      <c r="J196">
        <v>105.15</v>
      </c>
      <c r="K196">
        <v>62.72</v>
      </c>
      <c r="L196">
        <v>49.9</v>
      </c>
      <c r="M196">
        <v>59.91</v>
      </c>
      <c r="N196">
        <v>118.92</v>
      </c>
      <c r="O196">
        <v>41.46</v>
      </c>
      <c r="P196">
        <v>173.07</v>
      </c>
      <c r="Q196">
        <v>28.54</v>
      </c>
    </row>
    <row r="197" spans="2:17" x14ac:dyDescent="0.3">
      <c r="B197" s="2">
        <v>45056</v>
      </c>
      <c r="C197">
        <v>40.22</v>
      </c>
      <c r="D197">
        <v>412.85</v>
      </c>
      <c r="E197">
        <v>188.75</v>
      </c>
      <c r="F197">
        <v>27.74</v>
      </c>
      <c r="G197">
        <v>325.14</v>
      </c>
      <c r="H197">
        <v>21.03</v>
      </c>
      <c r="I197">
        <v>64.39</v>
      </c>
      <c r="J197">
        <v>104.05</v>
      </c>
      <c r="K197">
        <v>62.99</v>
      </c>
      <c r="L197">
        <v>50.33</v>
      </c>
      <c r="M197">
        <v>59.74</v>
      </c>
      <c r="N197">
        <v>119.2</v>
      </c>
      <c r="O197">
        <v>41.71</v>
      </c>
      <c r="P197">
        <v>174.41</v>
      </c>
      <c r="Q197">
        <v>28.24</v>
      </c>
    </row>
    <row r="198" spans="2:17" x14ac:dyDescent="0.3">
      <c r="B198" s="2">
        <v>45055</v>
      </c>
      <c r="C198">
        <v>40.21</v>
      </c>
      <c r="D198">
        <v>410.93</v>
      </c>
      <c r="E198">
        <v>189.02</v>
      </c>
      <c r="F198">
        <v>27.79</v>
      </c>
      <c r="G198">
        <v>321.64</v>
      </c>
      <c r="H198">
        <v>20.96</v>
      </c>
      <c r="I198">
        <v>64.87</v>
      </c>
      <c r="J198">
        <v>103.05</v>
      </c>
      <c r="K198">
        <v>63.07</v>
      </c>
      <c r="L198">
        <v>50.2</v>
      </c>
      <c r="M198">
        <v>60.04</v>
      </c>
      <c r="N198">
        <v>118.91</v>
      </c>
      <c r="O198">
        <v>41.47</v>
      </c>
      <c r="P198">
        <v>173.53</v>
      </c>
      <c r="Q198">
        <v>28.44</v>
      </c>
    </row>
    <row r="199" spans="2:17" x14ac:dyDescent="0.3">
      <c r="B199" s="2">
        <v>45054</v>
      </c>
      <c r="C199">
        <v>40.46</v>
      </c>
      <c r="D199">
        <v>412.74</v>
      </c>
      <c r="E199">
        <v>187.69</v>
      </c>
      <c r="F199">
        <v>27.7</v>
      </c>
      <c r="G199">
        <v>323.69</v>
      </c>
      <c r="H199">
        <v>20.91</v>
      </c>
      <c r="I199">
        <v>64.260000000000005</v>
      </c>
      <c r="J199">
        <v>103.42</v>
      </c>
      <c r="K199">
        <v>63.57</v>
      </c>
      <c r="L199">
        <v>50.32</v>
      </c>
      <c r="M199">
        <v>59.4</v>
      </c>
      <c r="N199">
        <v>119.4</v>
      </c>
      <c r="O199">
        <v>41.53</v>
      </c>
      <c r="P199">
        <v>174.05</v>
      </c>
      <c r="Q199">
        <v>28.89</v>
      </c>
    </row>
    <row r="200" spans="2:17" x14ac:dyDescent="0.3">
      <c r="B200" s="2">
        <v>45051</v>
      </c>
      <c r="C200">
        <v>40.450000000000003</v>
      </c>
      <c r="D200">
        <v>412.63</v>
      </c>
      <c r="E200">
        <v>187.46</v>
      </c>
      <c r="F200">
        <v>27.66</v>
      </c>
      <c r="G200">
        <v>322.89</v>
      </c>
      <c r="H200">
        <v>21.03</v>
      </c>
      <c r="I200">
        <v>63.03</v>
      </c>
      <c r="J200">
        <v>104.89</v>
      </c>
      <c r="K200">
        <v>63.56</v>
      </c>
      <c r="L200">
        <v>50.32</v>
      </c>
      <c r="M200">
        <v>59.53</v>
      </c>
      <c r="N200">
        <v>119.35</v>
      </c>
      <c r="O200">
        <v>41.4</v>
      </c>
      <c r="P200">
        <v>174.45</v>
      </c>
      <c r="Q200">
        <v>28.67</v>
      </c>
    </row>
    <row r="201" spans="2:17" x14ac:dyDescent="0.3">
      <c r="B201" s="2">
        <v>45050</v>
      </c>
      <c r="C201">
        <v>40.020000000000003</v>
      </c>
      <c r="D201">
        <v>405.13</v>
      </c>
      <c r="E201">
        <v>190.44</v>
      </c>
      <c r="F201">
        <v>27.7</v>
      </c>
      <c r="G201">
        <v>316.17</v>
      </c>
      <c r="H201">
        <v>20.7</v>
      </c>
      <c r="I201">
        <v>60.7</v>
      </c>
      <c r="J201">
        <v>105.24</v>
      </c>
      <c r="K201">
        <v>62.62</v>
      </c>
      <c r="L201">
        <v>49.67</v>
      </c>
      <c r="M201">
        <v>58.74</v>
      </c>
      <c r="N201">
        <v>117.29</v>
      </c>
      <c r="O201">
        <v>41.26</v>
      </c>
      <c r="P201">
        <v>170.4</v>
      </c>
      <c r="Q201">
        <v>28.3</v>
      </c>
    </row>
    <row r="202" spans="2:17" x14ac:dyDescent="0.3">
      <c r="B202" s="2">
        <v>45049</v>
      </c>
      <c r="C202">
        <v>39.68</v>
      </c>
      <c r="D202">
        <v>408.02</v>
      </c>
      <c r="E202">
        <v>189.11</v>
      </c>
      <c r="F202">
        <v>27.67</v>
      </c>
      <c r="G202">
        <v>317.29000000000002</v>
      </c>
      <c r="H202">
        <v>20.6</v>
      </c>
      <c r="I202">
        <v>60.31</v>
      </c>
      <c r="J202">
        <v>106.29</v>
      </c>
      <c r="K202">
        <v>62.94</v>
      </c>
      <c r="L202">
        <v>49.43</v>
      </c>
      <c r="M202">
        <v>58.63</v>
      </c>
      <c r="N202">
        <v>117.86</v>
      </c>
      <c r="O202">
        <v>40.92</v>
      </c>
      <c r="P202">
        <v>172.33</v>
      </c>
      <c r="Q202">
        <v>27.56</v>
      </c>
    </row>
    <row r="203" spans="2:17" x14ac:dyDescent="0.3">
      <c r="B203" s="2">
        <v>45048</v>
      </c>
      <c r="C203">
        <v>39.69</v>
      </c>
      <c r="D203">
        <v>410.84</v>
      </c>
      <c r="E203">
        <v>187.52</v>
      </c>
      <c r="F203">
        <v>27.82</v>
      </c>
      <c r="G203">
        <v>319.38</v>
      </c>
      <c r="H203">
        <v>20.54</v>
      </c>
      <c r="I203">
        <v>63.05</v>
      </c>
      <c r="J203">
        <v>105.7</v>
      </c>
      <c r="K203">
        <v>62.74</v>
      </c>
      <c r="L203">
        <v>49.45</v>
      </c>
      <c r="M203">
        <v>58.28</v>
      </c>
      <c r="N203">
        <v>118.37</v>
      </c>
      <c r="O203">
        <v>41.06</v>
      </c>
      <c r="P203">
        <v>171.7</v>
      </c>
      <c r="Q203">
        <v>27.69</v>
      </c>
    </row>
    <row r="204" spans="2:17" x14ac:dyDescent="0.3">
      <c r="B204" s="2">
        <v>45047</v>
      </c>
      <c r="C204">
        <v>40.11</v>
      </c>
      <c r="D204">
        <v>415.51</v>
      </c>
      <c r="E204">
        <v>183.97</v>
      </c>
      <c r="F204">
        <v>27.89</v>
      </c>
      <c r="G204">
        <v>322.19</v>
      </c>
      <c r="H204">
        <v>20.73</v>
      </c>
      <c r="I204">
        <v>66.55</v>
      </c>
      <c r="J204">
        <v>103.13</v>
      </c>
      <c r="K204">
        <v>63.48</v>
      </c>
      <c r="L204">
        <v>49.75</v>
      </c>
      <c r="M204">
        <v>58.77</v>
      </c>
      <c r="N204">
        <v>119.67</v>
      </c>
      <c r="O204">
        <v>41.12</v>
      </c>
      <c r="P204">
        <v>175.3</v>
      </c>
      <c r="Q204">
        <v>28.22</v>
      </c>
    </row>
    <row r="205" spans="2:17" x14ac:dyDescent="0.3">
      <c r="B205" s="2">
        <v>45044</v>
      </c>
      <c r="C205">
        <v>40.24</v>
      </c>
      <c r="D205">
        <v>415.93</v>
      </c>
      <c r="E205">
        <v>184.8</v>
      </c>
      <c r="F205">
        <v>27.75</v>
      </c>
      <c r="G205">
        <v>322.56</v>
      </c>
      <c r="H205">
        <v>20.95</v>
      </c>
      <c r="I205">
        <v>67.5</v>
      </c>
      <c r="J205">
        <v>106.46</v>
      </c>
      <c r="K205">
        <v>63.47</v>
      </c>
      <c r="L205">
        <v>49.9</v>
      </c>
      <c r="M205">
        <v>58.84</v>
      </c>
      <c r="N205">
        <v>119.79</v>
      </c>
      <c r="O205">
        <v>41.12</v>
      </c>
      <c r="P205">
        <v>175.2</v>
      </c>
      <c r="Q205">
        <v>28.33</v>
      </c>
    </row>
    <row r="206" spans="2:17" x14ac:dyDescent="0.3">
      <c r="B206" s="2">
        <v>45043</v>
      </c>
      <c r="C206">
        <v>40</v>
      </c>
      <c r="D206">
        <v>412.41</v>
      </c>
      <c r="E206">
        <v>184.75</v>
      </c>
      <c r="F206">
        <v>27.71</v>
      </c>
      <c r="G206">
        <v>320.35000000000002</v>
      </c>
      <c r="H206">
        <v>20.98</v>
      </c>
      <c r="I206">
        <v>65.81</v>
      </c>
      <c r="J206">
        <v>104.77</v>
      </c>
      <c r="K206">
        <v>63.38</v>
      </c>
      <c r="L206">
        <v>49.67</v>
      </c>
      <c r="M206">
        <v>59.31</v>
      </c>
      <c r="N206">
        <v>119.18</v>
      </c>
      <c r="O206">
        <v>40.75</v>
      </c>
      <c r="P206">
        <v>173.68</v>
      </c>
      <c r="Q206">
        <v>28.19</v>
      </c>
    </row>
    <row r="208" spans="2:17" x14ac:dyDescent="0.3">
      <c r="C208" t="str">
        <f>C5</f>
        <v>VWO</v>
      </c>
      <c r="D208" t="str">
        <f t="shared" ref="D208:Q209" si="0">D5</f>
        <v>SPY</v>
      </c>
      <c r="E208" t="str">
        <f t="shared" si="0"/>
        <v>GLD</v>
      </c>
      <c r="F208" t="str">
        <f t="shared" si="0"/>
        <v>UUP</v>
      </c>
      <c r="G208" t="str">
        <f t="shared" si="0"/>
        <v>QQQ</v>
      </c>
      <c r="H208" t="str">
        <f t="shared" si="0"/>
        <v>DBA</v>
      </c>
      <c r="I208" t="str">
        <f t="shared" si="0"/>
        <v>USO</v>
      </c>
      <c r="J208" t="str">
        <f t="shared" si="0"/>
        <v>TLT</v>
      </c>
      <c r="K208" t="str">
        <f t="shared" si="0"/>
        <v>VGK</v>
      </c>
      <c r="L208" t="str">
        <f t="shared" si="0"/>
        <v>EMXC</v>
      </c>
      <c r="M208" t="str">
        <f t="shared" si="0"/>
        <v>EWJ</v>
      </c>
      <c r="N208" t="str">
        <f t="shared" si="0"/>
        <v>URTH</v>
      </c>
      <c r="O208" t="str">
        <f t="shared" si="0"/>
        <v>INDA</v>
      </c>
      <c r="P208" t="str">
        <f t="shared" si="0"/>
        <v>IWM</v>
      </c>
      <c r="Q208" t="str">
        <f t="shared" si="0"/>
        <v>FXI</v>
      </c>
    </row>
    <row r="209" spans="2:17" x14ac:dyDescent="0.3">
      <c r="B209" t="s">
        <v>80</v>
      </c>
      <c r="C209" s="17">
        <f>C6</f>
        <v>40.06</v>
      </c>
      <c r="D209" s="17">
        <f t="shared" si="0"/>
        <v>494.08</v>
      </c>
      <c r="E209" s="17">
        <f t="shared" si="0"/>
        <v>184.53</v>
      </c>
      <c r="F209" s="17">
        <f t="shared" si="0"/>
        <v>28.24</v>
      </c>
      <c r="G209" s="17">
        <f t="shared" si="0"/>
        <v>428.55</v>
      </c>
      <c r="H209" s="17">
        <f t="shared" si="0"/>
        <v>21.99</v>
      </c>
      <c r="I209" s="17">
        <f t="shared" si="0"/>
        <v>72.650000000000006</v>
      </c>
      <c r="J209" s="17">
        <f t="shared" si="0"/>
        <v>92.35</v>
      </c>
      <c r="K209" s="17">
        <f t="shared" si="0"/>
        <v>62.66</v>
      </c>
      <c r="L209" s="17">
        <f t="shared" si="0"/>
        <v>54.93</v>
      </c>
      <c r="M209" s="17">
        <f t="shared" si="0"/>
        <v>66.739999999999995</v>
      </c>
      <c r="N209" s="17">
        <f t="shared" si="0"/>
        <v>135.93</v>
      </c>
      <c r="O209" s="17">
        <f t="shared" si="0"/>
        <v>49.97</v>
      </c>
      <c r="P209" s="17">
        <f t="shared" si="0"/>
        <v>194.61</v>
      </c>
      <c r="Q209" s="17">
        <f t="shared" si="0"/>
        <v>22.2</v>
      </c>
    </row>
    <row r="210" spans="2:17" x14ac:dyDescent="0.3">
      <c r="B210" t="s">
        <v>81</v>
      </c>
      <c r="C210" s="17">
        <f>AVERAGE(C6:C35)</f>
        <v>40.077666666666666</v>
      </c>
      <c r="D210" s="17">
        <f t="shared" ref="D210:Q210" si="1">AVERAGE(D6:D35)</f>
        <v>483.92633333333345</v>
      </c>
      <c r="E210" s="17">
        <f t="shared" si="1"/>
        <v>188.02500000000001</v>
      </c>
      <c r="F210" s="17">
        <f t="shared" si="1"/>
        <v>27.718666666666667</v>
      </c>
      <c r="G210" s="17">
        <f t="shared" si="1"/>
        <v>418.24100000000004</v>
      </c>
      <c r="H210" s="17">
        <f t="shared" si="1"/>
        <v>21.243666666666673</v>
      </c>
      <c r="I210" s="17">
        <f t="shared" si="1"/>
        <v>69.386333333333354</v>
      </c>
      <c r="J210" s="17">
        <f t="shared" si="1"/>
        <v>95.344333333333296</v>
      </c>
      <c r="K210" s="17">
        <f t="shared" si="1"/>
        <v>63.384666666666675</v>
      </c>
      <c r="L210" s="17">
        <f t="shared" si="1"/>
        <v>54.463666666666654</v>
      </c>
      <c r="M210" s="17">
        <f t="shared" si="1"/>
        <v>65.656000000000006</v>
      </c>
      <c r="N210" s="17">
        <f t="shared" si="1"/>
        <v>134.20000000000002</v>
      </c>
      <c r="O210" s="17">
        <f t="shared" si="1"/>
        <v>49.589833333333331</v>
      </c>
      <c r="P210" s="17">
        <f t="shared" si="1"/>
        <v>194.94199999999998</v>
      </c>
      <c r="Q210" s="17">
        <f t="shared" si="1"/>
        <v>22.376000000000001</v>
      </c>
    </row>
    <row r="211" spans="2:17" x14ac:dyDescent="0.3">
      <c r="B211" t="s">
        <v>82</v>
      </c>
      <c r="C211" s="17">
        <f>AVERAGE(C6:C65)</f>
        <v>40.306166666666662</v>
      </c>
      <c r="D211" s="17">
        <f t="shared" ref="D211:Q211" si="2">AVERAGE(D6:D65)</f>
        <v>473.43616666666668</v>
      </c>
      <c r="E211" s="17">
        <f t="shared" si="2"/>
        <v>187.86750000000009</v>
      </c>
      <c r="F211" s="17">
        <f t="shared" si="2"/>
        <v>28.177333333333333</v>
      </c>
      <c r="G211" s="17">
        <f t="shared" si="2"/>
        <v>407.54216666666667</v>
      </c>
      <c r="H211" s="17">
        <f t="shared" si="2"/>
        <v>21.434833333333334</v>
      </c>
      <c r="I211" s="17">
        <f t="shared" si="2"/>
        <v>69.013833333333366</v>
      </c>
      <c r="J211" s="17">
        <f t="shared" si="2"/>
        <v>95.180833333333325</v>
      </c>
      <c r="K211" s="17">
        <f t="shared" si="2"/>
        <v>62.976166666666671</v>
      </c>
      <c r="L211" s="17">
        <f t="shared" si="2"/>
        <v>53.99049999999999</v>
      </c>
      <c r="M211" s="17">
        <f t="shared" si="2"/>
        <v>64.271833333333333</v>
      </c>
      <c r="N211" s="17">
        <f t="shared" si="2"/>
        <v>131.91849999999999</v>
      </c>
      <c r="O211" s="17">
        <f t="shared" si="2"/>
        <v>48.315416666666671</v>
      </c>
      <c r="P211" s="17">
        <f t="shared" si="2"/>
        <v>191.94083333333325</v>
      </c>
      <c r="Q211" s="17">
        <f t="shared" si="2"/>
        <v>23.463666666666665</v>
      </c>
    </row>
    <row r="212" spans="2:17" x14ac:dyDescent="0.3">
      <c r="B212" t="s">
        <v>83</v>
      </c>
      <c r="C212" s="17">
        <f>AVERAGE(C6:C206)</f>
        <v>40.232935323383089</v>
      </c>
      <c r="D212" s="17">
        <f t="shared" ref="D212:Q212" si="3">AVERAGE(D6:D206)</f>
        <v>445.98796019900499</v>
      </c>
      <c r="E212" s="17">
        <f t="shared" si="3"/>
        <v>182.48467661691541</v>
      </c>
      <c r="F212" s="17">
        <f t="shared" si="3"/>
        <v>28.615572139303488</v>
      </c>
      <c r="G212" s="17">
        <f t="shared" si="3"/>
        <v>374.69124378109433</v>
      </c>
      <c r="H212" s="17">
        <f t="shared" si="3"/>
        <v>21.502288557213923</v>
      </c>
      <c r="I212" s="17">
        <f t="shared" si="3"/>
        <v>70.3889552238806</v>
      </c>
      <c r="J212" s="17">
        <f t="shared" si="3"/>
        <v>95.709751243781099</v>
      </c>
      <c r="K212" s="17">
        <f t="shared" si="3"/>
        <v>61.19800995024876</v>
      </c>
      <c r="L212" s="17">
        <f t="shared" si="3"/>
        <v>51.969203980099493</v>
      </c>
      <c r="M212" s="17">
        <f t="shared" si="3"/>
        <v>61.943830845771146</v>
      </c>
      <c r="N212" s="17">
        <f t="shared" si="3"/>
        <v>125.17218905472639</v>
      </c>
      <c r="O212" s="17">
        <f t="shared" si="3"/>
        <v>44.919502487562191</v>
      </c>
      <c r="P212" s="17">
        <f t="shared" si="3"/>
        <v>184.17552238805976</v>
      </c>
      <c r="Q212" s="17">
        <f t="shared" si="3"/>
        <v>26.151741293532325</v>
      </c>
    </row>
    <row r="213" spans="2:17" x14ac:dyDescent="0.3">
      <c r="B213" t="s">
        <v>84</v>
      </c>
      <c r="C213" s="17">
        <f>C209/C210</f>
        <v>0.99955918924089071</v>
      </c>
      <c r="D213" s="17">
        <f t="shared" ref="D213:Q213" si="4">D209/D210</f>
        <v>1.0209818436552669</v>
      </c>
      <c r="E213" s="17">
        <f t="shared" si="4"/>
        <v>0.98141204627044276</v>
      </c>
      <c r="F213" s="17">
        <f t="shared" si="4"/>
        <v>1.0188080234739525</v>
      </c>
      <c r="G213" s="17">
        <f t="shared" si="4"/>
        <v>1.0246484682276487</v>
      </c>
      <c r="H213" s="17">
        <f t="shared" si="4"/>
        <v>1.0351320393529049</v>
      </c>
      <c r="I213" s="17">
        <f t="shared" si="4"/>
        <v>1.0470361598585693</v>
      </c>
      <c r="J213" s="17">
        <f t="shared" si="4"/>
        <v>0.96859453279866337</v>
      </c>
      <c r="K213" s="17">
        <f t="shared" si="4"/>
        <v>0.98856716135342915</v>
      </c>
      <c r="L213" s="17">
        <f t="shared" si="4"/>
        <v>1.0085622831122891</v>
      </c>
      <c r="M213" s="17">
        <f t="shared" si="4"/>
        <v>1.0165102960887047</v>
      </c>
      <c r="N213" s="17">
        <f t="shared" si="4"/>
        <v>1.0128912071535021</v>
      </c>
      <c r="O213" s="17">
        <f t="shared" si="4"/>
        <v>1.0076662219070442</v>
      </c>
      <c r="P213" s="17">
        <f t="shared" si="4"/>
        <v>0.99829692934308689</v>
      </c>
      <c r="Q213" s="17">
        <f t="shared" si="4"/>
        <v>0.99213442974615651</v>
      </c>
    </row>
    <row r="214" spans="2:17" x14ac:dyDescent="0.3">
      <c r="B214" t="s">
        <v>85</v>
      </c>
      <c r="C214" s="17">
        <f t="shared" ref="C214:Q215" si="5">C210/C211</f>
        <v>0.99433089229522376</v>
      </c>
      <c r="D214" s="17">
        <f t="shared" si="5"/>
        <v>1.0221575101465634</v>
      </c>
      <c r="E214" s="17">
        <f t="shared" si="5"/>
        <v>1.0008383568206312</v>
      </c>
      <c r="F214" s="17">
        <f t="shared" si="5"/>
        <v>0.98372214072777175</v>
      </c>
      <c r="G214" s="17">
        <f t="shared" si="5"/>
        <v>1.0262520892521143</v>
      </c>
      <c r="H214" s="17">
        <f t="shared" si="5"/>
        <v>0.9910814950742175</v>
      </c>
      <c r="I214" s="17">
        <f t="shared" si="5"/>
        <v>1.0053974686234401</v>
      </c>
      <c r="J214" s="17">
        <f t="shared" si="5"/>
        <v>1.0017177828169184</v>
      </c>
      <c r="K214" s="17">
        <f t="shared" si="5"/>
        <v>1.0064865809022991</v>
      </c>
      <c r="L214" s="17">
        <f t="shared" si="5"/>
        <v>1.0087638874740308</v>
      </c>
      <c r="M214" s="17">
        <f t="shared" si="5"/>
        <v>1.0215361316906577</v>
      </c>
      <c r="N214" s="17">
        <f t="shared" si="5"/>
        <v>1.0172947691188121</v>
      </c>
      <c r="O214" s="17">
        <f t="shared" si="5"/>
        <v>1.0263770190674129</v>
      </c>
      <c r="P214" s="17">
        <f t="shared" si="5"/>
        <v>1.0156358947418695</v>
      </c>
      <c r="Q214" s="17">
        <f t="shared" si="5"/>
        <v>0.95364464207071942</v>
      </c>
    </row>
    <row r="215" spans="2:17" x14ac:dyDescent="0.3">
      <c r="B215" t="s">
        <v>86</v>
      </c>
      <c r="C215" s="17">
        <f t="shared" si="5"/>
        <v>1.0018201839536429</v>
      </c>
      <c r="D215" s="17">
        <f t="shared" si="5"/>
        <v>1.0615447252329726</v>
      </c>
      <c r="E215" s="17">
        <f t="shared" si="5"/>
        <v>1.0294973993590963</v>
      </c>
      <c r="F215" s="17">
        <f t="shared" si="5"/>
        <v>0.98468530337828775</v>
      </c>
      <c r="G215" s="17">
        <f t="shared" si="5"/>
        <v>1.0876746479423063</v>
      </c>
      <c r="H215" s="17">
        <f t="shared" si="5"/>
        <v>0.99686288165554549</v>
      </c>
      <c r="I215" s="17">
        <f t="shared" si="5"/>
        <v>0.98046395366753925</v>
      </c>
      <c r="J215" s="17">
        <f t="shared" si="5"/>
        <v>0.99447373017300422</v>
      </c>
      <c r="K215" s="17">
        <f t="shared" si="5"/>
        <v>1.0290557931191466</v>
      </c>
      <c r="L215" s="17">
        <f t="shared" si="5"/>
        <v>1.0388941116103012</v>
      </c>
      <c r="M215" s="17">
        <f t="shared" si="5"/>
        <v>1.0375824752162728</v>
      </c>
      <c r="N215" s="17">
        <f t="shared" si="5"/>
        <v>1.0538962448146054</v>
      </c>
      <c r="O215" s="17">
        <f t="shared" si="5"/>
        <v>1.0755999953482294</v>
      </c>
      <c r="P215" s="17">
        <f t="shared" si="5"/>
        <v>1.0421625569162871</v>
      </c>
      <c r="Q215" s="17">
        <f t="shared" si="5"/>
        <v>0.89721240369066912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494-47D5-4E4C-90C9-19CE885D0D4D}">
  <dimension ref="A1:H26"/>
  <sheetViews>
    <sheetView workbookViewId="0">
      <selection activeCell="D33" sqref="D33"/>
    </sheetView>
  </sheetViews>
  <sheetFormatPr defaultRowHeight="14.4" x14ac:dyDescent="0.3"/>
  <cols>
    <col min="1" max="1" width="10.6640625" customWidth="1"/>
    <col min="7" max="7" width="11.77734375" bestFit="1" customWidth="1"/>
  </cols>
  <sheetData>
    <row r="1" spans="1:8" x14ac:dyDescent="0.3">
      <c r="B1" t="s">
        <v>1</v>
      </c>
      <c r="C1" t="s">
        <v>15</v>
      </c>
      <c r="D1" t="s">
        <v>12</v>
      </c>
      <c r="E1" t="s">
        <v>94</v>
      </c>
      <c r="F1" t="s">
        <v>49</v>
      </c>
      <c r="G1" t="s">
        <v>9</v>
      </c>
      <c r="H1" t="s">
        <v>65</v>
      </c>
    </row>
    <row r="2" spans="1:8" x14ac:dyDescent="0.3">
      <c r="B2" t="s">
        <v>1</v>
      </c>
      <c r="C2" t="s">
        <v>15</v>
      </c>
      <c r="D2" t="s">
        <v>116</v>
      </c>
      <c r="E2" t="s">
        <v>94</v>
      </c>
      <c r="F2" t="s">
        <v>49</v>
      </c>
      <c r="G2" t="s">
        <v>114</v>
      </c>
      <c r="H2" t="s">
        <v>115</v>
      </c>
    </row>
    <row r="3" spans="1:8" x14ac:dyDescent="0.3">
      <c r="A3" s="2" cm="1">
        <f t="array" ref="A3:A22">_xll.FDSB(B2,"JULIAN(FMA_EPS(NTMA,-20AY,0,CY,,""PORTAGG"",""MEANR"").dates)")</f>
        <v>38352</v>
      </c>
      <c r="B3" cm="1">
        <f t="array" ref="B3:B22">_xll.FDSB(B2,"FMA_EPS(NTMA,-20AY,0,CY,,""PORTAGG"",""MEANR"")")</f>
        <v>7.6074243913976698</v>
      </c>
      <c r="C3" cm="1">
        <f t="array" ref="C3:C22">_xll.FDSB(C2,"FMA_EPS(NTMA,-20AY,0,CY,,""PORTAGG"",""MEANR"")")</f>
        <v>1.4194312135232301</v>
      </c>
      <c r="D3" cm="1">
        <f t="array" ref="D3:D22">_xll.FDSB(D2,"FMA_EPS(NTMA,-20AY,0,CY,,""PORTAGG"",""MEANR"")")</f>
        <v>6.3219540592912002</v>
      </c>
      <c r="E3" t="str" cm="1">
        <f t="array" ref="E3:E22">_xll.FDSB(E2,"FMA_EPS(NTMA,-20AY,0,CY,,""PORTAGG"",""MEANR"")")</f>
        <v/>
      </c>
      <c r="F3" t="str" cm="1">
        <f t="array" ref="F3:F22">_xll.FDSB(F2,"FMA_EPS(NTMA,-20AY,0,CY,,""PORTAGG"",""MEANR"")")</f>
        <v/>
      </c>
      <c r="G3" cm="1">
        <f t="array" ref="G3:G22">_xll.FDSB(G2,"FMA_EPS(NTMA,-20AY,0,CY,,""PORTAGG"",""MEANR"")")</f>
        <v>17.002762686970801</v>
      </c>
      <c r="H3" t="str" cm="1">
        <f t="array" ref="H3:H22">_xll.FDSB(H2,"FMA_EPS(NTMA,-20AY,0,CY,,""PORTAGG"",""MEANR"")")</f>
        <v/>
      </c>
    </row>
    <row r="4" spans="1:8" x14ac:dyDescent="0.3">
      <c r="A4" s="2">
        <v>38716</v>
      </c>
      <c r="B4">
        <v>8.8394289215288495</v>
      </c>
      <c r="C4">
        <v>1.68578719870209</v>
      </c>
      <c r="D4">
        <v>6.3671193883627497</v>
      </c>
      <c r="E4">
        <v>2.4709674881942898</v>
      </c>
      <c r="F4" t="str">
        <v/>
      </c>
      <c r="G4">
        <v>19.822720636055699</v>
      </c>
      <c r="H4">
        <v>5.0849569667120598</v>
      </c>
    </row>
    <row r="5" spans="1:8" x14ac:dyDescent="0.3">
      <c r="A5" s="2">
        <v>39080</v>
      </c>
      <c r="B5">
        <v>9.8457810486035093</v>
      </c>
      <c r="C5">
        <v>1.9402737172403599</v>
      </c>
      <c r="D5">
        <v>7.1016678244620497</v>
      </c>
      <c r="E5">
        <v>3.0737777442541199</v>
      </c>
      <c r="F5" t="str">
        <v/>
      </c>
      <c r="G5">
        <v>24.865697095124499</v>
      </c>
      <c r="H5">
        <v>6.0338155171964196</v>
      </c>
    </row>
    <row r="6" spans="1:8" x14ac:dyDescent="0.3">
      <c r="A6" s="2">
        <v>39447</v>
      </c>
      <c r="B6">
        <v>10.5833561911057</v>
      </c>
      <c r="C6">
        <v>2.3766956310061902</v>
      </c>
      <c r="D6">
        <v>8.0143667136810901</v>
      </c>
      <c r="E6">
        <v>3.8694452617221202</v>
      </c>
      <c r="F6" t="str">
        <v/>
      </c>
      <c r="G6">
        <v>36.988283944428701</v>
      </c>
      <c r="H6">
        <v>10.2264803534379</v>
      </c>
    </row>
    <row r="7" spans="1:8" x14ac:dyDescent="0.3">
      <c r="A7" s="2">
        <v>39813</v>
      </c>
      <c r="B7">
        <v>8.05373941846298</v>
      </c>
      <c r="C7">
        <v>2.1704263725021899</v>
      </c>
      <c r="D7">
        <v>6.0567879509784204</v>
      </c>
      <c r="E7">
        <v>2.6086754516886801</v>
      </c>
      <c r="F7" t="str">
        <v/>
      </c>
      <c r="G7">
        <v>27.436164618174999</v>
      </c>
      <c r="H7">
        <v>9.2256018344914992</v>
      </c>
    </row>
    <row r="8" spans="1:8" x14ac:dyDescent="0.3">
      <c r="A8" s="2">
        <v>40178</v>
      </c>
      <c r="B8">
        <v>8.0229753288056198</v>
      </c>
      <c r="C8">
        <v>2.6068713006048601</v>
      </c>
      <c r="D8">
        <v>4.6101133165354904</v>
      </c>
      <c r="E8">
        <v>3.1882129135368702</v>
      </c>
      <c r="F8" t="str">
        <v/>
      </c>
      <c r="G8">
        <v>31.175992210796799</v>
      </c>
      <c r="H8">
        <v>11.172170635010501</v>
      </c>
    </row>
    <row r="9" spans="1:8" x14ac:dyDescent="0.3">
      <c r="A9" s="2">
        <v>40543</v>
      </c>
      <c r="B9">
        <v>9.85143912569227</v>
      </c>
      <c r="C9">
        <v>3.6076350541358502</v>
      </c>
      <c r="D9">
        <v>7.5335048068202397</v>
      </c>
      <c r="E9">
        <v>4.1574721248110604</v>
      </c>
      <c r="F9" t="str">
        <v/>
      </c>
      <c r="G9">
        <v>39.399448287295499</v>
      </c>
      <c r="H9">
        <v>14.2299143361003</v>
      </c>
    </row>
    <row r="10" spans="1:8" x14ac:dyDescent="0.3">
      <c r="A10" s="2">
        <v>40907</v>
      </c>
      <c r="B10">
        <v>10.933615493869301</v>
      </c>
      <c r="C10">
        <v>4.63179037237028</v>
      </c>
      <c r="D10">
        <v>7.8562693556726204</v>
      </c>
      <c r="E10">
        <v>4.1285756463007903</v>
      </c>
      <c r="F10" t="str">
        <v/>
      </c>
      <c r="G10">
        <v>33.207570085117901</v>
      </c>
      <c r="H10">
        <v>15.4690015453803</v>
      </c>
    </row>
    <row r="11" spans="1:8" x14ac:dyDescent="0.3">
      <c r="A11" s="2">
        <v>41274</v>
      </c>
      <c r="B11">
        <v>11.5093609233453</v>
      </c>
      <c r="C11">
        <v>4.9723936001799096</v>
      </c>
      <c r="D11">
        <v>7.2452846854733197</v>
      </c>
      <c r="E11">
        <v>4.1802968231526902</v>
      </c>
      <c r="F11">
        <v>4.5591363241237399</v>
      </c>
      <c r="G11">
        <v>33.401599807044498</v>
      </c>
      <c r="H11">
        <v>14.1959016123051</v>
      </c>
    </row>
    <row r="12" spans="1:8" x14ac:dyDescent="0.3">
      <c r="A12" s="2">
        <v>41639</v>
      </c>
      <c r="B12">
        <v>12.296272619920099</v>
      </c>
      <c r="C12">
        <v>5.0145346891852203</v>
      </c>
      <c r="D12">
        <v>8.0376311318924802</v>
      </c>
      <c r="E12">
        <v>3.8079810978217798</v>
      </c>
      <c r="F12">
        <v>4.8298105677888996</v>
      </c>
      <c r="G12">
        <v>29.9102522143572</v>
      </c>
      <c r="H12">
        <v>16.0802582554231</v>
      </c>
    </row>
    <row r="13" spans="1:8" x14ac:dyDescent="0.3">
      <c r="A13" s="2">
        <v>42004</v>
      </c>
      <c r="B13">
        <v>12.8692035676989</v>
      </c>
      <c r="C13">
        <v>5.9189477139169897</v>
      </c>
      <c r="D13">
        <v>7.8073640896788099</v>
      </c>
      <c r="E13">
        <v>3.5071226328298599</v>
      </c>
      <c r="F13">
        <v>4.6812204171660898</v>
      </c>
      <c r="G13">
        <v>32.635673377426201</v>
      </c>
      <c r="H13">
        <v>16.6306210914505</v>
      </c>
    </row>
    <row r="14" spans="1:8" x14ac:dyDescent="0.3">
      <c r="A14" s="2">
        <v>42369</v>
      </c>
      <c r="B14">
        <v>12.748703211791501</v>
      </c>
      <c r="C14">
        <v>6.0599751605653802</v>
      </c>
      <c r="D14">
        <v>8.6398854914427599</v>
      </c>
      <c r="E14">
        <v>2.8749295654510298</v>
      </c>
      <c r="F14">
        <v>4.4629084696193697</v>
      </c>
      <c r="G14">
        <v>32.803372477551903</v>
      </c>
      <c r="H14">
        <v>16.640425298627001</v>
      </c>
    </row>
    <row r="15" spans="1:8" x14ac:dyDescent="0.3">
      <c r="A15" s="2">
        <v>42734</v>
      </c>
      <c r="B15">
        <v>13.3024280719142</v>
      </c>
      <c r="C15">
        <v>6.56529580140728</v>
      </c>
      <c r="D15">
        <v>8.5678565514526799</v>
      </c>
      <c r="E15">
        <v>2.9879032754051398</v>
      </c>
      <c r="F15">
        <v>4.5468408308106003</v>
      </c>
      <c r="G15">
        <v>33.358186869155702</v>
      </c>
      <c r="H15">
        <v>16.5240809032362</v>
      </c>
    </row>
    <row r="16" spans="1:8" x14ac:dyDescent="0.3">
      <c r="A16" s="2">
        <v>43098</v>
      </c>
      <c r="B16">
        <v>14.724037692001801</v>
      </c>
      <c r="C16">
        <v>7.4909851965595502</v>
      </c>
      <c r="D16">
        <v>10.4136052900246</v>
      </c>
      <c r="E16">
        <v>3.4840026454345701</v>
      </c>
      <c r="F16">
        <v>5.2437516596034204</v>
      </c>
      <c r="G16">
        <v>38.022971364529099</v>
      </c>
      <c r="H16">
        <v>19.021710790433701</v>
      </c>
    </row>
    <row r="17" spans="1:8" x14ac:dyDescent="0.3">
      <c r="A17" s="2">
        <v>43465</v>
      </c>
      <c r="B17">
        <v>17.355846469554798</v>
      </c>
      <c r="C17">
        <v>8.9443858601639104</v>
      </c>
      <c r="D17">
        <v>11.6762416161251</v>
      </c>
      <c r="E17">
        <v>3.4142810852706398</v>
      </c>
      <c r="F17">
        <v>5.9241700759141498</v>
      </c>
      <c r="G17">
        <v>36.620398667265697</v>
      </c>
      <c r="H17">
        <v>18.005603285854001</v>
      </c>
    </row>
    <row r="18" spans="1:8" x14ac:dyDescent="0.3">
      <c r="A18" s="2">
        <v>43830</v>
      </c>
      <c r="B18">
        <v>17.7294354336934</v>
      </c>
      <c r="C18">
        <v>9.3523184544790201</v>
      </c>
      <c r="D18">
        <v>10.613676784342999</v>
      </c>
      <c r="E18">
        <v>3.40452726589734</v>
      </c>
      <c r="F18">
        <v>5.85445884141902</v>
      </c>
      <c r="G18">
        <v>36.314788296557097</v>
      </c>
      <c r="H18">
        <v>17.637359717178398</v>
      </c>
    </row>
    <row r="19" spans="1:8" x14ac:dyDescent="0.3">
      <c r="A19" s="2">
        <v>44196</v>
      </c>
      <c r="B19">
        <v>16.661770330463298</v>
      </c>
      <c r="C19">
        <v>10.426078304827501</v>
      </c>
      <c r="D19">
        <v>9.4969731438242793</v>
      </c>
      <c r="E19">
        <v>3.30591511863779</v>
      </c>
      <c r="F19">
        <v>5.4370372287756004</v>
      </c>
      <c r="G19">
        <v>33.705878493162103</v>
      </c>
      <c r="H19">
        <v>17.4947707018984</v>
      </c>
    </row>
    <row r="20" spans="1:8" x14ac:dyDescent="0.3">
      <c r="A20" s="2">
        <v>44561</v>
      </c>
      <c r="B20">
        <v>22.276471256057601</v>
      </c>
      <c r="C20">
        <v>13.639514851128</v>
      </c>
      <c r="D20">
        <v>12.014339436175</v>
      </c>
      <c r="E20">
        <v>3.9211009889467401</v>
      </c>
      <c r="F20">
        <v>7.0206696412843099</v>
      </c>
      <c r="G20">
        <v>47.020016326980098</v>
      </c>
      <c r="H20">
        <v>21.276244856703801</v>
      </c>
    </row>
    <row r="21" spans="1:8" x14ac:dyDescent="0.3">
      <c r="A21" s="2">
        <v>44925</v>
      </c>
      <c r="B21">
        <v>22.968878326336601</v>
      </c>
      <c r="C21">
        <v>12.7500589340509</v>
      </c>
      <c r="D21">
        <v>11.613648184545999</v>
      </c>
      <c r="E21">
        <v>3.36622368408324</v>
      </c>
      <c r="F21">
        <v>7.3050328040472996</v>
      </c>
      <c r="G21">
        <v>46.046977004919803</v>
      </c>
      <c r="H21">
        <v>20.372399316016701</v>
      </c>
    </row>
    <row r="22" spans="1:8" x14ac:dyDescent="0.3">
      <c r="A22" s="2">
        <v>45289</v>
      </c>
      <c r="B22">
        <v>24.3414791036023</v>
      </c>
      <c r="C22">
        <v>16.321504961737801</v>
      </c>
      <c r="D22">
        <v>11.9837863404204</v>
      </c>
      <c r="E22">
        <v>3.3878940517570202</v>
      </c>
      <c r="F22">
        <v>7.6940728382696904</v>
      </c>
      <c r="G22">
        <v>54.685324375849703</v>
      </c>
      <c r="H22">
        <v>19.1497829717323</v>
      </c>
    </row>
    <row r="24" spans="1:8" x14ac:dyDescent="0.3">
      <c r="B24" s="55">
        <f t="shared" ref="B24:H24" si="0">COUNT(B1:B22)</f>
        <v>20</v>
      </c>
      <c r="C24" s="55">
        <f t="shared" si="0"/>
        <v>20</v>
      </c>
      <c r="D24" s="55">
        <f t="shared" si="0"/>
        <v>20</v>
      </c>
      <c r="E24" s="55">
        <f t="shared" si="0"/>
        <v>19</v>
      </c>
      <c r="F24" s="55">
        <f t="shared" si="0"/>
        <v>12</v>
      </c>
      <c r="G24" s="55">
        <f t="shared" si="0"/>
        <v>20</v>
      </c>
      <c r="H24" s="55">
        <f t="shared" si="0"/>
        <v>19</v>
      </c>
    </row>
    <row r="26" spans="1:8" x14ac:dyDescent="0.3">
      <c r="A26" t="s">
        <v>113</v>
      </c>
      <c r="B26" s="61" cm="1">
        <f t="array" ref="B26">(B22/INDEX(B3:B22,MATCH(TRUE,INDEX(ISNUMBER(B3:B22),0),0)))^(1/B24)-1</f>
        <v>5.9876995601083616E-2</v>
      </c>
      <c r="C26" s="61" cm="1">
        <f t="array" ref="C26">(C22/INDEX(C3:C22,MATCH(TRUE,INDEX(ISNUMBER(C3:C22),0),0)))^(1/C24)-1</f>
        <v>0.12987992518304203</v>
      </c>
      <c r="D26" s="61" cm="1">
        <f t="array" ref="D26">(D22/INDEX(D3:D22,MATCH(TRUE,INDEX(ISNUMBER(D3:D22),0),0)))^(1/D24)-1</f>
        <v>3.2493047883471071E-2</v>
      </c>
      <c r="E26" s="61" cm="1">
        <f t="array" ref="E26">(E22/INDEX(E3:E22,MATCH(TRUE,INDEX(ISNUMBER(E3:E22),0),0)))^(1/E24)-1</f>
        <v>1.6749180436221867E-2</v>
      </c>
      <c r="F26" s="61" cm="1">
        <f t="array" ref="F26">(F22/INDEX(F3:F22,MATCH(TRUE,INDEX(ISNUMBER(F3:F22),0),0)))^(1/F24)-1</f>
        <v>4.4574636023131387E-2</v>
      </c>
      <c r="G26" s="61" cm="1">
        <f t="array" ref="G26">(G22/INDEX(G3:G22,MATCH(TRUE,INDEX(ISNUMBER(G3:G22),0),0)))^(1/G24)-1</f>
        <v>6.0150603633965849E-2</v>
      </c>
      <c r="H26" s="61" cm="1">
        <f t="array" ref="H26">(H22/INDEX(H3:H22,MATCH(TRUE,INDEX(ISNUMBER(H3:H22),0),0)))^(1/H24)-1</f>
        <v>7.2282685609186714E-2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08591472"><![CDATA[{"REFSAREPO-FDS^(SUBARRAY(NOT_NA(NO_REPEAT_F(FG_YIELD(NOW,-10AY,D))),0,1)-SUBARRAY(NOT_NA(NO_REPEAT_F(FG_YIELD(NOW,-10AY,D))),1,1))*100":25.0,"REFSAREPO-FDS^FG_YIELD(NOW,,,0)":6.0,"REFSAREPO-FDS^PROPER_NAME(0,,,\"SECURITY\",\"NAME\")":"Saudi Arabia Repo Rate","REFVNDISC-FDS^(SUBARRAY(NOT_NA(NO_REPEAT_F(FG_YIELD(NOW,-10AY,D))),0,1)-SUBARRAY(NOT_NA(NO_REPEAT_F(FG_YIELD(NOW,-10AY,D))),1,1))*100":-50.0,"REFVNDISC-FDS^FG_YIELD(NOW,,,0)":3.0,"REFVNDISC-FDS^PROPER_NAME(0,,,\"SECURITY\",\"NAME\")":"Vietnam Discount Rate","REFAEREPO-FDS^(SUBARRAY(NOT_NA(NO_REPEAT_F(FG_YIELD(NOW,-10AY,D))),0,1)-SUBARRAY(NOT_NA(NO_REPEAT_F(FG_YIELD(NOW,-10AY,D))),1,1))*100":25.0,"REFAEREPO-FDS^FG_YIELD(NOW,,,0)":5.4,"REFAEREPO-FDS^PROPER_NAME(0,,,\"SECURITY\",\"NAME\")":"United Arab Emirates Repo Rate","REFTR1WREPO-FDS^(SUBARRAY(NOT_NA(NO_REPEAT_F(FG_YIELD(NOW,-10AY,D))),0,1)-SUBARRAY(NOT_NA(NO_REPEAT_F(FG_YIELD(NOW,-10AY,D))),1,1))*100":250.0,"REFTR1WREPO-FDS^FG_YIELD(NOW,,,0)":45.0,"REFTR1WREPO-FDS^PROPER_NAME(0,,,\"SECURITY\",\"NAME\")":"Turkey Repo Rate - 1 Week","REFTHREPO-FDS^(SUBARRAY(NOT_NA(NO_REPEAT_F(FG_YIELD(NOW,-10AY,D))),0,1)-SUBARRAY(NOT_NA(NO_REPEAT_F(FG_YIELD(NOW,-10AY,D))),1,1))*100":25.0,"REFTHREPO-FDS^FG_YIELD(NOW,,,0)":2.5,"REFTHREPO-FDS^PROPER_NAME(0,,,\"SECURITY\",\"NAME\")":"Thailand Repo Rate - 1 Day","REFQALEND-FDS^(SUBARRAY(NOT_NA(NO_REPEAT_F(FG_YIELD(NOW,-10AY,D))),0,1)-SUBARRAY(NOT_NA(NO_REPEAT_F(FG_YIELD(NOW,-10AY,D))),1,1))*100":25.0,"REFQALEND-FDS^FG_YIELD(NOW,,,0)":6.25,"REFQALEND-FDS^PROPER_NAME(0,,,\"SECURITY\",\"NAME\")":"Qatar Lending Rate - Overnight","REFCNRMB-FDS^(SUBARRAY(NOT_NA(NO_REPEAT_F(FG_YIELD(NOW,-10AY,D))),0,1)-SUBARRAY(NOT_NA(NO_REPEAT_F(FG_YIELD(NOW,-10AY,D))),1,1))*100":-9.99999999999996,"REFCNRMB-FDS^FG_YIELD(NOW,,,0)":3.45,"REFCNRMB-FDS^PROPER_NAME(0,,,\"SECURITY\",\"NAME\")":"China Loan Prime Rate (LPR) - 1 Year","REFINREPO-FDS^(SUBARRAY(NOT_NA(NO_REPEAT_F(FG_YIELD(NOW,-10AY,D))),0,1)-SUBARRAY(NOT_NA(NO_REPEAT_F(FG_YIELD(NOW,-10AY,D))),1,1))*100":25.0,"REFINREPO-FDS^FG_YIELD(NOW,,,0)":6.5,"REFINREPO-FDS^PROPER_NAME(0,,,\"SECURITY\",\"NAME\")":"India Repo Rate","REFEUREFI-FDS^(SUBARRAY(NOT_NA(NO_REPEAT_F(FG_YIELD(NOW,-10AY,D))),0,1)-SUBARRAY(NOT_NA(NO_REPEAT_F(FG_YIELD(NOW,-10AY,D))),1,1))*100":25.0,"REFEUREFI-FDS^FG_YIELD(NOW,,,0)":4.5,"REFEUREFI-FDS^PROPER_NAME(0,,,\"SECURITY\",\"NAME\")":"Eurozone Main Refinancing Operations Minimum Bid Rate","REFZAREPO-FDS^(SUBARRAY(NOT_NA(NO_REPEAT_F(FG_YIELD(NOW,-10AY,D))),0,1)-SUBARRAY(NOT_NA(NO_REPEAT_F(FG_YIELD(NOW,-10AY,D))),1,1))*100":50.0,"REFZAREPO-FDS^FG_YIELD(NOW,,,0)":8.25,"REFZAREPO-FDS^PROPER_NAME(0,,,\"SECURITY\",\"NAME\")":"South Africa Repo Rate","REFBRSELIC-FDS^(SUBARRAY(NOT_NA(NO_REPEAT_F(FG_YIELD(NOW,-10AY,D))),0,1)-SUBARRAY(NOT_NA(NO_REPEAT_F(FG_YIELD(NOW,-10AY,D))),1,1))*100":-50.0,"REFBRSELIC-FDS^FG_YIELD(NOW,,,0)":11.25,"REFBRSELIC-FDS^PROPER_NAME(0,,,\"SECURITY\",\"NAME\")":"Brazil Target Selic Rate","REFKRBASE-FDS^(SUBARRAY(NOT_NA(NO_REPEAT_F(FG_YIELD(NOW,-10AY,D))),0,1)-SUBARRAY(NOT_NA(NO_REPEAT_F(FG_YIELD(NOW,-10AY,D))),1,1))*100":25.0,"REFKRBASE-FDS^FG_YIELD(NOW,,,0)":3.5,"REFKRBASE-FDS^PROPER_NAME(0,,,\"SECURITY\",\"NAME\")":"South Korea Base Rate","REFMXTON-FDS^(SUBARRAY(NOT_NA(NO_REPEAT_F(FG_YIELD(NOW,-10AY,D))),0,1)-SUBARRAY(NOT_NA(NO_REPEAT_F(FG_YIELD(NOW,-10AY,D))),1,1))*100":25.0,"REFMXTON-FDS^FG_YIELD(NOW,,,0)":11.25,"REFMXTON-FDS^PROPER_NAME(0,,,\"SECURITY\",\"NAME\")":"Mexico Target Rate - Overnight","REFTWDISC-FDS^(SUBARRAY(NOT_NA(NO_REPEAT_F(FG_YIELD(NOW,-10AY,D))),0,1)-SUBARRAY(NOT_NA(NO_REPEAT_F(FG_YIELD(NOW,-10AY,D))),1,1))*100":12.5,"REFTWDISC-FDS^FG_YIELD(NOW,,,0)":1.875,"REFTWDISC-FDS^PROPER_NAME(0,,,\"SECURITY\",\"NAME\")":"Taiwan China Discount Rate","REFMYON-FDS^(SUBARRAY(NOT_NA(NO_REPEAT_F(FG_YIELD(NOW,-10AY,D))),0,1)-SUBARRAY(NOT_NA(NO_REPEAT_F(FG_YIELD(NOW,-10AY,D))),1,1))*100":25.0,"REFMYON-FDS^FG_YIELD(NOW,,,0)":3.0,"REFMYON-FDS^PROPER_NAME(0,,,\"SECURITY\",\"NAME\")":"Malaysia Policy Rate - Overnight","REFPEMPR-FDS^(SUBARRAY(NOT_NA(NO_REPEAT_F(FG_YIELD(NOW,-10AY,D))),0,1)-SUBARRAY(NOT_NA(NO_REPEAT_F(FG_YIELD(NOW,-10AY,D))),1,1))*100":-25.0,"REFPEMPR-FDS^FG_YIELD(NOW,,,0)":6.25,"REFPEMPR-FDS^PROPER_NAME(0,,,\"SECURITY\",\"NAME\")":"Peru Policy Rate","REFPL7D-FDS^(SUBARRAY(NOT_NA(NO_REPEAT_F(FG_YIELD(NOW,-10AY,D))),0,1)-SUBARRAY(NOT_NA(NO_REPEAT_F(FG_YIELD(NOW,-10AY,D))),1,1))*100":-25.0,"REFPL7D-FDS^FG_YIELD(NOW,,,0)":5.75,"REFPL7D-FDS^PROPER_NAME(0,,,\"SECURITY\",\"NAME\")":"Poland Reference Rate - 7 Day","REFPHRREPO-FDS^(SUBARRAY(NOT_NA(NO_REPEAT_F(FG_YIELD(NOW,-10AY,D))),0,1)-SUBARRAY(NOT_NA(NO_REPEAT_F(FG_YIELD(NOW,-10AY,D))),1,1))*100":25.0,"REFPHRREPO-FDS^FG_YIELD(NOW,,,0)":6.5,"REFPHRREPO-FDS^PROPER_NAME(0,,,\"SECURITY\",\"NAME\")":"Philippines Reverse Repo Rate - Overnight","REFIDRREPO-FDS^(SUBARRAY(NOT_NA(NO_REPEAT_F(FG_YIELD(NOW,-10AY,D))),0,1)-SUBARRAY(NOT_NA(NO_REPEAT_F(FG_YIELD(NOW,-10AY,D))),1,1))*100":25.0,"REFIDRREPO-FDS^FG_YIELD(NOW,,,0)":6.0,"REFIDRREPO-FDS^PROPER_NAME(0,,,\"SECURITY\",\"NAME\")":"Indonesia BI (Reverse) Repo Rate - 7 Day","REFCLMPR-FDS^(SUBARRAY(NOT_NA(NO_REPEAT_F(FG_YIELD(NOW,-10AY,D))),0,1)-SUBARRAY(NOT_NA(NO_REPEAT_F(FG_YIELD(NOW,-10AY,D))),1,1))*100":-100.0,"REFCLMPR-FDS^FG_YIELD(NOW,,,0)":7.25,"REFCLMPR-FDS^PROPER_NAME(0,,,\"SECURITY\",\"NAME\")":"Chile Monetary Policy Rate","TRYSA10Y-FDS^PCTCHG(FG_YIELD(0,,,,\"YTM\"),FG_YIELD(-3AM,,,,\"YTM\"))":-4.7904687,"TRYSA10Y-FDS^PCTCHG(FG_YIELD(0,,,,\"YTM\"),FG_YIELD(-1AM,,,,\"YTM\"))":7.626021,"TRYVN10Y-FDS^PCTCHG(FG_YIELD(0,,,,\"YTM\"),FG_YIELD(-3AM,,,,\"YTM\"))":-14.608071,"TRYVN10Y-FDS^PCTCHG(FG_YIELD(0,,,,\"YTM\"),FG_YIELD(-1AM,,,,\"YTM\"))":-23.215668,"TRYAE10Y-FDS^PCTCHG(FG_YIELD(0,,,,\"YTM\"),FG_YIELD(-3AM,,,,\"YTM\"))":null,"TRYAE10Y-FDS^PCTCHG(FG_YIELD(0,,,,\"YTM\"),FG_YIELD(-1AM,,,,\"YTM\"))":null,"TRYTR7Y-FDS^PCTCHG(FG_YIELD(0,,,,\"YTM\"),FG_YIELD(-3AM,,,,\"YTM\"))":-10.576262,"TRYTR7Y-FDS^PCTCHG(FG_YIELD(0,,,,\"YTM\"),FG_YIELD(-1AM,,,,\"YTM\"))":0.6032993,"TRYTH10Y-FDS^PCTCHG(FG_YIELD(0,,,,\"YTM\"),FG_YIELD(-3AM,,,,\"YTM\"))":-18.73784,"TRYTH10Y-FDS^PCTCHG(FG_YIELD(0,,,,\"YTM\"),FG_YIELD(-1AM,,,,\"YTM\"))":-5.17616,"TRYQA10Y-FDS^PCTCHG(FG_YIELD(0,,,,\"YTM\"),FG_YIELD(-3AM,,,,\"YTM\"))":null,"TRYQA10Y-FDS^PCTCHG(FG_YIELD(0,,,,\"YTM\"),FG_YIELD(-1AM,,,,\"YTM\"))":null,"TRYCN10Y-FDS^PCTCHG(FG_YIELD(0,,,,\"YTM\"),FG_YIELD(-3AM,,,,\"YTM\"))":-8.289882,"TRYCN10Y-FDS^PCTCHG(FG_YIELD(0,,,,\"YTM\"),FG_YIELD(-1AM,,,,\"YTM\"))":-3.8236072,"TRYIN10Y-FDS^PCTCHG(FG_YIELD(0,,,,\"YTM\"),FG_YIELD(-3AM,,,,\"YTM\"))":null,"TRYIN10Y-FDS^PCTCHG(FG_YIELD(0,,,,\"YTM\"),FG_YIELD(-1AM,,,,\"YTM\"))":-1.1006618,"TRYGR10Y-FDS^PCTCHG(FG_YIELD(0,,,,\"YTM\"),FG_YIELD(-3AM,,,,\"YTM\"))":-12.009064,"TRYGR10Y-FDS^PCTCHG(FG_YIELD(0,,,,\"YTM\"),FG_YIELD(-1AM,,,,\"YTM\"))":8.20433,"TRYZA10Y-FDS^PCTCHG(FG_YIELD(0,,,,\"YTM\"),FG_YIELD(-3AM,,,,\"YTM\"))":-2.4078095,"TRYZA10Y-FDS^PCTCHG(FG_YIELD(0,,,,\"YTM\"),FG_YIELD(-1AM,,,,\"YTM\"))":3.609663,"TRYBR10Y-FDS^PCTCHG(FG_YIELD(0,,,,\"YTM\"),FG_YIELD(-3AM,,,,\"YTM\"))":-4.833213,"TRYBR10Y-FDS^PCTCHG(FG_YIELD(0,,,,\"YTM\"),FG_YIELD(-1AM,,,,\"YTM\"))":2.792157,"TRYKR10Y-FDS^PCTCHG(FG_YIELD(0,,,,\"YTM\"),FG_YIELD(-3AM,,,,\"YTM\"))":-14.026162,"TRYKR10Y-FDS^PCTCHG(FG_YIELD(0,,,,\"YTM\"),FG_YIELD(-1AM,,,,\"YTM\"))":4.1480193,"TRYMX10Y-FDS^PCTCHG(FG_YIELD(0,,,,\"YTM\"),FG_YIELD(-3AM,,,,\"YTM\"))":-3.6085315,"TRYMX10Y-FDS^PCTCHG(FG_YIELD(0,,,,\"YTM\"),FG_YIELD(-1AM,,,,\"YTM\"))":3.3854427,"TRYTW10Y-FDS^PCTCHG(FG_YIELD(0,,,,\"YTM\"),FG_YIELD(-3AM,,,,\"YTM\"))":null,"TRYTW10Y-FDS^PCTCHG(FG_YIELD(0,,,,\"YTM\"),FG_YIELD(-1AM,,,,\"YTM\"))":null,"TRYMY10Y-FDS^PCTCHG(FG_YIELD(0,,,,\"YTM\"),FG_YIELD(-3AM,,,,\"YTM\"))":-2.1127372,"TRYMY10Y-FDS^PCTCHG(FG_YIELD(0,,,,\"YTM\"),FG_YIELD(-1AM,,,,\"YTM\"))":0.0048602135,"TRYPE10Y-FDS^PCTCHG(FG_YIELD(0,,,,\"YTM\"),FG_YIELD(-3AM,,,,\"YTM\"))":-5.2570777,"TRYPE10Y-FDS^PCTCHG(FG_YIELD(0,,,,\"YTM\"),FG_YIELD(-1AM,,,,\"YTM\"))":4.1748524,"TRYPL10Y-FDS^PCTCHG(FG_YIELD(0,,,,\"YTM\"),FG_YIELD(-3AM,,,,\"YTM\"))":-3.9496737,"TRYPL10Y-FDS^PCTCHG(FG_YIELD(0,,,,\"YTM\"),FG_YIELD(-1AM,,,,\"YTM\"))":7.9605823,"TRYPH10Y-FDS^PCTCHG(FG_YIELD(0,,,,\"YTM\"),FG_YIELD(-3AM,,,,\"YTM\"))":-5.5449033,"TRYPH10Y-FDS^PCTCHG(FG_YIELD(0,,,,\"YTM\"),FG_YIELD(-1AM,,,,\"YTM\"))":-0.05052296,"TRYID10Y-FDS^PCTCHG(FG_YIELD(0,,,,\"YTM\"),FG_YIELD(-3AM,,,,\"YTM\"))":-2.1781194,"TRYID10Y-FDS^PCTCHG(FG_YIELD(0,,,,\"YTM\"),FG_YIELD(-1AM,,,,\"YTM\"))":-0.19331366,"TIPSCL10Y-FDS^PCTCHG(FG_YIELD(0,,,,\"YTM\"),FG_YIELD(-3AM,,,,\"YTM\"))":-20.817242,"TIPSCL10Y-FDS^PCTCHG(FG_YIELD(0,,,,\"YTM\"),FG_YIELD(-1AM,,,,\"YTM\"))":-10.866184,"TRYUS10Y-FDS^FG_YIELD(-4D,,,,\"YTM\")":4.1153,"TRYUS10Y-FDS^FG_YIELD_NAME":"US Benchmark Bond - 10 Year","TRYSA10Y-FDS^FG_YIELD(0,,,,\"YTM\")":5.281116,"TRYSA10Y-FDS^FG_YIELD_NAME":"Treasury - SAUDI ARABIA Benchmark Bond 10Y","TRYVN10Y-FDS^FG_YIELD(0,,,,\"YTM\")":2.2365296,"TRYVN10Y-FDS^FG_YIELD_NAME":"Treasury - Vietnam Benchmark Bond 10Y","TRYAE10Y-FDS^FG_YIELD(0,,,,\"YTM\")":null,"TRYAE10Y-FDS^FG_YIELD_NAME":"Treasury - United Arab Emirates USD Benchmark Bond 10Y","TRYTR7Y-FDS^FG_YIELD(0,,,,\"YTM\")":22.446152,"TRYTR7Y-FDS^FG_YIELD_NAME":"Treasury - Turkey Benchmark Bond 7Y","TRYTH10Y-FDS^FG_YIELD(0,,,,\"YTM\")":2.565605,"TRYTH10Y-FDS^FG_YIELD_NAME":"Thailand Benchmark Bond - 10 Year","TRYQA10Y-FDS^FG_YIELD(0,,,,\"YTM\")":null,"TRYQA10Y-FDS^FG_YIELD_NAME":"Treasury - Qatar Benchmark Bond 10Y","TRYCN10Y-FDS^FG_YIELD(0,,,,\"YTM\")":2.4248,"TRYCN10Y-FDS^FG_YIELD_NAME":"Treasury - China Benchmark Bond 10Y","TRYIN10Y-FDS^FG_YIELD(0,,,,\"YTM\")":7.0675,"TRYIN10Y-FDS^FG_YIELD_NAME":"India Benchmark Bond - 10 Year","TRYGR10Y-FDS^FG_YIELD(0,,,,\"YTM\")":3.495,"TRYGR10Y-FDS^FG_YIELD_NAME":"Greece Benchmark Bond - 10 Year","TRYZA10Y-FDS^FG_YIELD(0,,,,\"YTM\")":11.71135,"TRYZA10Y-FDS^FG_YIELD_NAME":"South Africa Benchmark Bond - 10 Year","TRYBR10Y-FDS^FG_YIELD(0,,,,\"YTM\")":10.94022,"TRYBR10Y-FDS^FG_YIELD_NAME":"Treasury - Brazil Benchmark Bond 10Y","TRYKR10Y-FDS^FG_YIELD(0,,,,\"YTM\")":3.4448,"TRYKR10Y-FDS^FG_YIELD_NAME":"South Korea Benchmark Bond - 10 Year","TRYMX10Y-FDS^FG_YIELD(0,,,,\"YTM\")":9.3172,"TRYMX10Y-FDS^FG_YIELD_NAME":"Treasury - Mexico Benchmark Bond 10Y","TRYTW10Y-FDS^FG_YIELD(0,,,,\"YTM\")":null,"TRYTW10Y-FDS^FG_YIELD_NAME":"\"Taiwan, China Benchmark Bond - 10 Year\"","TRYMY10Y-FDS^FG_YIELD(0,,,,\"YTM\")":3.806866,"TRYMY10Y-FDS^FG_YIELD_NAME":"Treasury - Malaysia Benchmark Bond 10Y","TRYPE10Y-FDS^FG_YIELD(0,,,,\"YTM\")":6.730905,"TRYPE10Y-FDS^FG_YIELD_NAME":"Treasury - Peru Benchmark Bond 10Y","TRYPL10Y-FDS^FG_YIELD(0,,,,\"YTM\")":5.4668,"TRYPL10Y-FDS^FG_YIELD_NAME":"Treasury - Poland Benchmark Bond 10Y","TRYPH10Y-FDS^FG_YIELD(0,,,,\"YTM\")":6.183502,"TRYPH10Y-FDS^FG_YIELD_NAME":"Philippines Benchmark Bond - 10 Year","TRYID10Y-FDS^FG_YIELD(0,,,,\"YTM\")":6.625662,"TRYID10Y-FDS^FG_YIELD_NAME":"Treasury - Indonesia Benchmark Bond 10Y","TIPSCL10Y-FDS^FG_YIELD(0,,,,\"YTM\")":2.3009455,"TIPSCL10Y-FDS^FG_YIELD_NAME":"Treasury - Chile Inflation-Indexed (TIPS) Bond 10Y","KSA^FMA_ROE(NTMA,-20AY,NOW,FY,\"PORTAGG\",\"MEANR\")":[null,null,null,null,null,null,null,null,null,null,null,12.9007124779981,11.3294751772354,11.9967853551854,12.1701096511068,11.2305559814687,10.146987054615,12.7997878012912,13.7729696546777,11.7570018859186],"VNM^FMA_ROE(NTMA,-20AY,NOW,FY,\"PORTAGG\",\"MEANR\")":[null,null,null,null,null,12.2007678582522,16.4162915324944,16.394053839446,15.4303491131499,15.2759317822094,10.9403666714676,8.5756546844961,13.4991404349356,12.1231419211942,15.1097267855615,15.4807939433741,17.0889112010564,18.3844906020794,14.7334622550631,10.7481226516778],"UAE^FMA_ROE(NTMA,-20AY,NOW,FY,\"PORTAGG\",\"MEANR\")":[null,null,null,null,null,null,null,null,null,null,11.0777984350957,12.3046871114493,11.0383578639711,12.0257898837902,10.3907544258318,8.12845515854192,6.7620176250091,11.2349425542518,12.9338493780006,13.2251182283574],"TUR^FMA_ROE(NTMA,-20AY,NOW,FY,\"PORTAGG\",\"MEANR\")":[null,null,null,null,14.5323662756041,15.0832531129689,15.8676026141806,14.4769185864537,15.0590425800443,13.6524897976729,12.866544620472,12.7726870869254,12.8458107179109,15.2051271731034,14.7086929252537,14.8395465769289,12.8830287056985,18.5724935361686,24.1409632075388,25.9292660335172],"SET-BKK^FMA_ROE(NTMA,-20AY,NOW,FY,\"PORTAGG\",\"MEANR\")":[19.4775253074283,16.7129326073384,14.8656028990892,14.4266077076695,11.0560385715565,13.1789961604636,14.9486867959632,14.3192952203821,15.3579090829836,14.4834347566328,13.1977119976914,12.8261347373446,12.4445057567564,12.4919200136172,12.5523899281401,10.9395949228139,8.38849750011356,9.94747027119922,10.1243577085674,9.34939552368522],"QAT^FMA_ROE(NTMA,-20AY,NOW,FY,\"PORTAGG\",\"MEANR\")":[null,null,null,null,null,null,null,null,null,null,16.7779984816015,14.8814458142908,12.1435908718223,12.1306553272553,12.3947412104099,11.6446378155882,11.2380998666164,12.7317850147387,13.2901313577645,12.1192289718939],"MCHI^FMA_ROE(NTMA,-20AY,NOW,FY,\"PORTAGG\",\"MEANR\")":[null,null,null,null,null,null,null,16.2489448712134,14.7844836511748,14.7477410048543,13.8220324417748,12.2640889399399,12.007707790005,13.3821124977803,13.2137488528733,12.8853123189466,12.3572005897253,11.9738066536331,11.5503940493997,11.5623515851697],"FXI^FMA_ROE(NTMA,-20AY,NOW,FY,\"PORTAGG\",\"MEANR\")":[16.4535458410322,16.1837277189088,15.5679132855864,18.4748748257761,13.8685062590137,14.8480154200575,16.0317349099259,16.7006210883884,14.9532494938218,15.4764683202955,14.3651186273115,11.9382431625675,11.3247666715827,12.117756883464,12.7280344186428,12.0899178300753,11.0267126929154,11.7499745713907,11.5744047085756,11.4052875098853],"GREK^FMA_ROE(NTMA,-20AY,NOW,FY,\"PORTAGG\",\"MEANR\")":[null,null,null,null,null,null,null,null,5.18059570882845,5.02924580688049,6.28451178662672,5.47133635917723,4.56601797799517,3.94646034419328,4.24726660688599,5.810021541725,5.36711218261452,8.82576684666533,11.0341923380188,13.1253657894167],"EZA^FMA_ROE(NTMA,-20AY,NOW,FY,\"PORTAGG\",\"MEANR\")":[17.9443072677306,20.5348928156755,23.3962979706047,22.9309412159492,18.5257233943907,16.4229233067431,17.9081210683932,18.7154492714901,17.1811698307319,15.8177225487006,15.0179384562795,14.1296467541483,12.9857675631351,13.3471903111701,14.1097872522301,13.6185226454453,16.7115371927188,16.932589581546,16.8118349535848,14.5722752976358],"EWZ^FMA_ROE(NTMA,-20AY,NOW,FY,\"PORTAGG\",\"MEANR\")":[10.902459324937,15.1330068419745,12.2637569805604,16.9213337132468,15.0739650750282,15.0554926171621,15.5613461627174,13.5280238194533,11.6623907171401,12.921670812909,10.9002435918115,10.6345360348741,11.2231596394428,13.1487202255739,15.1975351275066,14.5230256357744,16.6004077805652,20.3585186127796,19.4095239083521,18.6294532976694],"EWY^FMA_ROE(NTMA,-20AY,NOW,FY,\"PORTAGG\",\"MEANR\")":[15.9616854074036,15.4849098528827,13.8927001282369,14.4039664402004,9.92456164609465,13.4147036931661,14.0364525270903,12.8930845102886,12.4745249796659,11.4149566191569,9.77047682396504,8.83276683126284,9.34985338936219,11.1969769851489,9.7866294798229,7.67648123982945,8.30770313390175,10.1458776210508,7.50979386649047,8.9018523713911],"EWW^FMA_ROE(NTMA,-20AY,NOW,FY,\"PORTAGG\",\"MEANR\")":[null,null,null,null,null,null,null,null,null,null,null,null,12.2361967072767,12.6640790394995,12.8972143418882,12.0869262436821,11.7827107614497,13.6871625425579,13.3394699375391,13.6990100990521],"EWT^FMA_ROE(NTMA,-20AY,NOW,FY,\"PORTAGG\",\"MEANR\")":[14.2091388164968,14.0985457137066,14.4590710347444,16.4807805647515,6.19596421132224,11.6376050166428,14.2189185035578,11.6486429529888,11.5182166875632,11.7877597873521,13.127345554296,12.3828245738855,11.7924660472797,12.5855614416921,11.5125837952604,10.8983134823894,11.6209108675926,14.724411980088,12.9407920839873,11.9152161134332],"EWM^FMA_ROE(NTMA,-20AY,NOW,FY,\"PORTAGG\",\"MEANR\")":[13.3764235591454,13.2591008782889,13.5343642097079,14.6672633006441,11.7899739556718,12.6973987236168,14.629974764894,13.8590428625605,13.2332711485965,13.0689929250701,12.0884430441681,10.6772868053956,9.6001106335988,9.81766059257374,9.62847705365634,9.33280715475934,10.6153952262209,9.47363114651143,10.1683466984571,9.55728383141077],"EPU^FMA_ROE(NTMA,-20AY,NOW,FY,\"PORTAGG\",\"MEANR\")":[null,null,null,null,null,21.6487924933022,26.674075406927,23.3940784657959,19.9442083003203,14.2295976118279,12.7121203643147,8.83035011509517,12.5824807721625,12.1461987185301,10.92253300719,11.9146021102361,12.086026376397,15.0555655388878,13.6225814185959,12.9324473673683],"EPOL^FMA_ROE(NTMA,-20AY,NOW,FY,\"PORTAGG\",\"MEANR\")":[null,null,null,null,null,null,12.9136409385463,11.6682069956937,9.88095297355163,9.32819662687838,9.08400416739547,8.19593899535384,8.81992527720217,10.5838129179285,10.2657999868947,9.4389843194853,7.20768650788903,10.1460102201106,10.9641857238333,12.3945793275799],"EPHE^FMA_ROE(NTMA,-20AY,NOW,FY,\"PORTAGG\",\"MEANR\")":[null,null,null,null,null,null,14.7602970828313,15.1929773886247,13.700399154582,13.6976116734629,14.2196145027033,13.3322794237975,12.7182053290138,12.3434443766015,11.7069295115669,12.0539318289059,8.91575729825207,9.59945410192868,10.6731246353468,11.9407094450334],"EIDO^FMA_ROE(NTMA,-20AY,NOW,FY,\"PORTAGG\",\"MEANR\")":[null,null,null,null,null,null,18.9279585586526,18.0738292901709,16.8092892463225,19.1020740705792,18.4086750507428,15.6625909554988,15.054606398618,15.7733994434049,15.5352440090718,14.4300103266056,11.4814604290421,13.6928560240483,15.6524440836665,14.0315214518572],"ECH^FMA_ROE(NTMA,-20AY,NOW,FY,\"PORTAGG\",\"MEANR\")":[null,null,null,14.1776881603624,11.2798802315493,14.2628883913247,14.4661394368492,14.0754868016221,12.4952890187187,10.8480668279512,9.37758339699264,9.57060991333475,8.68386650455443,9.38392046774864,11.2778516938703,9.83590954451217,8.75463942854793,10.6038911838351,12.7874449833902,13.8055066340606],"CNYA^FMA_ROE(NTMA,-20AY,NOW,FY,\"PORTAGG\",\"MEANR\")":[null,null,null,null,null,null,null,null,null,null,null,null,12.0357109832906,13.2280587166858,12.9587909941324,13.4756717156392,12.9923016394021,13.7666448363476,13.371191955749,12.0461204621416],"EWM^JULIAN(FMA_ROE(NTMA,-20AY,NOW,FY,\"PORTAGG\",\"MEANR\").DATES)":[38352,38716,39080,39447,39813,40178,40543,40907,41274,41639,42004,42369,42734,43098,43465,43830,44196,44561,44925,45289],"FXI^P_PRICE(0,-200D)":[22.2,22.72,22.36,22.1,22.62,23.13,21.88,21.41,21.86,21.76,21.93,22.29,22.6,22.75,22.77,22.11,21.14,21.68,21.53,21.45,22.02,22.73,22.83,22.49,22.48,22.94,23.23,23.36,23.67,23.24,24.03,23.88,23.25,23.22,23.05,23.71,22.91,24.2,23.88,24.13,24.18,23.87,23.95,23.79,23.7,24.03,23.95,23.94,24.31,24.89,25.16,25.06,25.71,26.02,26.36,26.29,26.16,26.69,26.12,26.1,27.21,26.58,26.02,25.68,25.76,26.12,26.31,26.43,26.35,25.75,25.48,25.52,25.94,25.67,25.58,25.53,26.06,25.25,25.03,25.56,26.01,26.45,26.65,26.48,26.68,27.15,26.89,26.22,26.23,25.69,25.53,25.75,26.37,26.53,26.26,26.41,26.35,26.72,27.14,26.21,26.79,26.98,27.05,27.18,27.3,27.07,27.3,27.24,26.88,26.92,27.71,27.63,28.04,27.4,27.76,27.95,27.41,26.77,26.82,26.7,26.14,26.15,26.19,26.85,26.65,27.21,27.66,27.92,28.83,28.6,28.48,29.02,29.13,29.55,28.77,29.68,30.42,30.08,28.5,28.97,28.56,28.21,27.62,27.6,27.7,27.52,28.15,28.29,28.8,28.16,27.34,27.16,27.18,26.6,27.39,27.71,27.19,26.94,27.37,27.6,27.01,26.87,27.44,27.5,27.67,28.91,29.08,28.45,28.07,27.75,27.82,27.79,27.5,27.99,27.39,27.43,26.63,25.97,26.04,26.83,26.39,26.94,27.49,28.35,27.9,28.05,28.44,28.74,29.04,27.79,28.54,28.24,28.44,28.89,28.67,28.3,27.56,27.69,28.22,28.33,28.19],"IWM^P_PRICE(0,-200D)":[194.61,202.96,199.34,196.15,193.22,193.67,191.94,194.41,195.44,192.88,197.71,199.41,195.98,195.97,194.36,195.97,196.54,192.43,190.6,189.48,190.84,193.23,193.55,195.08,194.97,196.73,193.25,193.82,194.2,199.52,200.71,204.04,204.82,204.1,201.48,199.62,196.28,200.93,197.11,197.04,198.71,193.33,187.0,187.19,186.8,185.39,184.06,184.39,186.89,184.91,179.66,178.98,178.04,178.73,179.33,178.13,177.02,179.33,178.29,175.88,178.77,178.46,169.17,169.11,167.24,169.87,171.7,172.31,174.49,169.87,165.46,164.52,163.11,162.21,164.14,163.72,166.47,165.03,166.44,168.62,171.35,174.95,173.02,170.27,171.7,175.67,175.97,174.0,173.0,171.35,171.22,171.14,174.07,176.74,177.58,175.99,174.36,177.46,176.67,177.07,179.86,181.68,182.39,183.61,185.55,182.97,184.18,184.36,183.92,184.33,186.13,186.83,190.85,188.61,188.94,188.23,185.64,184.0,183.22,185.79,183.83,184.38,184.65,183.65,185.84,188.14,190.66,190.99,190.72,191.57,193.08,194.3,194.17,194.56,195.11,197.8,198.71,196.43,193.92,196.46,194.92,194.94,194.46,195.08,196.8,195.97,193.58,191.53,193.42,191.87,189.8,187.87,184.71,182.78,185.78,187.65,187.27,186.38,184.26,183.36,180.75,180.57,183.33,184.7,185.13,185.94,187.44,185.91,187.93,185.8,185.03,186.54,187.24,184.31,179.58,182.02,175.65,173.77,175.5,176.15,174.17,175.54,177.42,178.26,176.11,177.19,176.12,172.28,174.83,172.72,173.07,174.41,173.53,174.05,174.45,170.4,172.33,171.7,175.3,175.2,173.68],"INDA^P_PRICE(0,-200D)":[49.97,50.28,50.72,50.5,50.89,50.78,50.11,50.375,50.23,49.89,49.52,49.98,49.19,49.11,49.2,48.68,49.77,49.59,49.08,48.83,49.4,49.96,49.19,49.15,48.85,49.09,49.09,49.01,48.59,48.67,48.81,49.02,48.84,48.53,48.36,48.16,47.4,48.72,48.455,48.3,48.35,47.96,47.38,47.56,47.31,47.46,47.34,47.27,46.84,46.4,46.02,45.63,45.49,45.09,45.19,45.21,45.06,45.05,45.045,44.98,44.94,45.08,44.42,44.49,44.04,44.33,44.21,44.19,44.15,43.83,43.4,43.24,43.33,42.96,42.73,43.25,43.75,43.62,43.98,44.33,44.22,44.77,44.76,44.46,44.32,44.68,44.59,44.09,44.58,44.16,43.87,43.95,44.21,44.22,44.25,44.59,44.32,44.63,44.48,44.45,44.88,45.0,45.17,45.12,45.245,45.11,45.06,45.46,45.02,44.55,44.17,44.35,44.24,43.97,44.13,44.19,43.88,43.76,43.77,44.19,43.51,43.6,43.33,43.2,43.36,43.23,43.47,43.62,43.87,43.94,43.93,44.19,44.03,43.6,43.71,44.48,44.76,44.5,44.23,44.68,44.51,44.53,44.36,44.55,44.65,44.53,44.56,44.26,44.17,44.26,43.97,43.66,43.6,43.58,43.77,43.79,43.7,43.34,43.35,43.02,42.77,42.58,42.96,43.075,43.01,43.13,43.01,42.78,42.64,42.28,42.11,42.23,42.33,42.26,42.16,42.28,42.125,41.7,41.81,42.02,41.41,41.19,41.13,41.26,40.88,40.93,41.23,41.29,41.66,41.32,41.46,41.71,41.47,41.53,41.4,41.26,40.92,41.06,41.12,41.12,40.75],"URTH^P_PRICE(0,-200D)":[135.93,138.0,137.9,137.23,137.15,136.37,135.84,136.45,135.75,134.2,135.99,136.11,135.07,134.95,134.42,134.11,133.94,133.63,132.25,131.15,132.01,132.93,132.82,132.83,132.06,132.59,130.86,130.7,130.85,131.91,133.02,133.28,133.36,132.98,132.43,132.16,130.63,133.48,132.56,131.95,132.36,131.67,129.75,129.41,128.92,128.46,127.54,127.84,128.04,128.76,127.78,127.43,127.41,127.31,127.52,127.23,126.8,127.07,126.3,125.66,125.66,125.46,122.88,122.84,121.31,122.02,121.99,121.89,121.93,120.72,118.32,117.11,116.43,115.01,115.58,116.77,118.3,117.5,117.65,118.98,120.06,121.84,121.85,120.68,121.38,122.32,121.78,120.79,120.25,118.88,118.63,117.94,119.51,120.17,120.52,119.58,119.67,121.39,121.17,121.36,123.43,124.34,124.52,124.62,125.72,124.52,124.48,125.09,124.12,124.09,124.45,125.21,125.91,125.7,125.89,125.4,123.64,122.7,121.87,123.51,122.21,122.57,121.82,121.85,122.7,123.68,125.17,124.87,125.17,125.01,125.65,126.29,125.22,125.52,125.9,127.91,128.54,128.44,127.22,128.01,127.92,127.59,127.4,127.33,128.1,127.93,126.92,126.64,126.98,125.53,124.18,123.25,122.87,122.77,124.16,124.8,124.52,123.18,122.82,122.8,121.54,121.79,122.89,122.91,123.24,124.29,124.7,123.18,122.95,122.03,121.09,120.95,120.16,121.98,121.46,121.83,120.03,118.6,119.52,119.91,118.41,117.91,119.03,120.47,120.39,120.33,119.56,118.43,119.46,118.75,118.92,119.2,118.91,119.4,119.35,117.29,117.86,118.37,119.67,119.79,119.18],"EWJ^P_PRICE(0,-200D)":[66.74,66.97,66.63,66.39,66.56,66.18,66.19,66.51,66.92,66.21,65.93,66.17,65.39,65.92,66.17,66.09,66.68,65.9,65.73,65.12,65.94,66.43,65.8,65.22,64.07,64.46,63.53,63.06,63.21,63.56,64.14,64.04,63.66,63.31,63.33,63.13,62.05,63.24,63.05,63.17,63.72,64.01,63.05,63.14,62.78,63.15,62.67,62.02,62.25,63.21,62.61,62.49,62.55,62.56,62.61,62.49,62.1,62.36,62.35,61.39,61.18,61.64,60.44,60.47,59.89,59.64,60.64,61.2,62.0,60.95,59.97,58.96,58.25,57.82,57.34,58.13,58.36,57.99,58.13,58.52,58.95,59.89,59.77,59.58,60.33,60.18,60.33,59.55,59.38,59.23,58.09,58.73,59.77,60.29,61.15,61.03,60.77,61.72,61.8,61.63,62.6,63.45,63.14,62.99,63.34,62.28,62.31,62.32,61.61,62.23,62.23,62.07,62.04,61.64,60.99,61.1,60.68,59.97,59.66,60.45,59.66,59.37,59.32,59.17,59.42,60.17,60.82,61.37,61.47,61.21,61.75,62.3,61.78,61.19,61.49,62.67,63.42,63.7,63.34,62.83,62.58,62.5,62.41,62.48,63.32,63.31,62.45,62.42,63.18,62.25,61.82,61.55,61.64,60.77,61.58,62.09,61.9,61.51,61.82,61.14,60.91,60.91,62.45,62.97,62.23,63.1,63.71,63.8,63.51,62.61,62.22,61.52,61.0,63.04,61.78,62.0,60.83,59.34,59.86,60.25,60.05,59.71,60.35,61.23,60.96,60.86,60.85,60.44,60.56,60.2,59.91,59.74,60.04,59.4,59.53,58.74,58.63,58.28,58.77,58.84,59.31],"EMXC^P_PRICE(0,-200D)":[54.93,55.98,55.79,55.52,55.68,55.36,54.69,54.8,54.68,54.06,54.38,54.68,54.27,54.06,54.04,53.74,53.74,53.95,53.29,52.7,53.34,54.55,54.24,54.12,54.23,54.99,54.54,54.34,54.3,54.92,55.41,55.5,55.35,54.93,54.45,54.31,53.42,54.89,54.52,54.37,54.69,53.93,53.14,53.21,52.99,53.01,52.72,52.78,52.88,53.35,52.88,52.84,52.91,52.33,52.38,52.45,52.57,52.76,52.31,52.24,52.18,51.98,50.64,50.84,50.32,50.69,51.02,51.16,50.68,49.89,48.87,48.21,48.37,47.86,48.02,48.41,49.0,48.66,48.81,49.32,49.42,50.13,50.17,49.67,49.86,50.27,49.98,49.37,49.68,49.15,48.99,49.06,49.59,49.83,49.93,49.7,49.68,50.41,50.41,50.25,51.07,51.19,51.47,51.5,51.72,51.32,51.24,51.49,50.95,50.74,50.98,51.36,51.64,51.27,51.93,52.11,51.67,51.37,51.3,51.6,50.77,50.86,50.66,50.64,50.65,50.93,51.4,51.58,52.05,52.12,51.94,52.53,52.41,52.25,52.5,53.65,54.06,54.19,53.58,54.23,54.07,53.75,53.21,53.28,53.67,53.88,53.95,53.69,53.77,53.26,52.31,51.69,51.72,51.33,52.27,52.53,51.98,51.68,51.77,52.05,51.77,51.57,52.19,52.37,52.44,53.01,53.24,53.0,52.78,52.35,52.19,51.85,51.53,51.98,51.64,51.63,50.96,50.33,50.89,51.19,50.32,50.05,50.14,50.61,50.38,50.26,50.22,49.7,50.02,49.57,49.9,50.33,50.2,50.32,50.32,49.67,49.43,49.45,49.75,49.9,49.67],"VGK^P_PRICE(0,-200D)":[62.66,63.9,63.85,63.63,63.63,63.84,63.33,63.7,64.32,63.69,64.17,64.14,63.93,63.36,63.07,62.45,62.6,62.49,62.47,61.92,62.41,63.62,63.44,63.72,63.45,64.09,63.37,63.49,63.13,63.67,64.48,64.42,64.86,64.5,64.1,64.06,63.12,63.87,63.21,63.48,64.19,63.46,62.58,62.47,62.38,62.04,61.82,61.81,61.87,62.21,61.62,61.76,61.48,61.48,61.67,61.02,60.92,61.18,60.9,60.07,60.2,60.21,58.48,58.33,58.06,58.07,57.79,58.05,58.24,57.76,56.52,56.14,56.04,55.18,55.57,55.81,56.31,56.1,55.98,56.52,56.99,58.06,58.12,57.59,58.12,58.79,58.4,57.5,57.68,56.94,56.61,56.33,56.94,57.93,57.85,57.29,57.54,58.27,58.67,58.8,59.66,59.55,59.51,60.19,60.28,59.57,59.82,60.21,59.59,59.5,59.76,59.98,60.71,60.92,61.47,61.5,60.64,60.01,59.58,60.42,59.92,60.14,59.8,59.9,60.42,60.79,61.58,61.7,62.23,61.99,61.85,62.18,61.59,61.48,61.65,62.79,63.49,63.51,62.97,63.34,63.22,63.1,63.42,63.2,63.44,63.45,63.08,63.17,63.47,62.49,61.04,60.39,60.03,59.64,60.72,61.52,61.7,60.75,60.84,60.89,60.28,60.2,60.94,61.18,61.3,63.28,63.33,62.48,62.26,61.78,61.51,61.88,61.17,61.44,61.21,61.65,60.93,60.22,60.87,61.51,60.84,61.0,61.97,62.89,62.97,62.51,62.63,62.36,63.02,62.55,62.72,62.99,63.07,63.57,63.56,62.62,62.94,62.74,63.48,63.47,63.38],"TLT^P_PRICE(0,-200D)":[92.35,93.96,93.85,94.04,94.59,95.05,94.13,96.07,98.24,96.66,95.72,94.86,93.78,93.96,93.35,93.9,94.65,94.09,93.79,94.67,94.82,96.52,96.71,96.17,96.62,97.24,96.29,97.22,98.72,98.31,98.88,99.78,100.51,98.76,98.475,98.93,99.56,98.89,98.36,99.15,99.04,96.84,94.62,94.34,94.54,95.32,95.87,94.61,92.615,92.99,91.56,92.63,91.48,91.3,89.8,90.87,90.55,90.59,90.04,89.62,88.52,89.78,87.79,87.99,87.5,89.56,88.06,86.78,87.63,87.04,85.1,83.58,83.99,84.37,84.73,83.45,85.35,84.24,83.24,82.77,84.5,85.25,86.2,87.61,86.07,88.47,86.66,86.78,84.79,85.83,86.26,85.06,86.93,88.69,88.68,88.41,88.87,89.18,91.43,90.7,93.09,92.8,93.49,92.96,93.53,94.21,94.23,93.69,94.37,94.01,93.75,93.52,94.85,96.64,96.21,96.31,95.32,95.22,94.91,95.54,93.23,92.52,93.77,93.44,93.84,94.58,95.16,95.37,95.59,97.19,96.69,95.58,96.53,94.85,97.09,98.14,100.05,99.81,99.3,101.27,101.17,101.36,101.73,101.7,102.95,101.8,101.34,101.29,101.89,100.83,99.72,99.21,99.08,99.68,101.11,102.08,102.94,101.74,103.61,103.17,103.44,103.33,102.31,103.56,103.31,102.6,103.0,102.02,101.21,102.22,101.92,102.06,100.88,102.4,101.8,101.99,103.12,102.99,102.1,101.09,100.28,100.53,101.03,100.74,101.1,101.82,102.58,102.88,103.19,104.27,105.15,104.05,103.05,103.42,104.89,105.24,106.29,105.7,103.13,106.46,104.77],"USO^P_PRICE(0,-200D)":[72.65,72.11,71.67,71.52,69.42,68.81,68.18,67.51,69.07,70.92,72.81,72.05,73.1,72.23,70.54,69.66,69.69,68.82,69.06,67.94,67.25,68.02,67.65,66.56,67.39,66.4,69.03,67.57,68.19,65.77,66.65,67.18,68.92,70.21,68.69,69.03,68.79,69.36,68.09,67.15,67.16,65.33,64.25,66.8,66.53,65.11,64.76,67.58,68.47,69.24,70.14,72.52,71.26,69.96,70.82,71.61,72.53,72.3,70.75,68.05,71.34,72.69,72.92,71.79,70.25,70.19,71.8,74.91,74.85,76.18,74.75,75.02,76.05,78.36,76.89,78.46,76.93,78.89,80.7,81.68,79.84,78.8,78.39,78.99,75.42,75.67,76.71,77.13,74.16,73.99,75.59,79.93,79.39,80.86,81.57,82.9,80.88,80.39,80.63,80.41,80.14,81.5,81.45,81.29,81.12,79.68,79.7,78.37,78.3,77.95,78.52,77.76,76.92,75.06,73.66,73.32,72.41,72.45,71.41,71.36,72.28,72.58,72.79,71.98,71.37,72.62,73.81,74.25,74.2,75.1,74.06,73.82,73.79,73.14,71.48,72.96,73.17,72.09,71.43,70.66,71.16,70.69,68.99,68.05,67.69,67.96,66.58,67.47,69.09,67.87,67.03,65.54,65.85,64.44,64.63,63.39,63.55,62.96,62.52,61.3,62.73,62.42,62.52,65.04,63.92,64.35,63.41,61.83,62.14,60.24,62.93,63.46,64.71,63.79,64.03,64.15,62.55,60.63,62.3,64.8,64.09,65.66,64.87,63.91,63.9,64.04,64.6,62.54,62.99,62.07,63.25,64.39,64.87,64.26,63.03,60.7,60.31,63.05,66.55,67.5,65.81],"DBA^P_PRICE(0,-200D)":[21.99,22.05,22.14,22.06,21.85,21.77,21.71,21.7,21.69,21.63,21.67,21.35,21.45,21.4,21.5,21.34,21.1,21.01,20.85,20.61,20.76,20.61,20.72,20.61,20.65,20.51,20.58,20.72,20.59,20.69,20.74,21.05,21.0,20.98,20.89,20.79,20.82,21.07,21.02,21.96,21.9,21.72,21.85,21.71,21.82,21.68,21.55,22.01,21.98,22.02,22.28,22.08,21.94,21.59,21.74,22.07,22.18,22.14,22.08,22.12,22.29,22.25,22.36,22.04,22.13,22.26,22.16,22.46,22.4,22.24,21.98,22.01,21.9,22.05,21.85,21.81,21.91,21.93,21.92,21.97,21.92,21.86,21.73,21.71,21.61,21.41,21.55,21.57,21.58,21.44,21.32,21.37,21.58,21.41,21.8,21.61,21.67,21.75,21.86,21.9,22.21,22.27,22.18,22.34,22.21,22.11,22.04,22.01,21.85,21.9,21.94,21.92,21.78,21.74,21.85,21.8,21.83,21.62,21.56,21.38,21.16,21.29,21.35,21.18,21.19,21.08,21.25,21.41,21.41,21.39,21.43,21.59,21.64,21.62,21.79,21.96,21.93,21.99,22.11,22.31,22.36,22.35,22.01,22.05,22.0,21.74,21.44,21.59,21.35,21.21,21.39,21.18,21.16,21.22,21.24,21.31,21.07,20.93,21.05,21.29,21.51,21.53,21.95,22.13,21.9,21.99,21.7,21.33,21.3,21.24,21.19,21.24,20.89,21.02,20.85,20.88,20.76,20.46,20.44,20.57,20.4,20.63,20.74,20.76,20.78,20.7,20.78,20.94,21.09,20.83,20.78,21.03,20.96,20.91,21.03,20.7,20.6,20.54,20.73,20.95,20.98],"QQQ^P_PRICE(0,-200D)":[428.55,435.34,437.05,432.79,431.99,427.59,428.45,429.01,421.88,416.97,425.3,428.15,423.81,426.35,425.83,423.48,421.73,421.18,412.99,407.21,409.52,409.56,409.35,408.5,405.75,404.95,396.75,396.28,398.33,402.59,409.52,411.3,411.5,410.88,408.38,407.77,403.08,409.16,407.08,405.34,403.39,403.74,398.67,395.52,392.17,390.43,385.05,387.29,386.32,389.94,388.83,389.81,390.19,389.17,389.51,390.06,388.47,390.74,386.04,385.95,385.62,385.33,377.21,378.39,370.07,372.94,372.7,369.21,367.71,363.44,356.96,350.87,349.2,345.31,343.66,350.34,359.13,355.67,354.6,359.97,363.37,368.2,369.41,365.28,369.93,371.22,368.59,366.56,364.7,358.69,359.75,354.92,361.26,358.27,358.01,355.04,354.21,359.61,357.91,357.86,364.54,369.87,370.66,370.81,377.27,374.21,372.79,376.97,372.58,372.06,374.74,378.07,377.59,377.99,376.86,374.77,366.76,364.02,361.22,369.11,363.38,363.9,358.13,358.58,362.54,366.42,370.35,366.24,368.59,367.91,372.0,375.19,372.04,373.79,374.39,382.79,383.68,383.48,376.62,377.52,378.78,376.23,375.63,376.76,385.65,385.74,382.61,379.07,379.15,372.82,368.17,366.36,366.24,367.46,370.28,370.29,369.42,363.81,364.54,363.83,357.68,362.54,366.17,361.9,366.9,367.93,370.26,365.9,363.26,360.49,354.5,353.15,348.82,354.84,354.9,354.65,352.01,347.99,349.98,348.4,339.72,331.65,333.36,337.64,336.51,337.27,331.12,327.16,326.79,325.03,326.2,325.14,321.64,323.69,322.89,316.17,317.29,319.38,322.19,322.56,320.35],"UUP^P_PRICE(0,-200D)":[28.24,28.02,27.99,28.01,27.98,28.01,28.09,27.94,27.69,27.83,27.76,27.78,27.78,27.78,27.7,27.78,27.71,27.7,27.74,27.71,27.69,27.45,27.42,27.4,27.45,27.36,27.41,27.41,27.41,27.32,27.09,27.04,26.95,27.09,27.15,27.16,27.34,27.22,27.34,29.09,28.9,29.17,29.42,29.5,29.46,29.35,29.51,29.44,29.33,29.2,29.29,29.08,29.05,29.15,29.21,29.34,29.24,29.21,29.3,29.46,29.44,29.33,29.8,29.84,29.86,29.73,29.74,29.64,29.61,29.89,30.04,30.03,29.85,29.97,30.01,29.94,29.86,29.69,29.84,29.83,29.92,29.81,29.8,29.93,29.91,29.66,29.66,29.73,29.74,29.8,29.9,29.99,29.96,29.73,29.71,29.87,29.73,29.64,29.53,29.46,29.44,29.39,29.37,29.42,29.44,29.26,29.24,29.19,29.33,29.3,29.23,29.22,29.07,28.89,28.75,28.8,28.96,29.01,28.97,28.74,28.84,28.74,28.77,28.75,28.76,28.68,28.67,28.57,28.51,28.46,28.44,28.31,28.29,28.43,28.45,28.35,28.22,28.17,28.21,27.95,28.03,28.06,27.96,27.88,27.72,27.61,27.59,27.62,27.57,27.76,28.09,28.16,28.23,28.47,28.54,28.41,28.38,28.5,28.38,28.25,28.32,28.35,28.2,28.1,28.23,28.15,28.1,28.26,28.4,28.49,28.48,28.39,28.62,28.61,28.52,28.57,28.27,28.61,28.56,28.59,28.6,28.47,28.37,28.29,28.27,28.35,28.14,28.09,28.02,28.1,27.92,27.74,27.79,27.7,27.66,27.7,27.67,27.82,27.89,27.75,27.71],"GLD^P_PRICE(0,-200D)":[184.53,187.11,187.6,188.33,188.5,188.55,187.57,188.61,190.41,188.45,188.59,188.33,187.01,187.14,186.4,187.95,187.22,187.93,187.37,185.84,187.91,189.71,187.87,187.5,187.93,187.87,189.35,189.32,189.13,190.72,191.17,191.47,192.59,191.72,190.27,189.43,188.1,189.13,187.85,187.0,188.73,187.63,183.49,183.59,185.64,188.15,187.84,187.15,187.86,192.01,188.75,189.54,189.26,186.77,185.52,184.56,185.35,183.37,183.67,183.69,181.64,182.12,180.51,179.51,181.49,180.77,182.59,183.35,184.79,184.12,183.51,184.09,185.1,186.15,184.01,183.72,182.95,182.97,183.59,183.09,180.87,178.29,177.96,178.83,173.26,173.79,172.53,172.82,169.7,168.83,169.14,169.16,169.65,171.45,173.23,174.1,176.28,177.7,178.62,178.05,179.35,179.22,179.39,178.34,177.17,177.08,177.49,178.41,178.08,178.02,177.83,178.64,180.11,180.02,180.32,179.87,178.13,177.62,177.85,177.89,176.1,175.81,175.33,175.3,175.57,176.59,177.06,177.6,177.6,177.79,178.64,179.78,180.19,179.54,179.6,180.46,182.35,181.86,180.42,183.3,182.41,181.4,182.18,182.74,183.67,183.64,181.56,181.43,182.01,181.88,179.45,178.78,178.64,177.31,177.84,178.47,178.27,177.09,177.28,177.69,178.51,178.2,177.71,179.49,179.75,181.63,181.91,180.64,180.54,181.88,182.04,182.53,180.15,182.34,182.14,181.05,183.76,182.32,182.04,180.92,180.2,181.95,183.43,183.21,183.64,181.84,184.23,184.87,187.21,186.81,187.13,188.75,189.02,187.69,187.46,190.44,189.11,187.52,183.97,184.8,184.75],"SPY^P_PRICE(0,-200D)":[494.08,500.98,501.2,498.32,498.1,493.98,492.55,494.35,489.2,482.88,490.89,491.27,487.41,488.03,485.39,484.86,483.45,482.43,476.49,472.29,474.93,476.68,476.35,476.56,473.88,474.6,467.92,467.28,468.79,472.65,475.31,476.69,476.51,475.65,473.65,472.7,468.26,474.84,471.97,469.33,472.01,470.5,464.1,461.99,460.2,458.23,454.76,456.6,456.69,459.1,456.4,454.61,454.93,454.48,455.3,455.02,453.27,454.26,450.79,450.23,449.68,448.73,440.19,440.61,433.84,437.25,436.93,435.69,434.69,430.76,422.66,418.2,415.59,410.68,412.55,417.55,423.63,420.46,421.19,426.43,430.21,436.02,436.04,431.5,433.66,436.32,434.54,432.29,429.54,424.5,424.66,421.59,427.31,427.48,428.52,426.05,425.88,432.23,430.42,431.39,438.64,442.71,443.63,443.37,450.36,446.51,445.99,448.45,445.52,444.85,446.22,449.24,451.19,450.35,451.01,449.16,442.76,439.97,436.89,443.03,438.15,439.34,436.5,436.29,439.64,442.89,448.11,445.65,445.91,445.75,448.75,450.71,446.81,448.84,450.13,456.48,457.79,456.92,452.49,455.51,455.44,454.2,452.18,452.18,455.2,454.19,450.84,449.28,449.56,446.02,442.46,439.66,438.55,439.66,443.13,443.79,443.28,438.11,436.39,436.17,431.44,433.21,436.51,434.94,437.18,439.46,442.6,437.18,436.66,433.8,429.9,429.13,426.55,428.03,427.1,427.92,421.82,417.85,420.18,420.02,414.65,411.09,414.09,418.79,418.62,419.23,415.23,410.25,413.01,411.59,412.13,412.85,410.93,412.74,412.63,405.13,408.02,410.84,415.51,415.93,412.41],"VWO^P_PRICE(0,-200D)":[40.06,40.81,40.63,40.47,40.68,40.71,39.73,39.63,39.91,39.64,39.79,40.17,40.16,40.15,40.05,39.54,39.32,39.63,39.27,39.04,39.57,40.41,40.22,40.05,40.09,40.56,40.49,40.43,40.5,40.62,41.1,40.99,40.74,40.52,40.26,40.4,39.63,40.48,40.2,41.07,41.31,40.77,40.39,40.39,40.21,40.41,40.25,40.3,40.44,40.8,40.63,40.51,40.74,40.41,40.6,40.47,40.58,40.82,40.39,40.23,40.65,40.37,39.45,39.38,39.11,39.46,39.64,39.63,39.51,38.8,38.21,37.94,38.12,37.78,37.74,37.88,38.29,37.82,37.9,38.36,38.5,39.14,39.31,39.03,39.18,39.6,39.48,38.86,39.1,38.57,38.41,38.57,39.07,39.21,39.17,39.09,39.04,39.5,39.65,39.19,39.83,39.95,40.15,40.54,40.75,40.51,40.55,40.66,40.2,40.12,40.54,40.73,40.97,40.53,41.02,41.17,40.63,40.23,40.26,40.43,39.84,39.91,39.82,40.07,39.94,40.21,40.64,40.83,41.43,41.35,41.28,41.71,41.78,41.73,41.55,42.47,43.07,43.02,42.0,42.47,42.21,41.89,41.34,41.36,41.62,41.68,41.98,41.93,42.19,41.73,40.95,40.59,40.58,40.1,40.88,41.08,40.68,40.33,40.5,40.66,40.28,40.15,40.72,40.9,40.97,41.94,42.09,41.69,41.3,40.96,40.86,40.75,40.53,40.62,40.31,40.35,39.72,39.05,39.33,39.85,39.2,39.27,39.55,40.15,39.89,39.91,40.16,40.02,40.3,39.61,40.06,40.22,40.21,40.46,40.45,40.02,39.68,39.69,40.11,40.24,40.0],"VWO^JULIAN(P_PRICE(0,-200D).DATES)":[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,45168,45167,45166,45163,45162,45161,45160,45159,45156,45155,45154,45153,45152,45149,45148,45147,45146,45145,45142,45141,45140,45139,45138,45135,45134,45133,45132,45131,45128,45127,45126,45125,45124,45121,45120,45119,45118,45117,45114,45113,45112,45110,45107,45106,45105,45104,45103,45100,45099,45098,45097,45093,45092,45091,45090,45089,45086,45085,45084,45083,45082,45079,45078,45077,45076,45072,45071,45070,45069,45068,45065,45064,45063,45062,45061,45058,45057,45056,45055,45054,45051,45050,45049,45048,45047,45044,45043],"URTH^P_PRICE_RETURNS_PR('52W',2,-10AY,0,AM)":[18.61186,18.01015,13.3515835,11.909616,17.101013,18.143976,12.428045,14.121973,4.445541,8.294594,7.855022,3.0335665,7.4006677,6.115699,9.224379,7.9349875,5.1385164,2.5448084,4.2101264,-4.294753,4.439914,-1.4286816,-1.6174912,-6.565225,-12.55979,-2.5004327,-3.2318354,-6.735301,-4.872698,-0.39824247,2.2611141,6.8057895,5.0632954,2.7783751,10.661483,19.839954,25.609184,15.829218,11.642718,16.770231,19.684374,16.519047,13.377094,19.660198,22.487663,22.564745,20.073914,25.075853,16.569471,17.681969,16.319525,14.884877,12.9488945,12.374449,12.321579,11.550653,4.0464997,1.8199801,-3.2325745,-8.03417,0.64564943,0.4479885,5.6833267,-0.038570166,2.223289,6.3805223,3.203249,4.0167212,9.563613,14.631653,20.52139,25.219082,21.108448,-7.673061,-7.5201216,-2.146554,3.6345243,3.4332871,13.662279,10.042548,14.832699,13.52743,15.927065,16.65014,17.836643,63.130367,52.148567,47.815346,43.70829,38.230278,33.037304,34.358906,25.485981,31.05967,22.605537,17.71109,9.280157,2.3403287,3.867972,-5.100906,-14.565116,-15.259534,-7.436955,-15.334654,-18.748564,-14.877486,-12.6001835,-12.272769,-5.2087665,-5.191767,-3.6027431,8.421993,17.69513,20.960903,7.9964995,15.617954,19.970966,10.582089,16.767752,18.420982,17.15722],"EWI^P_PRICE_RETURNS_PR('52W',2,-10AY,0,AM)":[24.852085,38.557182,43.81328,33.471443,41.03261,39.275753,14.482856,19.685268,-4.1614475,-5.2651167,-3.3575594,-15.541583,-10.152167,-12.726188,-11.986142,-7.5315895,-11.595768,-7.753557,3.4619331,-6.054282,7.545972,1.8876314,-0.07815957,0.88882446,-21.479733,-9.896982,-17.541105,-22.59965,-25.56492,-25.488031,-25.645733,-22.907347,-26.059555,-20.764833,-9.312409,-0.61445236,11.674476,1.6647935,6.0695767,20.464611,29.656197,35.135902,35.031963,42.680584,47.657333,42.253876,31.493114,38.575745,36.380184,34.03013,38.32923,24.101437,10.874498,5.1639557,-3.4542918,-6.070471,-13.808846,-15.256065,-15.336859,-18.651522,-14.521986,-12.637699,-11.217367,-16.868752,-7.0830765,2.6831865,-0.43979287,4.6154737,12.832737,22.77788,21.16462,21.567095,19.760418,-20.33763,-22.66522,-21.090984,-8.738285,-12.414813,2.0214677,-5.02373,-8.527666,-5.456257,1.8901587,2.9105663,4.34345,72.124626,54.800842,62.516914,49.77491,32.908237,31.801987,30.253733,32.088352,29.993069,13.174475,15.090752,7.3375583,-12.605101,-6.4975796,-13.968247,-24.457937,-24.850727,-21.155035,-24.477959,-28.95226,-15.555531,-8.800197,-7.8005433,-0.39514303,13.386273,13.6122465,24.116528,31.145525,49.7175,31.808674,37.574886,42.14132,19.274176,25.492847,18.622185,13.378167],"EWD^P_PRICE_RETURNS_PR('52W',2,-10AY,0,AM)":[11.878836,12.4678135,11.659706,15.683985,16.727638,11.52178,4.028535,0.95881224,-7.0561466,1.8980861,1.7658949,-8.892738,-2.353245,-4.430312,-3.1850994,-4.932475,-2.5297105,-1.305598,-1.1676431,-2.4409533,4.5850873,-7.3185086,-10.114515,-8.831024,-17.59193,-7.5143695,-6.0257015,-12.988061,-15.606779,-11.658752,-5.1750603,-4.287505,-4.7579584,-4.1375694,6.8466306,13.513124,20.460451,10.159599,6.8221807,21.64818,26.877546,29.666828,19.425034,25.588072,31.035662,29.09708,20.246338,27.023363,14.056182,13.134074,9.129262,5.013907,0.829041,-6.9775343,-3.049463,-3.9325297,-11.000281,-10.794199,-11.069637,-14.31014,-7.2955728,-7.7892303,2.6551485,-8.563173,-3.8354218,3.4644961,-5.264342,-1.3996661,1.0428548,12.355995,19.401443,18.485296,18.355751,-9.926313,-15.154296,-6.454575,2.8613925,7.3684573,27.857708,20.548702,24.20063,22.026455,23.47343,26.400316,26.515984,90.48357,81.50086,78.47036,68.848274,50.30931,41.020668,38.456177,31.597317,32.46068,19.722414,17.247831,1.357913,-15.792447,-13.22217,-22.57275,-29.092693,-31.784946,-26.184887,-32.570152,-36.487698,-25.26018,-19.483858,-20.239998,-9.420931,-3.763014,-2.6673377,11.43111,12.56907,21.377373,0.9869218,7.575214,21.1738,-2.4643123,10.745239,9.420431,5.6179404],"EWJ^P_PRICE_RETURNS_PR('52W',2,-10AY,0,AM)":[15.172863,7.8274965,-3.6507547,-4.01479,6.762016,1.9407988,4.5844793,3.6258698,-7.2362003,-0.015574694,-3.0926704,-5.6436596,5.707228,13.154518,20.500792,16.602898,11.516476,8.631599,9.485316,0.32684803,11.001884,6.0777545,5.855489,2.8661132,-10.613335,-4.3235006,-6.7208886,-10.280305,-10.637194,-5.832064,-2.353239,5.5918336,4.4909596,0.2713561,8.522606,14.206481,26.318598,14.092482,8.9735985,14.210153,21.586407,14.445745,11.090732,14.980102,18.369055,20.996452,19.274616,27.14405,16.836512,18.951118,20.577288,18.85146,12.720596,9.1579075,7.2566032,5.7265162,1.5479326,-6.5968156,-9.640426,-15.164638,-8.065737,-9.014148,-7.153267,-12.406975,-9.411555,-1.7686605,-4.53611,0.6288886,2.67874,12.113142,15.282213,15.671515,11.6835,-12.9453,-6.9619894,1.2369037,5.7610273,2.7579308,9.982336,6.9489717,6.068063,8.2862015,11.33436,16.986525,21.875525,55.725502,40.549873,27.403568,27.318108,24.652576,19.970226,27.486122,15.167308,13.411784,3.932035,-0.716275,-8.1916275,-12.180096,-14.21774,-12.859374,-20.883953,-21.13312,-14.7266445,-28.829962,-25.664484,-18.624657,-15.394574,-14.64448,-8.085251,-2.7734518,1.7557621,10.409665,20.353949,20.932007,10.0384,22.436846,22.298098,11.033797,15.275216,20.010471,17.332602],"EMXC^P_PRICE_RETURNS_PR('52W',2,-10AY,0,AM)":[null,null,null,null,null,null,null,null,null,null,null,null,null,null,null,null,null,null,null,null,null,null,null,null,null,null,null,null,null,null,null,null,null,null,null,null,null,null,null,null,null,null,null,null,null,null,null,null,null,null,null,null,null,null,-0.56865215,-4.618496,-9.076511,-9.69283,-9.487808,-11.943823,-9.215445,-11.63165,-5.8344364,-10.397804,-3.0229867,3.829956,-1.8111825,2.262807,6.927228,9.67313,12.7423525,13.8154745,6.9537044,-17.485928,-22.128117,-15.059757,-8.28352,-8.022589,5.454576,0.90756416,1.9502878,6.4166307,14.990055,17.153215,23.288036,68.47402,61.064888,57.566845,53.25384,40.641415,31.332493,36.612465,29.47427,25.65651,8.886087,5.56823,1.3119698,-6.531745,-1.550889,-10.955774,-20.318287,-22.363245,-13.277674,-21.225899,-24.139368,-17.16317,-15.7332,-16.757202,-15.036553,-10.954535,-9.999609,0.13737679,10.03232,18.076933,2.9847383,8.893585,12.670636,3.466308,11.961079,9.888136,11.802589],"VGK^P_PRICE_RETURNS_PR('52W',2,-10AY,0,AM)":[20.403458,19.53194,20.781898,21.593582,23.163689,20.519161,10.760248,10.786474,-2.1030843,-0.5840957,-1.8029749,-8.12934,-2.710253,-3.8703918,-1.3480425,-2.0317018,-4.5945587,-2.8199673,-0.13270378,-7.1698904,2.4297953,-3.8404346,-4.8808517,-6.7061663,-16.060453,-6.068116,-8.903289,-13.859755,-13.562304,-12.076163,-7.8197536,-2.8251648,-4.9192133,-6.1999917,1.2626648,9.589613,15.326918,8.079159,7.833004,17.968834,22.851955,22.56006,17.502522,23.176992,28.465593,27.068615,25.131475,30.218517,21.201157,19.848145,19.781483,12.856161,8.240008,5.506861,3.011167,0.37482977,-7.2152796,-6.5586624,-11.431104,-14.234042,-8.235979,-5.562544,-3.5882235,-8.592712,-4.0815773,-0.6020546,-2.6488364,0.6418586,6.4454675,12.243498,19.56793,19.929527,16.821503,-16.06601,-16.253328,-12.626308,-4.991478,-3.7362218,7.098055,2.841425,2.5526762,4.0305734,6.751573,8.5271,9.39933,58.918083,49.35342,52.408493,46.173656,35.807632,32.16877,31.489277,27.41934,27.476501,15.53055,14.166367,7.828486,-5.9099617,-2.5034726,-12.622934,-20.759148,-21.357882,-16.218,-22.94206,-27.056366,-17.07005,-10.00402,-8.993363,-3.354776,3.7069201,5.744374,17.74603,19.370508,27.541817,13.846647,19.681572,26.400448,8.943462,13.55418,9.591103,6.289923],"TLT^P_PRICE_RETURNS_PR('52W',2,-10AY,0,AM)":[-5.1661673,-3.1924903,-4.9189863,-2.1406949,1.458323,8.772087,13.597811,13.451815,18.193924,18.096088,26.772808,29.363108,23.862255,20.156157,20.534157,9.350872,8.005487,4.6200395,9.918189,8.74908,4.852402,3.2480955,1.8649697,-2.7518272,4.1169643,2.672851,3.8002133,14.0975,17.67646,25.479519,15.670813,13.097656,10.718691,5.4811597,-2.2916257,-0.6042361,-6.223607,-6.2858224,-3.7314713,-5.072159,-5.867201,-10.879212,-6.6948295,-3.3946574,-3.2839417,4.5351624,10.56155,4.740834,1.3379335,4.884708,0.3967762,1.4781833,-1.6413927,2.2010207,-2.2910297,-3.2116592,-5.972266,-5.868137,-4.7706423,-0.06864667,4.5630455,5.030632,4.5114636,8.353925,12.926674,9.243,21.4769,17.614328,25.386965,22.695171,20.623434,16.817797,21.566486,29.167807,36.456024,34.359634,26.661861,30.592596,17.06953,19.171047,17.109907,17.736113,15.360475,12.242401,4.0798306,-12.39785,-14.317602,-16.787374,-11.919242,-11.722684,-8.003646,-7.8958807,-8.805073,-5.5630264,-3.3992946,-4.0284276,-5.7386756,-1.4230907,-9.60415,-13.219595,-21.283604,-18.439388,-19.581669,-26.536959,-30.262768,-32.46314,-27.129978,-24.281496,-22.733593,-19.53357,-11.62858,-8.973795,-5.534524,-9.927875,-14.092475,-9.76097,-9.012884,-7.343054,-7.0272264,-7.319033,-8.290518],"OIL^P_PRICE_RETURNS_PR('52W',2,-10AY,0,AM)":[4.352629,10.622131,13.591599,12.481427,16.360891,6.4338684,0.66325665,-7.2019935,-11.274457,-14.205003,-35.310246,-43.51269,-41.088,-47.194176,-45.95643,-40.293755,-44.759136,-49.30337,-56.90672,-54.511417,-48.82375,-50.823223,-45.893616,-44.215942,-49.656845,-36.38764,-34.89236,-37.032795,-32.16239,-30.21276,-19.182104,-19.277752,-14.051491,-19.922089,14.846813,36.28346,32.638336,2.718091,5.7767153,-12.526285,-19.102049,-12.157017,-4.05429,-2.506578,-8.220559,16.817225,-4.3386755,10.557186,4.897213,20.701063,22.341394,45.883156,43.690014,50.903847,41.314877,43.936836,46.668877,3.4205914,0.0,-13.46649,-1.791358,-0.7797241,-1.8351912,-13.32553,-20.707571,-10.644036,-15.69736,-21.56071,-23.523039,2.1449566,11.316109,11.765599,-2.6262999,-39.686985,-44.12013,-53.502296,-27.781279,-33.310745,-23.959309,-31.818121,-28.26836,-32.435143,-24.965752,-16.132105,3.114891,82.53634,66.21294,120.632484,86.97214,80.839386,56.14854,84.58328,100.154785,96.6384,61.285614,64.46767,69.766045,72.84595,87.688,83.94339,86.592995,41.232445,55.39498,44.93228,29.852331,34.336353,29.710138,20.889591,6.0070753,-14.262229,-7.9251947,-20.430422,null,null,null,null,null,null,null,null,null],"DBA^P_PRICE_RETURNS_PR('52W',2,-10AY,0,AM)":[-4.5318365,9.554625,10.783553,10.173405,8.830452,3.980887,4.328656,-0.50721765,3.2812476,4.477608,2.272737,0.6595254,-7.532364,-23.314804,-22.51401,-21.685904,-20.014555,-11.255747,-17.825592,-18.19244,-18.64599,-21.196907,-18.593567,-18.099916,-15.667809,-7.095045,-8.133751,-5.0022306,3.184712,-6.4710975,-1.9422054,-4.333335,-6.6480694,-1.6569197,-1.8057525,3.6499977,3.9086223,-3.6983669,-3.0988634,-5.5685577,-12.566137,-7.979703,-6.886518,-6.172222,-4.6812773,-4.4103026,-9.294235,-10.077518,-7.474345,-3.2917678,-4.0101585,-5.249995,-5.849719,-12.982458,-11.041671,-9.389925,-7.9706373,-10.679113,-4.602742,-6.327862,-10.037041,-14.678782,-10.072767,-17.07083,-9.223193,-1.9005597,-10.180616,-8.6422205,-7.224059,-4.979813,-3.988576,-3.3678472,-4.142147,-11.573744,-18.277353,-11.48355,-17.461157,-19.16774,-4.441017,-0.09908676,-5.3821564,-5.8175383,-4.2919517,-0.42682886,5.432725,21.233345,27.3196,36.752773,39.999996,34.375,35.36415,24.764479,28.629292,31.578945,27.71318,20.636868,26.650667,26.16985,31.174088,19.697784,14.285707,9.413075,7.1576715,11.542606,5.931759,2.448976,0.40465593,-0.3769338,-3.3198178,-8.298052,-7.529479,-4.7240853,-1.6341031,8.57625,4.3402553,7.439041,8.109164,11.900484,9.957075,10.521626,13.274729],"QQQ^P_PRICE_RETURNS_PR('52W',2,-10AY,0,AM)":[33.411144,32.155216,22.081936,22.62988,28.897,29.031647,26.994646,29.483116,19.058586,24.989975,22.62621,19.839155,21.104717,19.301832,29.203785,23.68226,19.454002,16.21188,15.652418,6.71314,15.369785,7.8991175,7.8887105,1.4003634,-6.583029,2.348566,4.3162704,-1.2498617,0.42089224,2.6794075999999998,7.2407603,10.439467,11.521816,3.5098672,9.959221,22.213804,32.147587,24.969732,18.782162,32.236908,31.263315,28.094912,22.58234,28.313887,28.056728,34.207058,30.792831,35.237564,25.79763,31.65902,24.825727,23.60481,26.3525,28.404903,27.92362,27.047909,18.874311,9.020734,6.65406,-0.75089335,8.004308,3.9679527,15.559519,6.2999606,5.2315235,8.786821,5.392468,5.2566648,13.697254,22.187126,26.623451,38.632107,37.94228,9.554577,10.1888895,23.87352,30.467583,34.66692,45.800243,41.675793,55.262924,45.397152,48.35974,44.05738,44.640957,79.1736,68.80546,46.49997,46.726643,40.97446,36.124374,39.938713,22.8868,37.5908,30.647266,20.073795,4.230273,2.491641,2.1785855,-4.992759,-18.902195,-20.745241,-9.606457,-21.523708,-24.864668,-25.818407,-25.957233,-25.055843,-11.618453,-9.733194,-7.142329,12.49094,32.907284,33.68101,13.81681,28.322935,36.807884,31.885742,40.824116,47.780643,41.7086],"UUP^P_PRICE_RETURNS_PR('52W',2,-10AY,0,AM)":[-1.5996277,-5.577689,-4.9172997,-5.388689,-1.6438305,-4.6174526,-1.5837133,1.9082189,4.9399853,6.926608,8.623087,13.089728,15.699017,24.191284,23.22519,14.985991,15.552449,18.568766,15.724134,10.60133,8.49098,10.510516,7.8264594,5.030668,0.0,-5.3490105,-6.3334584,-0.5684078,-1.8079519,-1.6962528,-1.5121341,-0.5235553,2.3114324,-0.7370055,3.0374765,1.869154,4.695022,4.9699426,5.824852,5.045128,2.6186585,-0.60192347,-2.7430415,-2.8744996,-4.16171,-4.025012,-6.9295588,-9.383756,-10.187376,-10.339218,-9.306246,-5.427456,-1.541853,1.0238767,5.823624,4.684031,4.8549533,5.6779146,6.805861,6.985855,11.701465,10.989475,11.471057,8.6856,7.225597,5.7641625,5.3227305,7.6464295,7.3646307,4.8219323,3.885293,5.4626107,5.552137,8.655893,5.7363033,5.826199,2.4325848,1.5361309,-3.1427562,-4.3052077,-3.9295852,-5.052143,-5.966717,-7.055676,-8.788336,-6.618762,-8.175403,-10.099518,-7.0255814,-4.296124,-1.4274359,-1.2311339,-0.118768215,1.6746402,5.2567244,4.349613,5.539596,7.7204347,8.093893,14.678144,15.40041,15.551102,13.090479,18.375551,19.896948,12.220907,8.904373,8.971012,9.428871,6.890881,3.9377332,1.0583401,1.9555092,-3.5303295,2.42002,0.26173592,-0.18862486,4.9277425,4.6081185,6.268394,7.6809764],"GLD^P_PRICE_RETURNS_PR('52W',2,-10AY,0,AM)":[-21.100288,-13.95939,-15.968222,-9.9906025,-8.060419,3.6542177,-1.2055755,-7.276571,-3.3278942,-9.100527,-0.74393153,-2.3632407,-5.984539,-16.133427,-9.288586,-6.4606724,-7.672858,-13.814259,-15.324879,-11.142355,-5.6192994,-7.2624683,-12.388479,-11.374408,0.86927414,7.819414,3.1526804,4.427278,8.310509,15.614033,18.23666,18.453276,7.3037744,12.780499,7.1186066,9.062254,-1.3180137,-3.9108992,3.2247186,-3.5737872,-1.7612517,-9.741277,-3.8223505,-0.111329556,3.1575441,3.595221,7.894981,11.456406,7.945204,9.621752,3.9559484,7.296133,2.2493362,1.5455008,-8.005542,-9.433961,-6.2332153,-6.273186,-1.3761818,-2.9017866,-2.149427,-1.5423775,-3.7829757,-1.8640041,2.7680755,13.0364895,25.513458,23.197948,20.944893,21.354437,18.310225,19.720852,20.27235,15.697681,32.487892,31.719255,29.237854,26.862871,29.305971,29.36964,26.915657,28.395426,24.164999,18.893147,15.690672,9.269917,1.2514591,5.9103847,8.220959,-0.10625124,-9.240169,-8.062476,-5.6999803,-0.8581579,-3.1827986,-1.8515289,1.5185952,14.592611,12.984157,-1.3673902,-3.3060253,-4.5030117,2.3347974,-5.4846883,-7.5660825,-5.490464,0.90419054,5.0540566,-0.7652044,-3.9062083,2.7457356,9.778452,6.2437534,12.629938,6.7692757,11.694217,15.441227,9.692514,11.346519,7.399237,6.98632],"SPY^P_PRICE_RETURNS_PR('52W',2,-10AY,0,AM)":[22.709703,21.174967,16.319824,18.496943,20.604086,19.729614,17.133713,20.180428,12.211204,16.692947,14.968145,13.397169,16.86573,13.320017,17.443382,12.71826,10.627996,8.787584,9.19497,0.15053749,9.0145,1.2000084,0.87023973,-4.61185,-8.809787,1.2128592,1.6216159,-0.40470362,1.394558,4.696691,6.8541527,10.7528925,8.675981,6.4347386,15.263104,22.826218,27.404892,19.808733,14.098871,18.09188,19.74908,16.041994,13.922405,19.713234,22.112392,21.78173,19.490028,25.065697,16.4927,18.619072,16.208792,16.15156,15.854513,16.52229,17.712843,18.420815,10.342873,7.2334647,1.2949705,-4.4139266,5.3565383,3.6136866,11.240339,4.944098,6.1864257,9.757864,5.76725,5.587232,11.035895,15.887249,21.968306,29.027187,24.89072,-2.4612963,-3.0302584,2.3393989,7.6696634,6.840849,17.467928,13.514161,20.498371,18.129803,18.790268,18.011427,18.580128,61.84759,52.187836,48.04664,43.42694,40.42952,34.374428,35.689175,26.054228,34.169186,29.18074,23.958408,14.250398,8.180655,8.797908,-0.78920126,-10.450363,-11.791116,-2.6786447,-10.720926,-14.628273,-12.768346,-12.539017,-12.818718,-4.748142,-6.770438,-5.139226,6.6970587,18.430185,20.626247,7.8582883,15.458703,19.78085,12.21553,18.90992,21.921026,21.513474],"VWO^P_PRICE_RETURNS_PR('52W',2,-10AY,0,AM)":[-10.696543,-10.351795,-0.6737232,-0.89417696,11.322939,13.941455,14.289797,11.94005,1.0822892,6.4917207,-0.68956614,4.426861,11.107719,6.648481,8.426964,5.850482,-1.8490374,-6.730902,-15.568918,-22.094833,-12.579328,-16.779316,-17.596912,-23.7121,-26.208609,-12.266386,-16.23034,-22.210472,-16.28511,-7.011533,6.6369057,10.927939,8.535326,4.7863603,19.521809,28.885067,35.229576,19.460238,14.86677,25.487793,24.578857,19.261301,13.45892,24.50745,24.396778,29.371977,24.274815,33.22613,22.327877,26.004864,19.985306,16.07344,11.650896,4.2249203,0.7317066,-6.4067545,-11.393726,-11.596131,-9.9130745,-14.814812,-10.0284815,-9.909117,-4.4982076,-10.27751,-5.130124,2.6828408,-1.1156499,6.281686,11.925209,12.607515,14.663542,19.353354,11.085642,-12.025351,-17.313831,-7.2779713,-1.183939,3.5023093,12.244129,7.592082,13.007271,15.400898,17.386139,17.152573,29.577017,61.095535,51.62549,44.21996,45.048107,26.525509,20.454062,23.922241,15.944338,14.405751,2.7135015,-1.2744069,-9.22798,-16.36402,-8.937025,-16.327667,-22.17961,-21.850157,-14.896345,-21.170055,-26.862877,-22.620964,-15.803856,-13.324976,-13.081026,-7.284999,-7.628995,1.5955448,3.6262631,8.665991,0.51698685,4.1060925,11.190844,4.4504046,4.3801904,0.039947033,0.1786232],"VWO^JULIAN(P_PRICE_RETURNS_PR('52W',2,-10AY,0,AM).DATES)":[41683,41711,41740,41772,41803,41831,41864,41894,41925,41956,41985,42017,42048,42076,42107,42137,42167,42198,42229,42258,42290,42321,42349,42382,42412,42440,42473,42503,42534,42564,42594,42626,42656,42685,42717,42748,42779,42807,42838,42867,42899,42929,42958,42991,43021,43052,43082,43112,43144,43172,43203,43231,43264,43294,43325,43356,43385,43417,43447,43476,43509,43537,43567,43598,43629,43658,43690,43721,43749,43782,43812,43843,43874,43903,43934,43964,43994,44025,44056,44085,44117,44148,44176,44209,44239,44267,44299,44329,44358,44390,44421,44452,44482,44512,44543,44574,44603,44631,44664,44694,44725,44755,44785,44817,44847,44876,44908,44939,44970,44998,45029,45058,45090,45120,45149,45182,45212,45243,45273,45303,45335],"URTH^FG_TOTAL_RETURNC(-10AY,0,AM)":[0.08057356,0.36517382,-0.014317036,2.8653264,1.8653154,0.90829134,-1.8538833,1.6790271,-6.6740036,6.5726995,-2.1965325,-0.05096793,4.322517,-0.8356154,2.9147625,1.6510129,-0.9639561,-1.3921916,-0.2599895,-6.58074,1.8015027,0.5842447,-0.85105896,-6.5449657,-2.785164,10.445845,2.6960015,-2.0292342,1.0138988,3.2459855,2.4873495,-2.5092602,0.14064312,0.32303333,4.703903,1.2063742,1.8948436,1.8465161,-1.0158062,3.702259,2.3048878,0.51540136,-0.22153854,2.837062,2.506888,0.38614273,2.5760531,5.1269293,-4.768145,2.818513,-2.161795,2.3462415,0.656569,0.004196167,-0.26848316,2.1312356,-4.6238422,-1.5200377,-2.5140226,-0.98336935,5.1608205,2.6165843,3.207159,-3.4478962,2.9341578,3.8499713,-3.0410886,2.9362679,-0.64830184,4.1870594,2.4947762,2.8761268,1.7086267,-21.770317,3.378129,2.1622896,8.83472,3.8203835,6.547618,-0.8479655,4.205656,3.0027986,3.5526872,4.6259522,3.0762553,-0.14372468,4.2333364,-0.7472992,4.2963386,1.3128757,2.54488,0.13701916,-2.6759863,6.2568307,-1.9227266,0.44926405,-4.7676325,-6.1118126,5.8788896,-9.317655,-6.1050596,0.48941374,11.669946,-8.127153,-6.6003323,10.468185,1.4769793,0.825572,2.9006958,-6.0949802,7.653475,-0.56104064,4.544735,3.2777548,-1.6616821,-0.2802968,-3.083837,1.8229961,7.1533203,1.7988324,2.2568226],"EWI^FG_TOTAL_RETURNC(-10AY,0,AM)":[4.6556115,1.523459,4.381752,-0.690043,3.995359,-4.922688,-8.076012,4.392767,-11.324257,-1.605022,-2.5531948,-4.948032,11.333847,-1.3850391,5.266857,4.336226,-0.5754471,-0.7904589,3.100264,-4.7984657,1.0752678,-6.781912,-2.0684779,-6.3456774,-13.650549,14.272809,-4.2687774,-2.0644069,-4.384482,-0.6879747,3.0136943,-1.4184356,-3.0575573,2.4582624,9.280216,2.636814,-2.9735208,4.0302277,-0.121068954,12.727272,1.5412211,3.509295,2.569449,4.5362115,0.32383204,-1.2911558,1.013732,7.6804996,-4.0810227,2.23763,3.0826092,0.29904842,-8.527136,-1.8219113,-5.836177,1.7035127,-7.9116163,-2.9798806,0.9174347,1.8382788,2.3977995,4.491365,4.4452667,-5.803728,2.240467,8.052993,-8.324594,6.8676114,-0.67833066,5.5715322,-0.40858388,2.176559,0.87600946,-30.494326,1.3935685,-3.8862526,17.209076,4.6170354,6.7858577,-2.3592114,-2.5331259,9.116352,6.3393116,4.161334,3.1687856,2.1985173,1.4235973,0.90454817,5.4745436,-4.924357,5.897033,-3.5061836,-1.1603057,4.788387,-5.12439,5.9249997,-4.403448,-16.433239,8.752335,-7.1575346,-7.3857727,-5.418718,10.28645,-6.8870544,-7.0160627,24.363636,2.6166677,7.0860505,3.2748103,-4.8708735,8.969069,-1.2298942,0.49101114,7.9752564,-3.708166,-2.0037591,-3.9297104,4.3565035,7.966864,1.2914896,-1.3573289],"EWD^FG_TOTAL_RETURNC(-10AY,0,AM)":[1.7739654,0.25302172,0.36455393,3.6043644,-0.701195,-4.009211,-1.367873,-1.7999411,-7.99278,7.1848392,-1.9805014,-3.774768,9.079075,-1.8794775,1.6722441,1.7344594,1.5873075,-2.592039,-1.2300193,-3.268987,-1.1586785,-5.0146523,-3.0167937,-4.3336926,-2.2559166,11.350739,3.0580997,-5.802834,-1.4700711,1.9648314,4.599774,-1.0387778,-1.6445041,-2.1344721,5.597961,1.6352296,3.7262917,1.8288732,-0.06414652,8.472395,1.6272187,4.206431,-3.4285724,3.8165689,2.6218295,-3.5823286,-1.6417027,6.235862,-5.874157,1.0056257,-3.6017656,3.9185882,-1.9877255,-3.86163,0.64935684,2.870965,-4.954529,-3.3322334,-1.9453943,1.4528394,2.7463078,0.4677534,7.349515,-7.4659166,3.0800104,3.3691406,-7.7821016,7.0675135,-2.8571427,7.7755213,4.203272,0.6744027,2.633977,-23.539824,1.1188269,2.0221353,13.01421,8.21476,9.815955,-0.8100569,1.8586278,5.8888674,3.1853795,5.311656,3.727901,5.344224,4.275584,0.3186822,4.4090867,-1.3491094,3.0296683,-2.6138484,-3.187251,5.414772,-5.7035327,3.134942,-10.873824,-12.004889,7.5298667,-10.49096,-4.382926,-5.0947485,10.736502,-10.434532,-8.811879,23.488962,2.0455003,2.1663785,1.2157202,-6.508374,8.75411,-1.0164917,0.0,2.331388,-7.648492,-4.8164425,2.715218,-0.600785,15.865814,0.9727359,-2.329266],"EWJ^FG_TOTAL_RETURNC(-10AY,0,AM)":[-4.749995,-2.274716,-3.3124447,4.629624,4.6902657,1.6206145,-0.083744526,-1.1735141,-7.3791323,7.78389,-3.4834385,-1.0053515,6.7084074,4.6102166,2.964747,1.2451291,-0.38431883,-0.50362945,0.70148706,-9.13313,2.1294713,3.0025125,-2.7530372,-4.723561,-8.362675,10.758888,2.6886463,-2.6182473,-0.78057647,4.846394,3.6134481,-0.97323656,1.0647058,0.28363466,3.7373662,0.26654005,1.3558745,0.03876686,-1.918602,3.4775734,4.1817904,-1.3111293,1.0654211,1.9974113,4.0435195,2.509582,2.261138,6.2098145,-6.2716665,1.8493652,-0.5777538,1.7433167,-0.9464741,-4.4303417,-0.69493055,0.54234266,-1.2876332,-4.5478525,-1.0711014,-0.59769154,1.8925071,0.7986665,1.4556885,-4.0138063,2.4408698,2.678585,-2.5957525,5.982113,0.4923582,4.461944,1.7252922,-0.26200414,-1.6204476,-21.429783,8.428788,4.444897,7.137406,-0.3474176,4.252255,1.192534,1.5029907,6.646478,4.054904,5.3391457,3.3959627,-3.6477983,1.0733962,-5.32434,5.177474,-0.6823361,0.33620596,7.532048,-8.305102,3.5461068,-3.2846272,0.62789917,-4.9769697,-8.474046,0.034165382,-3.82514,-4.508078,-0.9951174,8.15475,-9.977203,-4.2267265,11.734796,2.009976,1.5200377,2.3251653,-3.184712,4.694164,2.24185,6.2431097,-0.51959753,-2.8648317,1.4828086,-4.3352547,1.4434338,5.906689,5.2434325,0.46665668],"EMXC^FG_TOTAL_RETURNC(-10AY,0,AM)":[null,null,null,null,null,null,null,null,null,null,null,null,null,null,null,null,null,null,null,null,null,null,null,null,null,null,null,null,null,null,null,null,null,null,null,null,null,null,null,null,null,null,null,4.2137146,2.824533,-1.9002855,0.6137371,7.3078036,-2.1796525,3.2837987,-3.5701573,-1.6025126,-3.8019419,-3.1690598,-1.8911779,-0.03092289,-2.866578,-1.6772747,0.842154,3.712988,1.5154719,0.53493977,3.250289,-6.8192663,4.1157484,3.31707,-6.9013653,4.1169286,0.16528368,2.2557735,3.6642432,4.70016,-4.604739,-22.437965,-2.5585055,1.6386628,12.63007,3.4193754,6.740093,-1.6241312,2.4879932,6.7355156,9.58271,9.038281,1.1275053,-2.5741994,0.6058574,-0.5687535,6.7056656,-2.5645077,-0.32494068,2.3308873,-2.8671563,1.9842505,-3.5489976,5.7157993,-3.1659722,-8.718628,4.576707,-10.067463,-4.5138597,-5.0650954,11.484898,-7.1689425,-6.4596233,11.022579,-1.5833378,4.4311523,-1.1643887,-4.3330727,5.69818,-2.1129549,7.2526097,1.8757105,-4.072899,-0.5040765,-3.2151222,1.9528866,6.4968467,2.3560405,0.6966114],"VGK^FG_TOTAL_RETURNC(-10AY,0,AM)":[1.3250709,-1.6474187,2.0357609,4.1745424,0.6101608,-2.091211,-3.6753416,1.0775447,-9.200466,3.906405,-2.7359068,-1.4569402,7.3018312,-2.8202295,4.7130704,3.452611,-1.8772781,-0.4169643,-1.0117412,-6.0777545,0.22426844,-2.4542212,-1.5974522,-5.49981,-3.7731767,8.962584,1.6857743,-2.1761239,-1.5384555,1.295197,4.0833592,-1.2770712,-1.935482,-1.4431238,3.7252307,2.2710562,1.2645364,2.1147966,1.4541745,8.13135,1.4822841,1.0545135,-0.089377165,3.3637524,2.2749186,-2.514869,2.143979,5.972886,-5.3424,0.9748578,1.3977528,1.124537,-1.9419074,-1.4971852,-2.4527013,0.71839094,-5.5552664,-1.7247915,-3.1822503,1.3233423,2.5727391,3.916645,3.4306884,-4.04405,2.8974533,1.9151449,-4.3105006,4.122925,-0.44981837,3.9829612,3.1355739,1.6297579,-0.0854671,-25.337898,3.1998634,0.11175871,11.766016,3.3750653,6.459141,-0.9685695,0.22609234,5.4814816,3.9501429,5.1917076,1.3895631,1.4183283,3.032744,2.1595955,5.2024007,-2.137816,3.6066532,-1.4776945,-2.8761744,3.8984299,-4.312825,3.9495945,-4.8189282,-10.908252,6.695938,-8.443874,-4.5936346,-2.8772533,9.546959,-8.6972,-8.061844,17.816948,4.1095853,5.1169515,1.0783076,-4.398489,8.792114,-0.93443394,-0.46362877,3.7711263,-2.7887225,-3.4521878,-2.9004693,1.5454054,8.515728,0.977087,-1.5089571],"TLT^FG_TOTAL_RETURNC(-10AY,0,AM)":[1.7711878,2.1047592,2.320373,1.1637807,0.61900616,1.5382767,1.9653916,-1.6161084,6.787443,-1.3082623,6.456554,4.590559,-2.5563896,-0.9503186,2.64225,-8.222318,-0.56577325,-1.6970515,7.129121,-1.6323328,1.8827319,-2.8183103,3.6250591,1.204443,5.408621,-2.960962,3.3776999,0.8823037,2.5532484,4.8213363,-0.92571974,-4.1306553,-0.26034117,-8.382475,-2.9978156,2.9522061,-0.55069923,-3.025347,6.19545,-1.4777184,2.6801825,-0.7597685,2.859652,0.09624958,-0.14603734,-0.9755671,2.594304,-2.0015836,-4.2395234,0.36871433,1.6514301,-1.1630237,0.27534962,3.1170845,-1.6613424,-0.84688663,-3.687805,-0.15186071,3.790462,2.6636958,0.3681183,0.8175492,0.9147048,2.7086854,4.507172,-0.4985988,9.628344,-3.9996266,3.0358672,-2.635622,2.0379305,-0.57530403,4.448092,7.1214914,6.6087484,1.1307597,-1.8183827,2.9425263,-1.7238259,0.5149603,-1.5579998,-2.1149874,0.48958063,-3.754127,-3.5177767,-7.398796,1.9156098,-1.7843008,4.937184,2.1775484,2.4164438,0.6327033,-2.5297582,1.499486,2.655685,-4.3809414,-4.045415,-2.2883415,-8.52586,-5.7125034,-4.814023,5.869484,-0.5882263,-6.618798,-7.473135,-1.2693703,10.275531,-0.6431937,-2.08382,1.7584443,0.46052933,-1.4229536,-2.677673,0.9457588,-6.136501,-0.9157717,-6.706071,0.54255724,10.651422,-0.017935038,-4.0183067],"OIL^FG_TOTAL_RETURNC(-10AY,0,AM)":[8.00761,-0.7637203,3.8006186,0.18250942,5.430937,-3.887689,-2.7977526,-5.4213405,-7.3576093,-8.654362,-22.305023,-17.257792,12.643778,-11.049461,6.2336683,10.679603,-2.2540033,-11.974716,-17.375887,1.019311,3.0047774,-12.223268,-11.036712,-18.029177,0.4405856,18.042505,4.7833204,7.0409775,5.3064823,-9.444904,-2.4682462,-1.0120213,9.673691,-13.6793375,20.88046,-2.7289867,-2.2458553,-8.585257,7.903445,-10.756975,-3.3997297,-1.6708136,4.4830084,2.5536418,3.2458305,9.869278,-1.011306,13.281261,-7.9575596,5.1873207,9.369862,6.9639325,-5.3395867,3.2657146,-2.15621,4.456413,4.2428493,-21.812456,-4.285306,-1.8437445,4.322481,6.270838,6.7286253,-4.248661,-13.401783,14.197195,-5.9316635,-2.8086603,1.2007475,4.877758,4.30851,-1.4473915,-9.110981,-34.176125,-1.1161625,-20.325207,31.67218,7.7196,7.2589755,-11.390286,4.7115684,-1.2144327,14.101398,11.833466,11.52842,11.508047,-5.7247877,5.7610035,9.618044,6.054783,-7.3855877,4.7455907,13.545073,-0.8638382,-8.3817425,14.039862,12.39078,16.961134,1.7824769,3.6509395,11.197031,-19.727022,3.496945,-3.812766,1.730907,3.2403946,-12.120283,6.2849164,-1.4454663,-5.402666,9.305406,-12.991619,null,null,null,null,null,null,null,null,null],"DBA^FG_TOTAL_RETURNC(-10AY,0,AM)":[5.0700665,12.907028,-0.7644236,0.105047226,-3.0080497,-5.805981,-0.34456253,-2.0361125,3.686273,-2.042365,-2.702701,-3.0952394,-3.4807563,-6.3640237,0.27185678,1.1748791,-1.8311739,5.4595113,-7.7221813,-1.8232763,2.4285674,-5.1138997,0.39196014,-2.3914099,-1.4999986,5.68527,-2.3535073,4.623711,6.62905,-4.40917,-4.5202913,-2.9468656,-0.04977584,0.49800873,-0.2973199,3.0318022,-1.2542248,-2.0517826,-1.7456293,2.4365425,-1.7343938,0.6051421,-3.759396,-1.8229187,1.5384555,0.7837057,-5.3914013,1.6986251,2.0474195,2.3759127,-2.4755,0.21153688,-1.4775753,-7.016599,-1.6129076,0.0,2.7517557,-1.8233597,1.0446906,0.07476807,-2.2041738,-2.9062867,3.1154394,-7.8791437,7.845664,0.71555376,-10.124331,1.7127752,2.9792786,1.886797,2.098763,0.7217765,-2.987802,-10.433685,-4.7017574,-0.2209127,0.4428029,-1.2490809,6.25,4.0616274,-0.33646822,1.4179587,3.062582,5.4909587,2.2045374,3.6548734,-0.057792664,7.171774,2.7522922,-5.1470637,7.03212,-4.0869055,2.750802,3.674543,0.10126829,-0.35406947,7.106602,3.5071135,3.8461566,-2.204585,-1.8935978,-9.191179,4.554653,0.096809864,-2.4177969,-0.4955411,-1.1454165,-1.1297524,3.9426446,-1.8226564,4.7165155,-0.1916647,2.2563577,0.23474693,0.28102398,3.2695055,-1.809144,2.9940248,-2.8622627,-0.77477694,6.695771],"QQQ^FG_TOTAL_RETURNC(-10AY,0,AM)":[4.208803,0.020480156,-5.572641,4.9696803,4.5645,3.472495,1.2175918,3.1629205,-6.331831,10.692776,-0.22352338,-0.7534504,5.3093076,-1.4685333,2.264738,0.4838109,0.6944418,0.9594083,0.7303238,-4.323,0.7500887,3.524971,0.86489916,-7.7375116,-3.807658,8.6411,4.4588923,-4.8778296,2.3980975,3.2300234,5.3767323,-1.6296923,1.7374873,-1.025641,4.024172,2.5448322,4.011047,2.7400374,-0.7131219,6.2883496,1.2698412,0.73827505,0.7730007,3.040111,1.5336037,3.7279248,1.3777971,5.668032,-2.9181123,7.527089,-5.8662534,5.0133348,3.7531018,2.3746014,0.39530993,2.3347378,-5.363578,-4.5032144,-0.8229673,-2.3858309,6.422293,3.5085678,5.1735163,-3.901416,2.710271,5.744982,-2.6559174,2.2028685,-0.5425453,5.4837465,2.7779222,6.8716526,5.8927417,-17.792881,5.782461,8.033299,7.54081,9.795057,5.3918123,-0.7450104,9.0580225,-1.2189329,3.7534833,4.8912644,6.458044,-6.238675,8.103073,-6.2419295,6.857896,6.329155,1.7659068,2.0362139,-4.231,9.638893,-0.6181896,-3.5977483,-8.1025305,-6.5291286,6.898606,-12.8222885,-8.786511,3.9126992,15.662527,-11.105061,-8.308154,7.1200013,0.2396226,-2.4241567,8.374559,-4.5353055,9.966839,1.8360019,11.761999,4.5176506,-3.4049869,2.1761656,-2.2453249,3.2659888,7.033217,1.6962409,4.636681],"UUP^FG_TOTAL_RETURNC(-10AY,0,AM)":[-0.4162848,-0.9289384,-0.2812922,0.7052183,0.56022406,-0.74281096,1.730597,3.1264424,1.3374925,2.5516987,0.5148053,4.353392,1.8813848,6.3428283,-1.0570049,-6.028235,1.0556221,1.8481374,-0.7100582,-1.3508141,-0.6846547,4.4606686,-1.5916169,1.3017774,-2.9595017,0.12038946,-1.60321,-0.24439692,-0.20416379,1.9639969,-0.6821811,-0.20201802,2.1457434,1.4268756,2.0711184,0.15313625,-0.26758313,0.38329363,-0.80183744,-1.4241695,-2.069509,-1.2360454,-2.6645124,-0.49772263,0.7920027,1.571548,-1.0179162,-2.3759902,-1.2652874,0.21357536,0.3410101,3.3135056,1.4391422,1.3376594,1.9600034,-1.5692413,0.9565592,2.3687363,0.038564205,-1.1803806,2.0110369,-0.4252076,0.7763982,0.73189735,0.07648468,0.076425076,1.4127493,0.6024122,0.37425756,0.26099682,-0.8553326,0.32001734,2.0976424,2.502799,-1.9314885,0.8175373,-3.2067776,-0.7235348,-3.2604516,-0.158602,0.3177166,-0.9105265,-1.957649,-0.692749,0.082063675,1.2300134,0.08100271,-1.2950182,-0.16399622,2.464068,-0.36072135,0.040221214,1.4475226,1.0701537,1.2941122,-1.5485883,1.1403799,3.0715466,0.7544279,4.717338,0.4647851,2.5978684,-2.0117939,4.2123914,2.7513623,-5.2892566,-1.8150091,-1.4883399,1.5653491,0.6810069,-2.0291924,2.1075606,1.0676146,-2.922535,3.6271334,2.4151206,2.2898197,-0.43435097,-2.1140933,0.11160374,2.8779507],"GLD^FG_TOTAL_RETURNC(-10AY,0,AM)":[3.6936045,5.3550124,-3.9936483,-1.8356562,-1.3162136,4.7332406,-2.0034194,-6.196511,0.118267536,-5.779612,5.1401496,0.638783,-0.15233755,-6.0179768,3.8419962,1.2246013,-2.8485596,-1.9782782,-3.7210524,-0.655061,5.369246,-7.4199915,-0.43452978,1.561439,13.025212,0.8871317,-0.5359769,2.475369,0.7641077,4.631448,-0.71696043,-1.2951374,-4.548711,-2.4410546,-5.6789103,3.4042597,2.267754,-1.7637014,6.8502665,-4.706359,3.1242013,-3.8678646,6.017959,2.2966027,-1.4250457,-2.027136,-1.764077,6.536877,-0.6931305,-0.2379477,1.3277173,-1.9223213,-1.4479995,-4.5295897,-3.953749,0.7082224,1.2921929,-1.3277829,3.3685207,3.6331177,1.2889981,0.38095713,-1.6230583,0.6894827,3.203714,5.4739356,6.178391,-1.1496723,-0.08561611,-1.4639735,0.7754803,4.8687577,1.7555833,-3.4371257,12.653553,0.10532141,0.6436348,4.1692257,8.223141,-0.4800141,-2.5924861,-0.31509995,-2.6360333,0.5101681,-1.5458226,-5.389887,1.2013078,4.7115088,2.6938558,-3.7100255,-1.6723812,0.81135035,-0.08943081,4.093325,-4.2705655,1.892221,2.14504,6.489849,-0.2377212,-8.589226,0.67539215,-4.902011,3.8799405,-5.557871,-2.289635,6.2294245,2.4003386,6.0827255,-3.5130918,3.1192064,6.6681623,-1.5338421,-3.3563554,0.8142233,-2.4229348,-0.2927959,0.98825693,0.9394407,3.944385,1.108563,-2.7304888],"SPY^FG_TOTAL_RETURNC(-10AY,0,AM)":[0.7292867,1.1857271,-1.5477657,4.655397,2.1952033,1.7616391,-0.9002626,2.2018075,-5.445242,8.953691,-1.6161442,1.1451602,3.81037,-1.8842638,2.0346045,0.4447937,-0.0047683716,0.37379265,-0.52915215,-5.7126403,2.3222566,1.1435628,-0.3258586,-5.897677,-1.1650681,8.642769,3.1115532,-1.5580714,1.8017292,3.6426663,1.6471267,-2.3940384,0.40344,1.6008615,5.2398086,0.27695894,2.5192738,2.1652222,-1.802522,2.7826786,2.3307443,0.43418407,-0.122737885,2.4782896,2.4156094,1.3257504,3.2593966,4.7157288,-4.289007,4.0300727,-3.797859,2.9040217,1.8984795,1.0130644,0.8977413,3.0946374,-4.6865883,-1.4096797,-2.4590194,-1.8259525,6.1819315,2.3091793,3.587091,-3.2051325,3.1047463,4.3283463,-2.6941657,2.9191613,-1.1410773,4.3269873,2.6593328,3.8558364,2.7778625,-20.09731,2.982843,2.154827,8.029116,3.9524317,6.984496,-0.82237124,5.2350283,2.2763014,2.2898555,4.126525,3.3834456999999998,0.36164522,5.1145673,-0.624907,3.4196138,2.9988527,2.371502,0.14799833,-2.237451,7.373965,-0.14980435,-0.08294582,-5.1815805,-4.6292486,5.8567047,-9.381694,-6.6514015,1.4567375,12.741863,-7.960665,-6.516081,8.891439,0.868237,-0.4024744,3.595984,-6.654072,7.7088594,-0.45468807,6.0910106,3.3380628,-0.86973906,0.192976,-3.0165553,2.0139098,6.8856597,1.7249584,3.650248],"VWO^FG_TOTAL_RETURNC(-10AY,0,AM)":[-1.8795967,-2.2521436,9.718943,2.1055102,3.3657312,1.8303633,1.4324665,-0.7845819,-5.428976,0.6275654,-6.83617,3.486216,4.3977976,-6.175196,11.5486145,-0.32073855,-4.50471,-2.8781831,-8.179092,-7.191497,4.6794176,-4.2069316,-6.350154,-5.627137,-0.03373623,13.432336,5.806875,-7.436615,2.7693272,7.8805566,5.498767,-3.6406517,2.4215817,-5.2928567,4.3120623,1.7659664,4.8872113,0.20481348,1.7384052,2.9685497,0.19545555,3.275764,0.76026917,5.3289294,2.3305297,-1.5050888,0.20225048,9.213173,-3.7961602,3.216815,-3.1218886,-0.92393756,-3.1012774,-3.5931945,-2.6168227,-2.1353126,-3.9796948,-0.8522749,2.109933,2.1841288,2.6897907,3.3537388,3.7779212,-7.889324,2.4577975,4.273212,-6.153488,5.185735,-1.3881266,2.2882104,3.9742947,6.363499,-4.4236183,-18.148655,-2.4605513,3.290403,9.085882,9.324217,1.772809,-0.3208816,4.7670245,4.4547915,4.455757,7.4802995,6.8454027,-5.908525,-1.763922,-1.7543852,7.2605968,-2.4567068,-3.1108618,2.5491357,-1.977694,1.778388,-5.0307274,3.3073068,-1.937139,-11.590404,5.0715804,-9.727966,-0.24107695,-2.0437539,5.715704,-5.1951113,-9.056526,7.5987816,3.415513,6.3488483,-1.6611338,-5.6949735,4.6817303,-3.1066537,4.266596,2.720213,-3.2235026,-0.78374743,-2.8675258,1.0761023,3.346002,1.2494922,-0.86612105],"VWO^JULIAN(FG_TOTAL_RETURNC(-10AY,0,AM).DATES)":[41683,41711,41740,41772,41803,41831,41864,41894,41925,41956,41985,42017,42048,42076,42107,42137,42167,42198,42229,42258,42290,42321,42349,42382,42412,42440,42473,42503,42534,42564,42594,42626,42656,42685,42717,42748,42779,42807,42838,42867,42899,42929,42958,42991,43021,43052,43082,43112,43144,43172,43203,43231,43264,43294,43325,43356,43385,43417,43447,43476,43509,43537,43567,43598,43629,43658,43690,43721,43749,43782,43812,43843,43874,43903,43934,43964,43994,44025,44056,44085,44117,44148,44176,44209,44239,44267,44299,44329,44358,44390,44421,44452,44482,44512,44543,44574,44603,44631,44664,44694,44725,44755,44785,44817,44847,44876,44908,44939,44970,44998,45029,45058,45090,45120,45149,45182,45212,45243,45273,45303,45335],"CPALM-FDS^MAX(FG_PRICE(0,-5AY))":8163.0,"CPALM-FDS^FG_PRICE(0)/MAX(FG_PRICE(0,-1AY))":0.905939449965334,"CPALM-FDS^FG_PRICE_CHANGE(0,-1AY)":1.81818181818181,"CPALM-FDS^FG_PRICE_CHANGE(0,-6AM)":5.17842768983097,"CPALM-FDS^FG_PRICE_CHANGE(0,-3AM)":6.72474816226518,"CPALM-FDS^FG_PRICE_CHANGE(0,-1AM)":3.7037037037037,"CPALM-FDS^FG_PRICE_MAVG(0,,,,30)":3843.9333,"CPALM-FDS^FG_PRICE(0)":3920.0,"W-FDS^MAX(FG_PRICE(0,-5AY))":14.2525,"W-FDS^FG_PRICE(0)/MAX(FG_PRICE(0,-1AY))":0.754419191919192,"W-FDS^FG_PRICE_CHANGE(0,-1AY)":-24.5580808080808,"W-FDS^FG_PRICE_CHANGE(0,-6AM)":-4.6669325887515,"W-FDS^FG_PRICE_CHANGE(0,-3AM)":3.1951640759931,"W-FDS^FG_PRICE_CHANGE(0,-1AM)":0.251677852348986,"W-FDS^FG_PRICE_MAVG(0,,,,30)":5.9919167,"W-FDS^FG_PRICE(0)":5.975,"PASP-FDS^MAX(FG_PRICE(0,-5AY))":3158.12,"PASP-FDS^FG_PRICE(0)/MAX(FG_PRICE(0,-1AY))":0.554878048780488,"PASP-FDS^FG_PRICE_CHANGE(0,-1AY)":-42.0382165605096,"PASP-FDS^FG_PRICE_CHANGE(0,-6AM)":-32.089552238806,"PASP-FDS^FG_PRICE_CHANGE(0,-3AM)":-6.85772773797338,"PASP-FDS^FG_PRICE_CHANGE(0,-1AM)":-9.45273631840796,"PASP-FDS^FG_PRICE_MAVG(0,,,,30)":975.6667,"PASP-FDS^FG_PRICE(0)":910.0,"NI-FDS^MAX(FG_PRICE(0,-5AY))":48241.0,"NI-FDS^FG_PRICE(0)/MAX(FG_PRICE(0,-1AY))":0.592936802973978,"NI-FDS^FG_PRICE_CHANGE(0,-1AY)":-40.3849747710708,"NI-FDS^FG_PRICE_CHANGE(0,-6AM)":-20.25,"NI-FDS^FG_PRICE_CHANGE(0,-3AM)":-6.17647058823529,"NI-FDS^FG_PRICE_CHANGE(0,-1AM)":-0.777604976671853,"NI-FDS^FG_PRICE_MAVG(0,,,,30)":16007.0,"NI-FDS^FG_PRICE(0)":15950.0,"PLATI-FDS^MAX(FG_PRICE(0,-5AY))":1272.59,"PLATI-FDS^FG_PRICE(0)/MAX(FG_PRICE(0,-1AY))":0.784140969162996,"PLATI-FDS^FG_PRICE_CHANGE(0,-1AY)":-6.31578947368421,"PLATI-FDS^FG_PRICE_CHANGE(0,-6AM)":-2.73224043715847,"PLATI-FDS^FG_PRICE_CHANGE(0,-3AM)":3.97196261682242,"PLATI-FDS^FG_PRICE_CHANGE(0,-1AM)":-4.71092077087795,"PLATI-FDS^FG_PRICE_MAVG(0,,,,30)":921.4667,"PLATI-FDS^FG_PRICE(0)":890.0,"BRENT-FDS^MAX(FG_PRICE(0,-5AY))":140.85,"BRENT-FDS^FG_PRICE(0)/MAX(FG_PRICE(0,-1AY))":0.870614479821537,"BRENT-FDS^FG_PRICE_CHANGE(0,-1AY)":-1.98630136986301,"BRENT-FDS^FG_PRICE_CHANGE(0,-6AM)":-3.61472833408172,"BRENT-FDS^FG_PRICE_CHANGE(0,-3AM)":0.0,"BRENT-FDS^FG_PRICE_CHANGE(0,-1AM)":0.0,"BRENT-FDS^FG_PRICE_MAVG(0,,,,30)":85.86,"BRENT-FDS^FG_PRICE(0)":85.86,"COPP-FDS^MAX(FG_PRICE(0,-5AY))":4.929,"COPP-FDS^FG_PRICE(0)/MAX(FG_PRICE(0,-1AY))":0.880505372535128,"COPP-FDS^FG_PRICE_CHANGE(0,-1AY)":-8.7717151945192,"COPP-FDS^FG_PRICE_CHANGE(0,-6AM)":0.376901332615431,"COPP-FDS^FG_PRICE_CHANGE(0,-3AM)":1.80204778156996,"COPP-FDS^FG_PRICE_CHANGE(0,-1AM)":-0.307486631016052,"COPP-FDS^FG_PRICE_MAVG(0,,,,30)":3.7956,"COPP-FDS^FG_PRICE(0)":3.7285,"TIOS-FDS^MAX(FG_PRICE(0,-5AY))":219.77,"TIOS-FDS^FG_PRICE(0)/MAX(FG_PRICE(0,-1AY))":0.893937291897891,"TIOS-FDS^FG_PRICE_CHANGE(0,-1AY)":4.12895927601811,"TIOS-FDS^FG_PRICE_CHANGE(0,-6AM)":22.302363101452,"TIOS-FDS^FG_PRICE_CHANGE(0,-3AM)":0.412965560230649,"TIOS-FDS^FG_PRICE_CHANGE(0,-1AM)":-6.08511878734878,"TIOS-FDS^FG_PRICE_MAVG(0,,,,30)":134.968,"TIOS-FDS^FG_PRICE(0)":128.87,"FC0000US^FG_PRICE(0)":378.47925,"FC0000GB^FG_PRICE(0)":116.99395,"FC0000CH^FG_PRICE(0)":321.42175,"FC0000JP^FG_PRICE(0)":170.1679,"FC0000GR^FG_PRICE(0)":9.517317,"FC0000CA^FG_PRICE(0)":280.1769,"FC0000AU^FG_PRICE(0)":347.78094,"FC0000NZ^FG_PRICE(0)":392.03592,"EWI^FG_PRICE_MAVG(0,,,,200)":31.89295,"EWI^FG_PRICE_MAVG(0,,,,60)":33.426334,"EWI^FG_PRICE_MAVG(0,,,,30)":33.567665,"EWI^FG_PRICE(0)":33.43,"EWD^FG_PRICE_MAVG(0,,,,200)":35.18035,"EWD^FG_PRICE_MAVG(0,,,,60)":37.483166,"EWD^FG_PRICE_MAVG(0,,,,30)":37.372334,"EWD^FG_PRICE(0)":36.9,"EWN^FG_PRICE_MAVG(0,,,,200)":41.98358,"EWN^FG_PRICE_MAVG(0,,,,60)":43.995365,"EWN^FG_PRICE_MAVG(0,,,,30)":44.763,"EWN^FG_PRICE(0)":46.01,"EWQ^FG_PRICE_MAVG(0,,,,200)":37.532726,"EWQ^FG_PRICE_MAVG(0,,,,60)":38.316917,"EWQ^FG_PRICE_MAVG(0,,,,30)":38.378666,"EWQ^FG_PRICE(0)":38.13,"SPY^FG_PRICE_MAVG(0,,,,200)":446.15585,"SPY^FG_PRICE_MAVG(0,,,,60)":473.43616,"SPY^FG_PRICE_MAVG(0,,,,30)":483.92633,"SPY^FG_PRICE(0)":494.08,"QQQ^FG_PRICE_MAVG(0,,,,200)":374.96295,"QQQ^FG_PRICE_MAVG(0,,,,60)":407.54218,"QQQ^FG_PRICE_MAVG(0,,,,30)":418.241,"QQQ^FG_PRICE(0)":428.55,"EWU^FG_PRICE_MAVG(0,,,,200)":32.2712,"EWU^FG_PRICE_MAVG(0,,,,60)":32.533,"EWU^FG_PRICE_MAVG(0,,,,30)":32.43,"EWU^FG_PRICE(0)":31.68,"EWL^FG_PRICE_MAVG(0,,,,200)":45.9403,"EWL^FG_PRICE_MAVG(0,,,,60)":46.7235,"EWL^FG_PRICE_MAVG(0,,,,30)":47.307667,"EWL^FG_PRICE(0)":45.63,"EWJ^FG_PRICE_MAVG(0,,,,200)":61.957,"EWJ^FG_PRICE_MAVG(0,,,,60)":64.271835,"EWJ^FG_PRICE_MAVG(0,,,,30)":65.656,"EWJ^FG_PRICE(0)":66.74,"EWG^FG_PRICE_MAVG(0,,,,200)":28.04515,"EWG^FG_PRICE_MAVG(0,,,,60)":29.005667,"EWG^FG_PRICE_MAVG(0,,,,30)":29.137333,"EWG^FG_PRICE(0)":28.81,"EWC^FG_PRICE_MAVG(0,,,,200)":34.6784,"EWC^FG_PRICE_MAVG(0,,,,60)":35.814,"EWC^FG_PRICE_MAVG(0,,,,30)":36.22333,"EWC^FG_PRICE(0)":35.29,"EWA^FG_PRICE_MAVG(0,,,,200)":22.52325,"EWA^FG_PRICE_MAVG(0,,,,60)":23.365667,"EWA^FG_PRICE_MAVG(0,,,,30)":23.574333,"EWA^FG_PRICE(0)":22.98,"ENZL^FG_PRICE_MAVG(0,,,,200)":46.746994,"ENZL^FG_PRICE_MAVG(0,,,,60)":46.735,"ENZL^FG_PRICE_MAVG(0,,,,30)":46.833,"ENZL^FG_PRICE(0)":44.52,"EWG^FG_COMPANY_NAME":"iShares MSCI Germany ETF","EWI^FG_PE(0)":9.89319591199719,"EWL^FG_PE_NTM(0,,,90,0)":17.387431854777,"ENZL^FMA_EVAL_EBITDA(NTMA,0,,,\"PORTAGG\",\"MEANR\")":11.6480015782238,"EWC^FG_COMPANY_NAME":"iShares MSCI Canada ETF","EWI^JULIAN(FMA_DIV_YLD(NTMA,NOW,NOW,M,\"PORTAGG\",\"MEANR\").DATES)":45322,"EWL^FG_PE(0)":14.7408175111022,"EWA^FG_COMPANY_NAME":"iShares MSCI Australia ETF","EWC^FG_PE(0)":16.1719430783721,"SPY^FMA_EVAL_EBIT(LTMA,NOW,NOW,M,\"PORTAGG\",\"MEANR\")":19.9596191772269,"EWQ^FMA_EVAL_EBIT(LTMA,NOW,NOW,M,\"PORTAGG\",\"MEANR\")":12.9504837737628,"EWG^JULIAN(FMA_DIV_YLD(NTMA,NOW,NOW,M,\"PORTAGG\",\"MEANR\").DATES)":45322,"EWQ^FMA_EVAL_EBITDA(NTMA,0,,,\"PORTAGG\",\"MEANR\")":9.02930469991009,"FXI^P_PRICE(0)/P_PRICE_LOW_PR(0,,,USD,,,\"PRICE\",\"INTRA\",\"52W\")-1":0.06423783,"FXI^P_PRICE(0)/P_PRICE_HIGH_PR(0,,,USD,,,\"PRICE\",\"INTRA\",\"52W\")":0.72691554,"FXI^FG_TOTAL_RETURNC(0,-6AM)":-18.378878,"FXI^FG_TOTAL_RETURNC(0,-3AM)":-12.418842,"IWM^P_PRICE(0)/P_PRICE_LOW_PR(0,,,USD,,,\"PRICE\",\"INTRA\",\"52W\")-1":0.20374835,"IWM^P_PRICE(0)/P_PRICE_HIGH_PR(0,,,USD,,,\"PRICE\",\"INTRA\",\"52W\")":0.9470534,"IWM^FG_TOTAL_RETURNC(0,-6AM)":2.762568,"IWM^FG_TOTAL_RETURNC(0,-3AM)":15.468252,"QQQ^P_PRICE(0)/P_PRICE_LOW_PR(0,,,USD,,,\"PRICE\",\"INTRA\",\"52W\")-1":0.5026823,"QQQ^P_PRICE(0)/P_PRICE_HIGH_PR(0,,,USD,,,\"PRICE\",\"INTRA\",\"52W\")":0.9758846,"QQQ^FG_TOTAL_RETURNC(0,-6AM)":17.476738,"QQQ^FG_TOTAL_RETURNC(0,-3AM)":13.895726,"EMXC^P_PRICE(0)/P_PRICE_LOW_PR(0,,,USD,,,\"PRICE\",\"INTRA\",\"52W\")-1":0.18205297,"EMXC^P_PRICE(0)/P_PRICE_HIGH_PR(0,,,USD,,,\"PRICE\",\"INTRA\",\"52W\")":0.97643787,"EMXC^FG_TOTAL_RETURNC(0,-6AM)":7.7649236,"EMXC^FG_TOTAL_RETURNC(0,-3AM)":9.765303,"INDA^P_PRICE(0)/P_PRICE_LOW_PR(0,,,USD,,,\"PRICE\",\"INTRA\",\"52W\")-1":0.32318294,"INDA^P_PRICE(0)/P_PRICE_HIGH_PR(0,,,USD,,,\"PRICE\",\"INTRA\",\"52W\")":0.97999805,"INDA^FG_TOTAL_RETURNC(0,-6AM)":14.557552,"INDA^FG_TOTAL_RETURNC(0,-3AM)":12.494385,"SPY^P_PRICE(0)/P_PRICE_LOW_PR(0,,,USD,,,\"PRICE\",\"INTRA\",\"52W\")-1":0.29799032,"SPY^P_PRICE(0)/P_PRICE_HIGH_PR(0,,,USD,,,\"PRICE\",\"INTRA\",\"52W\")":0.98129094,"SPY^FG_TOTAL_RETURNC(0,-6AM)":11.715019,"SPY^FG_TOTAL_RETURNC(0,-3AM)":12.698293,"EWJ^P_PRICE(0)/P_PRICE_LOW_PR(0,,,USD,,,\"PRICE\",\"INTRA\",\"52W\")-1":0.22335255,"EWJ^P_PRICE(0)/P_PRICE_HIGH_PR(0,,,USD,,,\"PRICE\",\"INTRA\",\"52W\")":0.99249005,"EWJ^FG_TOTAL_RETURNC(0,-6AM)":10.283041,"EWJ^FG_TOTAL_RETURNC(0,-3AM)":11.979973,"URTH^P_PRICE(0)/P_PRICE_LOW_PR(0,,,USD,,,\"PRICE\",\"INTRA\",\"52W\")-1":0.24159658,"URTH^P_PRICE(0)/P_PRICE_HIGH_PR(0,,,USD,,,\"PRICE\",\"INTRA\",\"52W\")":0.9810423,"URTH^FG_TOTAL_RETURNC(0,-6AM)":9.765005,"URTH^FG_TOTAL_RETURNC(0,-3AM)":11.542606,"VWO^P_PRICE(0)/P_PRICE_LOW_PR(0,,,USD,,,\"PRICE\",\"INTRA\",\"52W\")-1":0.06955016,"VWO^P_PRICE(0)/P_PRICE_HIGH_PR(0,,,USD,,,\"PRICE\",\"INTRA\",\"52W\")":0.9294664,"VWO^FG_TOTAL_RETURNC(0,-6AM)":1.0425687,"VWO^FG_TOTAL_RETURNC(0,-3AM)":3.7310243,"VGK^P_PRICE(0)/P_PRICE_LOW_PR(0,,,USD,,,\"PRICE\",\"INTRA\",\"52W\")-1":0.13803124,"VGK^P_PRICE(0)/P_PRICE_HIGH_PR(0,,,USD,,,\"PRICE\",\"INTRA\",\"52W\")":0.96526223,"VGK^FG_TOTAL_RETURNC(0,-6AM)":2.7382493,"VGK^FG_TOTAL_RETURNC(0,-3AM)":7.922578,"EWI^P_PRICE(0)/P_PRICE_LOW_PR(0,,,USD,,,\"PRICE\",\"INTRA\",\"52W\")-1":0.2012217,"EWI^P_PRICE(0)/P_PRICE_HIGH_PR(0,,,USD,,,\"PRICE\",\"INTRA\",\"52W\")":0.9752042,"EWI^FG_TOTAL_RETURNC(0,-6AM)":5.9854507,"EWI^FG_TOTAL_RETURNC(0,-3AM)":7.876849,"EWD^P_PRICE(0)/P_PRICE_LOW_PR(0,,,USD,,,\"PRICE\",\"INTRA\",\"52W\")-1":0.20254207,"EWD^P_PRICE(0)/P_PRICE_HIGH_PR(0,,,USD,,,\"PRICE\",\"INTRA\",\"52W\")":0.921857,"EWD^FG_TOTAL_RETURNC(0,-6AM)":11.046171,"EWD^FG_TOTAL_RETURNC(0,-3AM)":14.267815,"EWN^P_PRICE(0)/P_PRICE_LOW_PR(0,,,USD,,,\"PRICE\",\"INTRA\",\"52W\")-1":0.2678423,"EWN^P_PRICE(0)/P_PRICE_HIGH_PR(0,,,USD,,,\"PRICE\",\"INTRA\",\"52W\")":0.96924365,"EWN^FG_TOTAL_RETURNC(0,-6AM)":8.23518,"EWN^FG_TOTAL_RETURNC(0,-3AM)":15.258896,"EWQ^P_PRICE(0)/P_PRICE_LOW_PR(0,,,USD,,,\"PRICE\",\"INTRA\",\"52W\")-1":0.13279855,"EWQ^P_PRICE(0)/P_PRICE_HIGH_PR(0,,,USD,,,\"PRICE\",\"INTRA\",\"52W\")":0.95444304,"EWQ^FG_TOTAL_RETURNC(0,-6AM)":0.38802624,"EWQ^FG_TOTAL_RETURNC(0,-3AM)":7.3219895,"EWU^P_PRICE(0)/P_PRICE_LOW_PR(0,,,USD,,,\"PRICE\",\"INTRA\",\"52W\")-1":0.055999994,"EWU^P_PRICE(0)/P_PRICE_HIGH_PR(0,,,USD,,,\"PRICE\",\"INTRA\",\"52W\")":0.9305332,"EWU^FG_TOTAL_RETURNC(0,-6AM)":-0.27900934,"EWU^FG_TOTAL_RETURNC(0,-3AM)":3.6435008,"EWL^P_PRICE(0)/P_PRICE_LOW_PR(0,,,USD,,,\"PRICE\",\"INTRA\",\"52W\")-1":0.09819496,"EWL^P_PRICE(0)/P_PRICE_HIGH_PR(0,,,USD,,,\"PRICE\",\"INTRA\",\"52W\")":0.93246144,"EWL^FG_TOTAL_RETURNC(0,-6AM)":-1.870966,"EWL^FG_TOTAL_RETURNC(0,-3AM)":5.919218,"EWG^P_PRICE(0)/P_PRICE_LOW_PR(0,,,USD,,,\"PRICE\",\"INTRA\",\"52W\")-1":0.1661607,"EWG^P_PRICE(0)/P_PRICE_HIGH_PR(0,,,USD,,,\"PRICE\",\"INTRA\",\"52W\")":0.96354514,"EWG^FG_TOTAL_RETURNC(0,-6AM)":2.495575,"EWG^FG_TOTAL_RETURNC(0,-3AM)":9.093178,"EWC^P_PRICE(0)/P_PRICE_LOW_PR(0,,,USD,,,\"PRICE\",\"INTRA\",\"52W\")-1":0.12352753,"EWC^P_PRICE(0)/P_PRICE_HIGH_PR(0,,,USD,,,\"PRICE\",\"INTRA\",\"52W\")":0.9540416,"EWC^FG_TOTAL_RETURNC(0,-6AM)":2.319312,"EWC^FG_TOTAL_RETURNC(0,-3AM)":6.906259,"EWA^P_PRICE(0)/P_PRICE_LOW_PR(0,,,USD,,,\"PRICE\",\"INTRA\",\"52W\")-1":0.12316716,"EWA^P_PRICE(0)/P_PRICE_HIGH_PR(0,,,USD,,,\"PRICE\",\"INTRA\",\"52W\")":0.9314957,"EWA^FG_TOTAL_RETURNC(0,-6AM)":5.4088354,"EWA^FG_TOTAL_RETURNC(0,-3AM)":9.136653,"ENZL^P_PRICE(0)/P_PRICE_LOW_PR(0,,,USD,,,\"PRICE\",\"INTRA\",\"52W\")-1":0.08505702,"ENZL^P_PRICE(0)/P_PRICE_HIGH_PR(0,,,USD,,,\"PRICE\",\"INTRA\",\"52W\")":0.86435694,"ENZL^FG_TOTAL_RETURNC(0,-6AM)":-3.5106778,"ENZL^FG_TOTAL_RETURNC(0,-3AM)":5.322051,"FXI^PERCENT_CHANGE(FMA_EPS(+1,0,,,,\"PORTAGG\",\"MEAN\"),FMA_EPS(+1,-3AM,,,,\"PORTAGG\",\"MEAN\"))":-6.78225685073716,"FXI^PERCENT_CHANGE(FMA_EPS(+1,0,,,,\"PORTAGG\",\"MEAN\"),FMA_EPS(+1,-1AM,,,,\"PORTAGG\",\"MEAN\"))":-2.3144201187151,"FXI^FMA_PCT_ABOVE_MAVG(200,0,,,,\"PORTAGG\")":26.9230769230769,"IWM^PERCENT_CHANGE(FMA_EPS(+1,0,,,,\"PORTAGG\",\"MEAN\"),FMA_EPS(+1,-3AM,,,,\"PORTAGG\",\"MEAN\"))":-5.6017758324225,"IWM^PERCENT_CHANGE(FMA_EPS(+1,0,,,,\"PORTAGG\",\"MEAN\"),FMA_EPS(+1,-1AM,,,,\"PORTAGG\",\"MEAN\"))":-0.689098613452678,"IWM^FMA_PCT_ABOVE_MAVG(200,0,,,,\"PORTAGG\")":59.8237428719544,"QQQ^PERCENT_CHANGE(FMA_EPS(+1,0,,,,\"PORTAGG\",\"MEAN\"),FMA_EPS(+1,-3AM,,,,\"PORTAGG\",\"MEAN\"))":1.06403645205293,"QQQ^PERCENT_CHANGE(FMA_EPS(+1,0,,,,\"PORTAGG\",\"MEAN\"),FMA_EPS(+1,-1AM,,,,\"PORTAGG\",\"MEAN\"))":-0.0841037471970391,"QQQ^FMA_PCT_ABOVE_MAVG(200,0,,,,\"PORTAGG\")":75.4901960784314,"EMXC^PERCENT_CHANGE(FMA_EPS(+1,0,,,,\"PORTAGG\",\"MEAN\"),FMA_EPS(+1,-3AM,,,,\"PORTAGG\",\"MEAN\"))":-2.30825641765035,"EMXC^PERCENT_CHANGE(FMA_EPS(+1,0,,,,\"PORTAGG\",\"MEAN\"),FMA_EPS(+1,-1AM,,,,\"PORTAGG\",\"MEAN\"))":-2.25934755751139,"EMXC^FMA_PCT_ABOVE_MAVG(200,0,,,,\"PORTAGG\")":61.2759643916914,"INDA^PERCENT_CHANGE(FMA_EPS(+1,0,,,,\"PORTAGG\",\"MEAN\"),FMA_EPS(+1,-3AM,,,,\"PORTAGG\",\"MEAN\"))":-2.0462688028666,"INDA^PERCENT_CHANGE(FMA_EPS(+1,0,,,,\"PORTAGG\",\"MEAN\"),FMA_EPS(+1,-1AM,,,,\"PORTAGG\",\"MEAN\"))":-1.01720796253756,"INDA^FMA_PCT_ABOVE_MAVG(200,0,,,,\"PORTAGG\")":77.8625954198473,"SPY^PERCENT_CHANGE(FMA_EPS(+1,0,,,,\"PORTAGG\",\"MEAN\"),FMA_EPS(+1,-3AM,,,,\"PORTAGG\",\"MEAN\"))":-0.923449211704923,"SPY^PERCENT_CHANGE(FMA_EPS(+1,0,,,,\"PORTAGG\",\"MEAN\"),FMA_EPS(+1,-1AM,,,,\"PORTAGG\",\"MEAN\"))":-0.00702767554657206,"SPY^FMA_PCT_ABOVE_MAVG(200,0,,,,\"PORTAGG\")":70.7753479125249,"EWJ^PERCENT_CHANGE(FMA_EPS(+1,0,,,,\"PORTAGG\",\"MEAN\"),FMA_EPS(+1,-3AM,,,,\"PORTAGG\",\"MEAN\"))":1.42647733658266,"EWJ^PERCENT_CHANGE(FMA_EPS(+1,0,,,,\"PORTAGG\",\"MEAN\"),FMA_EPS(+1,-1AM,,,,\"PORTAGG\",\"MEAN\"))":-2.40290739162168,"EWJ^FMA_PCT_ABOVE_MAVG(200,0,,,,\"PORTAGG\")":71.6814159292035,"URTH^PERCENT_CHANGE(FMA_EPS(+1,0,,,,\"PORTAGG\",\"MEAN\"),FMA_EPS(+1,-3AM,,,,\"PORTAGG\",\"MEAN\"))":-1.6035512419857,"URTH^PERCENT_CHANGE(FMA_EPS(+1,0,,,,\"PORTAGG\",\"MEAN\"),FMA_EPS(+1,-1AM,,,,\"PORTAGG\",\"MEAN\"))":-0.9753482148845,"URTH^FMA_PCT_ABOVE_MAVG(200,0,,,,\"PORTAGG\")":65.1525423728814,"VWO^PERCENT_CHANGE(FMA_EPS(+1,0,,,,\"PORTAGG\",\"MEAN\"),FMA_EPS(+1,-3AM,,,,\"PORTAGG\",\"MEAN\"))":0.142451990558968,"VWO^PERCENT_CHANGE(FMA_EPS(+1,0,,,,\"PORTAGG\",\"MEAN\"),FMA_EPS(+1,-1AM,,,,\"PORTAGG\",\"MEAN\"))":0.0,"VWO^FMA_PCT_ABOVE_MAVG(200,0,,,,\"PORTAGG\")":43.1467606875275,"VGK^PERCENT_CHANGE(FMA_EPS(+1,0,,,,\"PORTAGG\",\"MEAN\"),FMA_EPS(+1,-3AM,,,,\"PORTAGG\",\"MEAN\"))":1.9236426339422,"VGK^PERCENT_CHANGE(FMA_EPS(+1,0,,,,\"PORTAGG\",\"MEAN\"),FMA_EPS(+1,-1AM,,,,\"PORTAGG\",\"MEAN\"))":0.0,"VGK^FMA_PCT_ABOVE_MAVG(200,0,,,,\"PORTAGG\")":64.5440251572327,"EWI^PERCENT_CHANGE(FMA_EPS(+1,0,,,,\"PORTAGG\",\"MEAN\"),FMA_EPS(+1,-3AM,,,,\"PORTAGG\",\"MEAN\"))":-2.04868690891841,"EWI^PERCENT_CHANGE(FMA_EPS(+1,0,,,,\"PORTAGG\",\"MEAN\"),FMA_EPS(+1,-1AM,,,,\"PORTAGG\",\"MEAN\"))":-0.603438244270429,"EWI^FMA_PCT_ABOVE_MAVG(200,0,,,,\"PORTAGG\")":64.0,"EWD^PERCENT_CHANGE(FMA_EPS(+1,0,,,,\"PORTAGG\",\"MEAN\"),FMA_EPS(+1,-3AM,,,,\"PORTAGG\",\"MEAN\"))":-9.25790707866738,"EWD^PERCENT_CHANGE(FMA_EPS(+1,0,,,,\"PORTAGG\",\"MEAN\"),FMA_EPS(+1,-1AM,,,,\"PORTAGG\",\"MEAN\"))":-3.20554995334952,"EWD^FMA_PCT_ABOVE_MAVG(200,0,,,,\"PORTAGG\")":67.4418604651163,"EWN^PERCENT_CHANGE(FMA_EPS(+1,0,,,,\"PORTAGG\",\"MEAN\"),FMA_EPS(+1,-3AM,,,,\"PORTAGG\",\"MEAN\"))":-0.261055924524631,"EWN^PERCENT_CHANGE(FMA_EPS(+1,0,,,,\"PORTAGG\",\"MEAN\"),FMA_EPS(+1,-1AM,,,,\"PORTAGG\",\"MEAN\"))":-2.55875221664414,"EWN^FMA_PCT_ABOVE_MAVG(200,0,,,,\"PORTAGG\")":55.5555555555556,"EWQ^PERCENT_CHANGE(FMA_EPS(+1,0,,,,\"PORTAGG\",\"MEAN\"),FMA_EPS(+1,-3AM,,,,\"PORTAGG\",\"MEAN\"))":-3.43137562287118,"EWQ^PERCENT_CHANGE(FMA_EPS(+1,0,,,,\"PORTAGG\",\"MEAN\"),FMA_EPS(+1,-1AM,,,,\"PORTAGG\",\"MEAN\"))":-3.33668947877947,"EWQ^FMA_PCT_ABOVE_MAVG(200,0,,,,\"PORTAGG\")":67.741935483871,"EWU^PERCENT_CHANGE(FMA_EPS(+1,0,,,,\"PORTAGG\",\"MEAN\"),FMA_EPS(+1,-3AM,,,,\"PORTAGG\",\"MEAN\"))":-5.72170825055405,"EWU^PERCENT_CHANGE(FMA_EPS(+1,0,,,,\"PORTAGG\",\"MEAN\"),FMA_EPS(+1,-1AM,,,,\"PORTAGG\",\"MEAN\"))":-2.10584239413306,"EWU^FMA_PCT_ABOVE_MAVG(200,0,,,,\"PORTAGG\")":58.3333333333333,"EWL^PERCENT_CHANGE(FMA_EPS(+1,0,,,,\"PORTAGG\",\"MEAN\"),FMA_EPS(+1,-3AM,,,,\"PORTAGG\",\"MEAN\"))":-2.83786134676335,"EWL^PERCENT_CHANGE(FMA_EPS(+1,0,,,,\"PORTAGG\",\"MEAN\"),FMA_EPS(+1,-1AM,,,,\"PORTAGG\",\"MEAN\"))":-3.94144806292292,"EWL^FMA_PCT_ABOVE_MAVG(200,0,,,,\"PORTAGG\")":57.7777777777778,"EWG^PERCENT_CHANGE(FMA_EPS(+1,0,,,,\"PORTAGG\",\"MEAN\"),FMA_EPS(+1,-3AM,,,,\"PORTAGG\",\"MEAN\"))":-2.95772978794453,"EWG^PERCENT_CHANGE(FMA_EPS(+1,0,,,,\"PORTAGG\",\"MEAN\"),FMA_EPS(+1,-1AM,,,,\"PORTAGG\",\"MEAN\"))":-4.44089996906085,"EWG^FMA_PCT_ABOVE_MAVG(200,0,,,,\"PORTAGG\")":58.6206896551724,"EWC^PERCENT_CHANGE(FMA_EPS(+1,0,,,,\"PORTAGG\",\"MEAN\"),FMA_EPS(+1,-3AM,,,,\"PORTAGG\",\"MEAN\"))":-4.27785100049021,"EWC^PERCENT_CHANGE(FMA_EPS(+1,0,,,,\"PORTAGG\",\"MEAN\"),FMA_EPS(+1,-1AM,,,,\"PORTAGG\",\"MEAN\"))":-2.57326679923233,"EWC^FMA_PCT_ABOVE_MAVG(200,0,,,,\"PORTAGG\")":59.5505617977528,"EWA^PERCENT_CHANGE(FMA_EPS(+1,0,,,,\"PORTAGG\",\"MEAN\"),FMA_EPS(+1,-3AM,,,,\"PORTAGG\",\"MEAN\"))":-2.07062088471518,"EWA^PERCENT_CHANGE(FMA_EPS(+1,0,,,,\"PORTAGG\",\"MEAN\"),FMA_EPS(+1,-1AM,,,,\"PORTAGG\",\"MEAN\"))":-2.21110654718674,"EWA^FMA_PCT_ABOVE_MAVG(200,0,,,,\"PORTAGG\")":66.1016949152542,"ENZL^PERCENT_CHANGE(FMA_EPS(+1,0,,,,\"PORTAGG\",\"MEAN\"),FMA_EPS(+1,-3AM,,,,\"PORTAGG\",\"MEAN\"))":-5.71556238085831,"ENZL^PERCENT_CHANGE(FMA_EPS(+1,0,,,,\"PORTAGG\",\"MEAN\"),FMA_EPS(+1,-1AM,,,,\"PORTAGG\",\"MEAN\"))":-2.08503242671743,"ENZL^FMA_PCT_ABOVE_MAVG(200,0,,,,\"PORTAGG\")":50.0,"FXI^SIZE(FG_CONSTITUENTS)":52,"FXI^FMA_COS_DOWN(\"EPS\",\"1M\",+1,0,,,\"PORTAGG\",\"MEANR\")":25.0,"FXI^FMA_COS_UP(\"EPS\",\"1M\",+1,0,,,\"PORTAGG\",\"MEANR\")":17.0,"IWM^SIZE(FG_CONSTITUENTS)":1948,"IWM^FMA_COS_DOWN(\"EPS\",\"1M\",+1,0,,,\"PORTAGG\",\"MEANR\")":431.0,"IWM^FMA_COS_UP(\"EPS\",\"1M\",+1,0,,,\"PORTAGG\",\"MEANR\")":486.0,"QQQ^SIZE(FG_CONSTITUENTS)":102,"QQQ^FMA_COS_DOWN(\"EPS\",\"1M\",+1,0,,,\"PORTAGG\",\"MEANR\")":21.0,"QQQ^FMA_COS_UP(\"EPS\",\"1M\",+1,0,,,\"PORTAGG\",\"MEANR\")":56.0,"EMXC^SIZE(FG_CONSTITUENTS)":702,"EMXC^FMA_COS_DOWN(\"EPS\",\"1M\",+1,0,,,\"PORTAGG\",\"MEANR\")":309.0,"EMXC^FMA_COS_UP(\"EPS\",\"1M\",+1,0,,,\"PORTAGG\",\"MEANR\")":217.0,"INDA^SIZE(FG_CONSTITUENTS)":133,"INDA^FMA_COS_DOWN(\"EPS\",\"1M\",+1,0,,,\"PORTAGG\",\"MEANR\")":63.0,"INDA^FMA_COS_UP(\"EPS\",\"1M\",+1,0,,,\"PORTAGG\",\"MEANR\")":54.0,"SPY^SIZE(FG_CONSTITUENTS)":504,"SPY^FMA_COS_DOWN(\"EPS\",\"1M\",+1,0,,,\"PORTAGG\",\"MEANR\")":133.0,"SPY^FMA_COS_UP(\"EPS\",\"1M\",+1,0,,,\"PORTAGG\",\"MEANR\")":285.0,"EWJ^SIZE(FG_CONSTITUENTS)":226,"EWJ^FMA_COS_DOWN(\"EPS\",\"1M\",+1,0,,,\"PORTAGG\",\"MEANR\")":87.0,"EWJ^FMA_COS_UP(\"EPS\",\"1M\",+1,0,,,\"PORTAGG\",\"MEANR\")":95.0,"URTH^SIZE(FG_CONSTITUENTS)":1482,"URTH^FMA_COS_DOWN(\"EPS\",\"1M\",+1,0,,,\"PORTAGG\",\"MEANR\")":572.0,"URTH^FMA_COS_UP(\"EPS\",\"1M\",+1,0,,,\"PORTAGG\",\"MEANR\")":645.0,"VWO^SIZE(FG_CONSTITUENTS)":4684,"VWO^FMA_COS_DOWN(\"EPS\",\"1M\",+1,0,,,\"PORTAGG\",\"MEANR\")":1279.0,"VWO^FMA_COS_UP(\"EPS\",\"1M\",+1,0,,,\"PORTAGG\",\"MEANR\")":728.0,"VGK^SIZE(FG_CONSTITUENTS)":1294,"VGK^FMA_COS_DOWN(\"EPS\",\"1M\",+1,0,,,\"PORTAGG\",\"MEANR\")":378.0,"VGK^FMA_COS_UP(\"EPS\",\"1M\",+1,0,,,\"PORTAGG\",\"MEANR\")":383.0,"EWI^SIZE(FG_CONSTITUENTS)":26,"EWI^FMA_COS_DOWN(\"EPS\",\"1M\",+1,0,,,\"PORTAGG\",\"MEANR\")":11.0,"EWI^FMA_COS_UP(\"EPS\",\"1M\",+1,0,,,\"PORTAGG\",\"MEANR\")":10.0,"EWD^SIZE(FG_CONSTITUENTS)":44,"EWD^FMA_COS_DOWN(\"EPS\",\"1M\",+1,0,,,\"PORTAGG\",\"MEANR\")":25.0,"EWD^FMA_COS_UP(\"EPS\",\"1M\",+1,0,,,\"PORTAGG\",\"MEANR\")":10.0,"EWN^SIZE(FG_CONSTITUENTS)":54,"EWN^FMA_COS_DOWN(\"EPS\",\"1M\",+1,0,,,\"PORTAGG\",\"MEANR\")":27.0,"EWN^FMA_COS_UP(\"EPS\",\"1M\",+1,0,,,\"PORTAGG\",\"MEANR\")":15.0,"EWQ^SIZE(FG_CONSTITUENTS)":63,"EWQ^FMA_COS_DOWN(\"EPS\",\"1M\",+1,0,,,\"PORTAGG\",\"MEANR\")":32.0,"EWQ^FMA_COS_UP(\"EPS\",\"1M\",+1,0,,,\"PORTAGG\",\"MEANR\")":23.0,"EWU^SIZE(FG_CONSTITUENTS)":85,"EWU^FMA_COS_DOWN(\"EPS\",\"1M\",+1,0,,,\"PORTAGG\",\"MEANR\")":39.0,"EWU^FMA_COS_UP(\"EPS\",\"1M\",+1,0,,,\"PORTAGG\",\"MEANR\")":34.0,"EWL^SIZE(FG_CONSTITUENTS)":46,"EWL^FMA_COS_DOWN(\"EPS\",\"1M\",+1,0,,,\"PORTAGG\",\"MEANR\")":27.0,"EWL^FMA_COS_UP(\"EPS\",\"1M\",+1,0,,,\"PORTAGG\",\"MEANR\")":14.0,"EWG^SIZE(FG_CONSTITUENTS)":58,"EWG^FMA_COS_DOWN(\"EPS\",\"1M\",+1,0,,,\"PORTAGG\",\"MEANR\")":27.0,"EWG^FMA_COS_UP(\"EPS\",\"1M\",+1,0,,,\"PORTAGG\",\"MEANR\")":25.0,"EWC^SIZE(FG_CONSTITUENTS)":89,"EWC^FMA_COS_DOWN(\"EPS\",\"1M\",+1,0,,,\"PORTAGG\",\"MEANR\")":34.0,"EWC^FMA_COS_UP(\"EPS\",\"1M\",+1,0,,,\"PORTAGG\",\"MEANR\")":32.0,"EWA^SIZE(FG_CONSTITUENTS)":59,"EWA^FMA_COS_DOWN(\"EPS\",\"1M\",+1,0,,,\"PORTAGG\",\"MEANR\")":23.0,"EWA^FMA_COS_UP(\"EPS\",\"1M\",+1,0,,,\"PORTAGG\",\"MEANR\")":24.0,"ENZL^SIZE(FG_CONSTITUENTS)":16,"ENZL^FMA_COS_DOWN(\"EPS\",\"1M\",+1,0,,,\"PORTAGG\",\"MEANR\")":8.0,"ENZL^FMA_COS_UP(\"EPS\",\"1M\",+1,0,,,\"PORTAGG\",\"MEANR\")":2.0,"FXI^FG_TOTAL_RETURNC(0,-1AM)":-2.3317158,"EWJ^FG_TOTAL_RETURNC(0,-1AM)":0.46665668,"EMXC^FG_TOTAL_RETURNC(0,-1AM)":0.6966114,"VGK^FG_TOTAL_RETURNC(0,-1AM)":-1.5089571,"TLT^P_PRICE(0)/P_PRICE_HIGH_PR(0,,,USD,,,\"PRICE\",\"INTRA\",\"52W\")":0.84647113,"TLT^FG_TOTAL_RETURNC(0,-6AM)":-1.309514,"TLT^FG_TOTAL_RETURNC(0,-3AM)":6.186056,"TLT^FG_TOTAL_RETURNC(0,-1AM)":-4.0183067,"USO^P_PRICE(0)/P_PRICE_HIGH_PR(0,,,USD,,,\"PRICE\",\"INTRA\",\"52W\")":0.8722536,"USO^FG_TOTAL_RETURNC(0,-6AM)":-2.1548808,"USO^FG_TOTAL_RETURNC(0,-3AM)":-0.37026405,"USO^FG_TOTAL_RETURNC(0,-1AM)":6.8068266,"DBA^P_PRICE(0)/P_PRICE_HIGH_PR(0,,,USD,,,\"PRICE\",\"INTRA\",\"52W\")":0.9777679,"DBA^FG_TOTAL_RETURNC(0,-6AM)":7.4020147,"DBA^FG_TOTAL_RETURNC(0,-3AM)":2.838862,"DBA^FG_TOTAL_RETURNC(0,-1AM)":6.695771,"QQQ^FG_TOTAL_RETURNC(0,-1AM)":4.636681,"UUP^P_PRICE(0)/P_PRICE_HIGH_PR(0,,,USD,,,\"PRICE\",\"INTRA\",\"52W\")":0.9361843,"UUP^FG_TOTAL_RETURNC(0,-6AM)":5.1557302,"UUP^FG_TOTAL_RETURNC(0,-3AM)":0.8154154,"UUP^FG_TOTAL_RETURNC(0,-1AM)":2.8779507,"GLD^P_PRICE(0)/P_PRICE_HIGH_PR(0,,,USD,,,\"PRICE\",\"INTRA\",\"52W\")":0.95521176,"GLD^FG_TOTAL_RETURNC(0,-6AM)":3.902018,"GLD^FG_TOTAL_RETURNC(0,-3AM)":2.2270203,"GLD^FG_TOTAL_RETURNC(0,-1AM)":-2.7304888,"SPY^FG_TOTAL_RETURNC(0,-1AM)":3.650248,"VWO^FG_TOTAL_RETURNC(0,-1AM)":-0.86612105,"CC_SA^IMF_IFS_RCPI_Q(0)":1.5943921,"CC_VN^IMF_IFS_RCPI_Q(0)":3.5401578,"CC_AE^IMF_IFS_RCPI_Q(0)":null,"CC_TR^IMF_IFS_RCPI_Q(0)":62.72422,"CC_TH^IMF_IFS_RCPI_Q(0)":null,"CC_QA^IMF_IFS_RCPI_Q(0)":null,"CC_CN^IMF_IFS_RCPI_Q(0)":-0.322581,"CC_IN^IMF_IFS_RCPI_Q(0)":null,"CC_GR^IMF_IFS_RCPI_Q(0)":3.309465,"CC_ZA^IMF_IFS_RCPI_Q(0)":5.633361,"CC_BR^IMF_IFS_RCPI_Q(0)":4.7076507,"CC_KR^IMF_IFS_RCPI_Q(0)":3.404687,"CC_MX^IMF_IFS_RCPI_Q(0)":4.4145546,"CC_TW^IMF_IFS_RCPI_Q(0)":null,"CC_MY^IMF_IFS_RCPI_Q(0)":null,"CC_PE^IMF_IFS_RCPI_Q(0)":3.9030175,"CC_PL^IMF_IFS_RCPI_Q(0)":6.202308,"CC_PH^IMF_IFS_RCPI_Q(0)":null,"CC_ID^IMF_IFS_RCPI_Q(0)":2.681245,"CC_CL^IMF_IFS_RCPI_Q(0)":4.586063,"EWL^JULIAN(FMA_DIV_YLD(NTMA,NOW,NOW,M,\"PORTAGG\",\"MEANR\").DATES)":45322,"EWC^FMA_EVAL_EBITDA(NTMA,0,,,\"PORTAGG\",\"MEANR\")":9.73436948281275,"ENZL^FMA_DIV_YLD(NTMA,NOW,NOW,M,\"PORTAGG\",\"MEANR\")":3.00519985198877,"ENZL^FG_COMPANY_NAME":"iShares MSCI New Zealand ETF","CC_FR^FDS_ECON_RCPI_Q(0)":3.7381272,"VWO^JULIAN(FMA_DIV_YLD(NTMA,NOW,NOW,M,\"PORTAGG\",\"MEANR\").DATES)":45322,"EWD^FMA_EVAL_EBITDA(NTMA,0,,,\"PORTAGG\",\"MEANR\")":10.979287554518,"EWQ^FMA_DIV_YLD(NTMA,NOW,NOW,M,\"PORTAGG\",\"MEANR\")":3.17197114008636,"EWJ^FG_PE(0)":15.143851553094,"EWJ^FMA_EVAL_EBIT(LTMA,NOW,NOW,M,\"PORTAGG\",\"MEANR\")":17.4351688138162,"EWC^FG_FCF_YIELD_NTM(0)":5.20196851459066,"ENZL^FG_PE_NTM(0,,,90,0)":21.8712354314548,"CC_US^FDS_ECON_RCPI_Q(0)":3.2361505,"VGK^FMA_EVAL_EBIT(LTMA,NOW,NOW,M,\"PORTAGG\",\"MEANR\")":13.0706113127937,"KSA^FMA_EVAL_EBIT(LTMA,NOW,NOW,M,\"PORTAGG\",\"MEANR\")":21.5901346651468,"KSA^FMA_EVAL_EBITDA(NTMA,0,,,\"PORTAGG\",\"MEANR\")":10.8966642513099,"KSA^FG_FCF_YIELD_NTM(0)":4.01812428627538,"KSA^FMA_DIV_YLD(NTMA,NOW,NOW,M,\"PORTAGG\",\"MEANR\")":3.50092524513295,"KSA^FMA_PE(NTMA,0,,,\"PORTAGG\",\"MEANR\")":18.5689288336225,"KSA^FMA_PE(LTM,0,,,\"PORTAGG\",\"MEANR\")":22.6365952853746,"KSA^JULIAN(FMA_DIV_YLD(NTMA,NOW,NOW,M,\"PORTAGG\",\"MEANR\").DATES)":45322,"VNM^FMA_EVAL_EBIT(LTMA,NOW,NOW,M,\"PORTAGG\",\"MEANR\")":16.7451488048434,"VNM^FMA_EVAL_EBITDA(NTMA,0,,,\"PORTAGG\",\"MEANR\")":9.36395310186876,"VNM^FG_FCF_YIELD_NTM(0)":7.52955106394237,"VNM^FMA_DIV_YLD(NTMA,NOW,NOW,M,\"PORTAGG\",\"MEANR\")":2.79774072506923,"VNM^FMA_PE(NTMA,0,,,\"PORTAGG\",\"MEANR\")":14.6261563109456,"VNM^FMA_PE(LTM,0,,,\"PORTAGG\",\"MEANR\")":20.0192730308059,"VNM^JULIAN(FMA_DIV_YLD(NTMA,NOW,NOW,M,\"PORTAGG\",\"MEANR\").DATES)":45322,"UAE^FMA_EVAL_EBIT(LTMA,NOW,NOW,M,\"PORTAGG\",\"MEANR\")":10.076405626847,"UAE^FMA_EVAL_EBITDA(NTMA,0,,,\"PORTAGG\",\"MEANR\")":6.84062716720457,"UAE^FG_FCF_YIELD_NTM(0)":8.63243558046118,"UAE^FMA_DIV_YLD(NTMA,NOW,NOW,M,\"PORTAGG\",\"MEANR\")":4.64085475416123,"UAE^FMA_PE(NTMA,0,,,\"PORTAGG\",\"MEANR\")":10.0733804939412,"UAE^FMA_PE(LTM,0,,,\"PORTAGG\",\"MEANR\")":9.50111014135227,"UAE^JULIAN(FMA_DIV_YLD(NTMA,NOW,NOW,M,\"PORTAGG\",\"MEANR\").DATES)":45322,"TUR^FMA_EVAL_EBIT(LTMA,NOW,NOW,M,\"PORTAGG\",\"MEANR\")":6.58677583124406,"TUR^FMA_EVAL_EBITDA(NTMA,0,,,\"PORTAGG\",\"MEANR\")":4.1662232081893,"TUR^FG_FCF_YIELD_NTM(0)":13.321577934391,"TUR^FMA_DIV_YLD(NTMA,NOW,NOW,M,\"PORTAGG\",\"MEANR\")":4.41554574340865,"TUR^FMA_PE(NTMA,0,,,\"PORTAGG\",\"MEANR\")":5.21493878166399,"TUR^FMA_PE(LTM,0,,,\"PORTAGG\",\"MEANR\")":6.80893798561061,"TUR^JULIAN(FMA_DIV_YLD(NTMA,NOW,NOW,M,\"PORTAGG\",\"MEANR\").DATES)":45322,"SET-BKK^FMA_EVAL_EBIT(LTMA,NOW,NOW,M,\"PORTAGG\",\"MEANR\")":19.4563674592377,"SET-BKK^FMA_EVAL_EBITDA(NTMA,0,,,\"PORTAGG\",\"MEANR\")":9.64926468175776,"SET-BKK^FG_FCF_YIELD_NTM(0)":4.43415854750693,"SET-BKK^FMA_DIV_YLD(NTMA,NOW,NOW,M,\"PORTAGG\",\"MEANR\")":3.53910904495459,"SET-BKK^FMA_PE(NTMA,0,,,\"PORTAGG\",\"MEANR\")":14.3399402388186,"SET-BKK^FMA_PE(LTM,0,,,\"PORTAGG\",\"MEANR\")":17.4563323841678,"SET-BKK^JULIAN(FMA_DIV_YLD(NTMA,NOW,NOW,M,\"PORTAGG\",\"MEANR\").DATES)":45322,"QAT^FMA_EVAL_EBIT(LTMA,NOW,NOW,M,\"PORTAGG\",\"MEANR\")":16.384883617584,"QAT^FMA_EVAL_EBITDA(NTMA,0,,,\"PORTAGG\",\"MEANR\")":8.97956376925642,"QAT^FG_FCF_YIELD_NTM(0)":null,"QAT^FMA_DIV_YLD(NTMA,NOW,NOW,M,\"PORTAGG\",\"MEANR\")":4.90779467463808,"QAT^FMA_PE(NTMA,0,,,\"PORTAGG\",\"MEANR\")":10.2139322759616,"QAT^FMA_PE(LTM,0,,,\"PORTAGG\",\"MEANR\")":12.2890031032347,"QAT^JULIAN(FMA_DIV_YLD(NTMA,NOW,NOW,M,\"PORTAGG\",\"MEANR\").DATES)":45322,"MCHI^FMA_EVAL_EBIT(LTMA,NOW,NOW,M,\"PORTAGG\",\"MEANR\")":12.6575008439993,"MCHI^FMA_EVAL_EBITDA(NTMA,0,,,\"PORTAGG\",\"MEANR\")":7.82388563223936,"MCHI^FG_FCF_YIELD_NTM(0)":7.74019914899654,"MCHI^FMA_DIV_YLD(NTMA,NOW,NOW,M,\"PORTAGG\",\"MEANR\")":2.98300620266355,"MCHI^FMA_PE(NTMA,0,,,\"PORTAGG\",\"MEANR\")":8.78305659088078,"MCHI^FMA_PE(LTM,0,,,\"PORTAGG\",\"MEANR\")":10.919445252811,"MCHI^JULIAN(FMA_DIV_YLD(NTMA,NOW,NOW,M,\"PORTAGG\",\"MEANR\").DATES)":45322,"INDA^FMA_EVAL_EBIT(LTMA,NOW,NOW,M,\"PORTAGG\",\"MEANR\")":22.6024397647548,"INDA^FMA_EVAL_EBITDA(NTMA,0,,,\"PORTAGG\",\"MEANR\")":14.9292244408335,"INDA^FG_FCF_YIELD_NTM(0)":2.85523827908191,"INDA^FMA_DIV_YLD(NTMA,NOW,NOW,M,\"PORTAGG\",\"MEANR\")":1.37804875133009,"INDA^FMA_PE(NTMA,0,,,\"PORTAGG\",\"MEANR\")":22.4372041416185,"INDA^FMA_PE(LTM,0,,,\"PORTAGG\",\"MEANR\")":26.0561601796812,"INDA^JULIAN(FMA_DIV_YLD(NTMA,NOW,NOW,M,\"PORTAGG\",\"MEANR\").DATES)":45322,"GREK^FMA_EVAL_EBIT(LTMA,NOW,NOW,M,\"PORTAGG\",\"MEANR\")":7.09539174842116,"GREK^FMA_EVAL_EBITDA(NTMA,0,,,\"PORTAGG\",\"MEANR\")":5.25415557233222,"GREK^FG_FCF_YIELD_NTM(0)":2.90961024994862,"GREK^FMA_DIV_YLD(NTMA,NOW,NOW,M,\"PORTAGG\",\"MEANR\")":4.62658149844072,"GREK^FMA_PE(NTMA,0,,,\"PORTAGG\",\"MEANR\")":7.05919777121075,"GREK^FMA_PE(LTM,0,,,\"PORTAGG\",\"MEANR\")":7.67027976543453,"GREK^JULIAN(FMA_DIV_YLD(NTMA,NOW,NOW,M,\"PORTAGG\",\"MEANR\").DATES)":45322,"EZA^FMA_EVAL_EBIT(LTMA,NOW,NOW,M,\"PORTAGG\",\"MEANR\")":12.0774219143985,"EZA^FMA_EVAL_EBITDA(NTMA,0,,,\"PORTAGG\",\"MEANR\")":7.04575418793499,"EZA^FG_FCF_YIELD_NTM(0)":4.85258035608783,"EZA^FMA_DIV_YLD(NTMA,NOW,NOW,M,\"PORTAGG\",\"MEANR\")":4.27586786554541,"EZA^FMA_PE(NTMA,0,,,\"PORTAGG\",\"MEANR\")":9.39505183017214,"EZA^FMA_PE(LTM,0,,,\"PORTAGG\",\"MEANR\")":8.85072920886036,"EZA^JULIAN(FMA_DIV_YLD(NTMA,NOW,NOW,M,\"PORTAGG\",\"MEANR\").DATES)":45322,"EWZ^FMA_EVAL_EBIT(LTMA,NOW,NOW,M,\"PORTAGG\",\"MEANR\")":6.89946735038058,"EWZ^FMA_EVAL_EBITDA(NTMA,0,,,\"PORTAGG\",\"MEANR\")":4.8671933901731,"EWZ^FG_FCF_YIELD_NTM(0)":9.91361868699478,"EWZ^FMA_DIV_YLD(NTMA,NOW,NOW,M,\"PORTAGG\",\"MEANR\")":5.87982729139727,"EWZ^FMA_PE(NTMA,0,,,\"PORTAGG\",\"MEANR\")":7.86703788121138,"EWZ^FMA_PE(LTM,0,,,\"PORTAGG\",\"MEANR\")":7.35608164930406,"EWZ^JULIAN(FMA_DIV_YLD(NTMA,NOW,NOW,M,\"PORTAGG\",\"MEANR\").DATES)":45322,"EWY^FMA_EVAL_EBIT(LTMA,NOW,NOW,M,\"PORTAGG\",\"MEANR\")":20.8181465669046,"EWY^FMA_EVAL_EBITDA(NTMA,0,,,\"PORTAGG\",\"MEANR\")":6.72881850153964,"EWY^FG_FCF_YIELD_NTM(0)":4.68702333972086,"EWY^FMA_DIV_YLD(NTMA,NOW,NOW,M,\"PORTAGG\",\"MEANR\")":2.39201420131506,"EWY^FMA_PE(NTMA,0,,,\"PORTAGG\",\"MEANR\")":10.4863035631523,"EWY^FMA_PE(LTM,0,,,\"PORTAGG\",\"MEANR\")":17.277710001607,"EWY^JULIAN(FMA_DIV_YLD(NTMA,NOW,NOW,M,\"PORTAGG\",\"MEANR\").DATES)":45322,"EWW^FMA_EVAL_EBIT(LTMA,NOW,NOW,M,\"PORTAGG\",\"MEANR\")":10.6187533691714,"EWW^FMA_EVAL_EBITDA(NTMA,0,,,\"PORTAGG\",\"MEANR\")":6.31319997863635,"EWW^FG_FCF_YIELD_NTM(0)":7.69907636091451,"EWW^FMA_DIV_YLD(NTMA,NOW,NOW,M,\"PORTAGG\",\"MEANR\")":3.75061516366443,"EWW^FMA_PE(NTMA,0,,,\"PORTAGG\",\"MEANR\")":13.0295042052313,"EWW^FMA_PE(LTM,0,,,\"PORTAGG\",\"MEANR\")":12.8872644803769,"EWW^JULIAN(FMA_DIV_YLD(NTMA,NOW,NOW,M,\"PORTAGG\",\"MEANR\").DATES)":45322,"EWT^FMA_EVAL_EBIT(LTMA,NOW,NOW,M,\"PORTAGG\",\"MEANR\")":19.9614696216411,"EWT^FMA_EVAL_EBITDA(NTMA,0,,,\"PORTAGG\",\"MEANR\")":9.29634273572439,"EWT^FG_FCF_YIELD_NTM(0)":4.0211679427439,"EWT^FMA_DIV_YLD(NTMA,NOW,NOW,M,\"PORTAGG\",\"MEANR\")":3.41076065477925,"EWT^FMA_PE(NTMA,0,,,\"PORTAGG\",\"MEANR\")":16.0303234752325,"EWT^FMA_PE(LTM,0,,,\"PORTAGG\",\"MEANR\")":21.4324867501564,"EWT^JULIAN(FMA_DIV_YLD(NTMA,NOW,NOW,M,\"PORTAGG\",\"MEANR\").DATES)":45322,"EWM^FMA_EVAL_EBIT(LTMA,NOW,NOW,M,\"PORTAGG\",\"MEANR\")":17.6069866887006,"EWM^FMA_EVAL_EBITDA(NTMA,0,,,\"PORTAGG\",\"MEANR\")":8.85564093202209,"EWM^FG_FCF_YIELD_NTM(0)":7.27279674305074,"EWM^FMA_DIV_YLD(NTMA,NOW,NOW,M,\"PORTAGG\",\"MEANR\")":4.23444746750948,"EWM^FMA_PE(NTMA,0,,,\"PORTAGG\",\"MEANR\")":13.8497827276937,"EWM^FMA_PE(LTM,0,,,\"PORTAGG\",\"MEANR\")":19.560208021077,"EWM^JULIAN(FMA_DIV_YLD(NTMA,NOW,NOW,M,\"PORTAGG\",\"MEANR\").DATES)":45322,"EPU^FMA_EVAL_EBIT(LTMA,NOW,NOW,M,\"PORTAGG\",\"MEANR\")":13.7248933374472,"EPU^FMA_EVAL_EBITDA(NTMA,0,,,\"PORTAGG\",\"MEANR\")":6.68041290742988,"EPU^FG_FCF_YIELD_NTM(0)":4.94649533094228,"EPU^FMA_DIV_YLD(NTMA,NOW,NOW,M,\"PORTAGG\",\"MEANR\")":3.56893035319268,"EPU^FMA_PE(NTMA,0,,,\"PORTAGG\",\"MEANR\")":11.4469791559327,"EPU^FMA_PE(LTM,0,,,\"PORTAGG\",\"MEANR\")":15.2099970095596,"EPU^JULIAN(FMA_DIV_YLD(NTMA,NOW,NOW,M,\"PORTAGG\",\"MEANR\").DATES)":45322,"EPOL^FMA_EVAL_EBIT(LTMA,NOW,NOW,M,\"PORTAGG\",\"MEANR\")":6.97033957773249,"EPOL^FMA_EVAL_EBITDA(NTMA,0,,,\"PORTAGG\",\"MEANR\")":4.39911002338416,"EPOL^FG_FCF_YIELD_NTM(0)":3.58849447742567,"EPOL^FMA_DIV_YLD(NTMA,NOW,NOW,M,\"PORTAGG\",\"MEANR\")":4.99976472202555,"EPOL^FMA_PE(NTMA,0,,,\"PORTAGG\",\"MEANR\")":8.54151380560562,"EPOL^FMA_PE(LTM,0,,,\"PORTAGG\",\"MEANR\")":7.28729425200002,"EPOL^JULIAN(FMA_DIV_YLD(NTMA,NOW,NOW,M,\"PORTAGG\",\"MEANR\").DATES)":45322,"EPHE^FMA_EVAL_EBIT(LTMA,NOW,NOW,M,\"PORTAGG\",\"MEANR\")":12.8411583501958,"EPHE^FMA_EVAL_EBITDA(NTMA,0,,,\"PORTAGG\",\"MEANR\")":8.92374546750612,"EPHE^FG_FCF_YIELD_NTM(0)":6.65347088492693,"EPHE^FMA_DIV_YLD(NTMA,NOW,NOW,M,\"PORTAGG\",\"MEANR\")":2.89837980095751,"EPHE^FMA_PE(NTMA,0,,,\"PORTAGG\",\"MEANR\")":9.85692418906605,"EPHE^FMA_PE(LTM,0,,,\"PORTAGG\",\"MEANR\")":11.6048886270952,"EPHE^JULIAN(FMA_DIV_YLD(NTMA,NOW,NOW,M,\"PORTAGG\",\"MEANR\").DATES)":45322,"EIDO^FMA_EVAL_EBIT(LTMA,NOW,NOW,M,\"PORTAGG\",\"MEANR\")":9.61081080329558,"EIDO^FMA_EVAL_EBITDA(NTMA,0,,,\"PORTAGG\",\"MEANR\")":6.29126282198344,"EIDO^FG_FCF_YIELD_NTM(0)":8.37416074557969,"EIDO^FMA_DIV_YLD(NTMA,NOW,NOW,M,\"PORTAGG\",\"MEANR\")":4.15638595925514,"EIDO^FMA_PE(NTMA,0,,,\"PORTAGG\",\"MEANR\")":12.9193203964769,"EIDO^FMA_PE(LTM,0,,,\"PORTAGG\",\"MEANR\")":14.5609086650012,"EIDO^JULIAN(FMA_DIV_YLD(NTMA,NOW,NOW,M,\"PORTAGG\",\"MEANR\").DATES)":45322,"ECH^FMA_EVAL_EBIT(LTMA,NOW,NOW,M,\"PORTAGG\",\"MEANR\")":9.77083773203686,"ECH^FMA_EVAL_EBITDA(NTMA,0,,,\"PORTAGG\",\"MEANR\")":6.25043754954788,"ECH^FG_FCF_YIELD_NTM(0)":9.07905437526059,"ECH^FMA_DIV_YLD(NTMA,NOW,NOW,M,\"PORTAGG\",\"MEANR\")":6.78055602961946,"ECH^FMA_PE(NTMA,0,,,\"PORTAGG\",\"MEANR\")":8.0089827873617,"ECH^FMA_PE(LTM,0,,,\"PORTAGG\",\"MEANR\")":7.51017402124443,"ECH^JULIAN(FMA_DIV_YLD(NTMA,NOW,NOW,M,\"PORTAGG\",\"MEANR\").DATES)":45322,"CNYA^FMA_EVAL_EBIT(LTMA,NOW,NOW,M,\"PORTAGG\",\"MEANR\")":15.1237223588244,"CNYA^FMA_EVAL_EBITDA(NTMA,0,,,\"PORTAGG\",\"MEANR\")":9.22284240714428,"CNYA^FG_FCF_YIELD_NTM(0)":6.22425593018501,"CNYA^FMA_DIV_YLD(NTMA,NOW,NOW,M,\"PORTAGG\",\"MEANR\")":2.98570569328247,"CNYA^FMA_PE(NTMA,0,,,\"PORTAGG\",\"MEANR\")":11.0504621879473,"CNYA^FMA_PE(LTM,0,,,\"PORTAGG\",\"MEANR\")":13.6706985154962,"CNYA^JULIAN(FMA_DIV_YLD(NTMA,NOW,NOW,M,\"PORTAGG\",\"MEANR\").DATES)":45322,"CC_US^IMF_IFS_RCPI_Q(0)":3.2433991,"EWJ^FG_FCF_YIELD_NTM(0)":4.14724342374846,"EWJ^FMA_DIV_YLD(NTMA,NOW,NOW,M,\"PORTAGG\",\"MEANR\")":2.2634034154586,"ENZL^FG_FCF_YIELD_NTM(0)":1.17277298377576,"CC_IT^FDS_ECON_RCPI_Q(0)":0.9836987,"EWI^FG_COMPANY_NAME":"iShares MSCI Italy ETF","CC_SE^FDS_ECON_RCPI_Q(0)":5.5508466,"URTH^FG_PE_NTM(0,,,90,0)":18.0370213217255,"CC_NL^FDS_ECON_RCPI_Q(0)":0.8052127,"URTH^FG_PE(0)":19.7244141041646,"EWD^FMA_EVAL_EBIT(LTMA,NOW,NOW,M,\"PORTAGG\",\"MEANR\")":15.5221305566813,"EWQ^FG_FCF_YIELD_NTM(0)":5.80296501046736,"EWJ^FG_PE_NTM(0,,,90,0)":15.2009323540957,"EWD^FG_FCF_YIELD_NTM(0)":5.4464740595501,"EWQ^FG_PE_NTM(0,,,90,0)":13.9297893364952,"QQQ^JULIAN(FMA_DIV_YLD(NTMA,NOW,NOW,M,\"PORTAGG\",\"MEANR\").DATES)":45322,"EWJ^FMA_EVAL_EBITDA(NTMA,0,,,\"PORTAGG\",\"MEANR\")":10.6100868973424,"EWC^FMA_DIV_YLD(NTMA,NOW,NOW,M,\"PORTAGG\",\"MEANR\")":3.33447597970627,"ENZL^FG_PE(0)":25.5905864152259,"EWD^FMA_DIV_YLD(NTMA,NOW,NOW,M,\"PORTAGG\",\"MEANR\")":3.3228123367483,"EWQ^FG_PE(0)":15.701179497012,"CC_GB^FDS_ECON_RCPI_Q(0)":4.1831098,"VGK^FG_FCF_YIELD_NTM(0)":5.6333563831269,"EWD^FG_PE_NTM(0,,,90,0)":15.8626793607126,"EWQ^JULIAN(FMA_DIV_YLD(NTMA,NOW,NOW,M,\"PORTAGG\",\"MEANR\").DATES)":45322,"EWU^FMA_EVAL_EBITDA(NTMA,0,,,\"PORTAGG\",\"MEANR\")":7.25833339060795,"VWO^FMA_DIV_YLD(NTMA,NOW,NOW,M,\"PORTAGG\",\"MEANR\")":3.15566211771326,"CC_CH^FDS_ECON_RCPI_Q(0)":1.6172597,"VWO^FG_PE_NTM(0,,,90,0)":11.837473590317,"EWC^FG_PE_NTM(0,,,90,0)":14.0563732488289,"EWD^FG_COMPANY_NAME":"iShares MSCI Sweden ETF","VWO^FG_FCF_YIELD_NTM(0)":5.76713577784806,"EWC^JULIAN(FMA_DIV_YLD(NTMA,NOW,NOW,M,\"PORTAGG\",\"MEANR\").DATES)":45322,"EWU^FMA_EVAL_EBIT(LTMA,NOW,NOW,M,\"PORTAGG\",\"MEANR\")":10.3862663126937,"ENZL^JULIAN(FMA_DIV_YLD(NTMA,NOW,NOW,M,\"PORTAGG\",\"MEANR\").DATES)":45322,"VGK^FMA_EVAL_EBITDA(NTMA,0,,,\"PORTAGG\",\"MEANR\")":8.77286292594265,"EWD^FG_PE(0)":14.6095923625919,"CC_JP^FDS_ECON_RCPI_Q(0)":2.919474,"VGK^FG_PE_NTM(0,,,90,0)":12.9310548867785,"EWD^JULIAN(FMA_DIV_YLD(NTMA,NOW,NOW,M,\"PORTAGG\",\"MEANR\").DATES)":45322,"SPY^FMA_EVAL_EBITDA(NTMA,0,,,\"PORTAGG\",\"MEANR\")":13.9303331941481,"EWU^FMA_DIV_YLD(NTMA,NOW,NOW,M,\"PORTAGG\",\"MEANR\")":4.28197530901252,"VWO^FG_PE(0)":12.8607516361538,"EWA^FMA_EVAL_EBIT(LTMA,NOW,NOW,M,\"PORTAGG\",\"MEANR\")":12.5086706447044,"EWN^FG_COMPANY_NAME":"iShares MSCI Netherlands ETF","CC_DE^FDS_ECON_RCPI_Q(0)":3.520094,"VGK^FG_PE(0)":12.3286614864611,"EWN^FMA_EVAL_EBIT(LTMA,NOW,NOW,M,\"PORTAGG\",\"MEANR\")":21.1047522823581,"QQQ^FG_FCF_YIELD_NTM(0)":3.69259570981724,"EWU^FG_PE_NTM(0,,,90,0)":11.0088197248806,"EWJ^JULIAN(FMA_DIV_YLD(NTMA,NOW,NOW,M,\"PORTAGG\",\"MEANR\").DATES)":45322,"EWA^FMA_EVAL_EBITDA(NTMA,0,,,\"PORTAGG\",\"MEANR\")":8.56640976836115,"EWQ^FG_COMPANY_NAME":"iShares MSCI France ETF","FC0000CN^FG_COMPANY_NAME":"China","EWI^FMA_EVAL_EBIT(LTMA,NOW,NOW,M,\"PORTAGG\",\"MEANR\")":11.09447148843,"EWU^JULIAN(FMA_DIV_YLD(NTMA,NOW,NOW,M,\"PORTAGG\",\"MEANR\").DATES)":45322,"EWG^FMA_EVAL_EBITDA(NTMA,0,,,\"PORTAGG\",\"MEANR\")":8.42207694487024,"EWA^FMA_DIV_YLD(NTMA,NOW,NOW,M,\"PORTAGG\",\"MEANR\")":3.95317385597796,"INDA^FG_COMPANY_NAME":"iShares MSCI India ETF","CC_NZ^FDS_ECON_RCPI_Q(0)":4.6770573,"EWN^FMA_DIV_YLD(NTMA,NOW,NOW,M,\"PORTAGG\",\"MEANR\")":2.59114779838519,"QQQ^FG_PE(0)":31.2788021620378,"EWL^FMA_EVAL_EBIT(LTMA,NOW,NOW,M,\"PORTAGG\",\"MEANR\")":16.7397830989789,"EWG^FG_FCF_YIELD_NTM(0)":6.52219218560285,"EWA^FG_PE_NTM(0,,,90,0)":16.3238446502836,"EWU^FG_COMPANY_NAME":"iShares MSCI United Kingdom ETF","VWO^FMA_EVAL_EBIT(LTMA,NOW,NOW,M,\"PORTAGG\",\"MEANR\")":13.868995055151,"EWI^FG_FCF_YIELD_NTM(0)":6.7668295752228,"EWN^FG_PE_NTM(0,,,90,0)":16.2570635076607,"SPY^JULIAN(FMA_DIV_YLD(NTMA,NOW,NOW,M,\"PORTAGG\",\"MEANR\").DATES)":45322,"EWL^FMA_EVAL_EBITDA(NTMA,0,,,\"PORTAGG\",\"MEANR\")":13.0019417580783,"EWG^FMA_DIV_YLD(NTMA,NOW,NOW,M,\"PORTAGG\",\"MEANR\")":3.56615429524043,"EWA^FG_PE(0)":16.334122566727,"EWL^FG_COMPANY_NAME":"iShares MSCI Switzerland ETF","VWO^FMA_EVAL_EBITDA(NTMA,0,,,\"PORTAGG\",\"MEANR\")":8.17833665230942,"EWI^FMA_DIV_YLD(NTMA,NOW,NOW,M,\"PORTAGG\",\"MEANR\")":5.3855755721274,"EWN^FG_PE(0)":18.3972929159114,"QQQ^FMA_EVAL_EBIT(LTMA,NOW,NOW,M,\"PORTAGG\",\"MEANR\")":24.0665389319553,"EWL^FG_FCF_YIELD_NTM(0)":4.96128264828433,"FXI^FG_COMPANY_NAME":"iShares China Large-Cap ETF","URTH^FMA_DIV_YLD(NTMA,NOW,NOW,M,\"PORTAGG\",\"MEANR\")":2.03988726239201,"EWC^FMA_EVAL_EBIT(LTMA,NOW,NOW,M,\"PORTAGG\",\"MEANR\")":15.7907015853376,"VGK^FMA_DIV_YLD(NTMA,NOW,NOW,M,\"PORTAGG\",\"MEANR\")":3.6330455901009,"EWU^FG_FCF_YIELD_NTM(0)":6.49909922928576,"CC_CA^FDS_ECON_RCPI_Q(0)":3.1790657,"VGK^JULIAN(FMA_DIV_YLD(NTMA,NOW,NOW,M,\"PORTAGG\",\"MEANR\").DATES)":45322,"EWN^FMA_EVAL_EBITDA(NTMA,0,,,\"PORTAGG\",\"MEANR\")":13.4208260483788,"QQQ^FMA_DIV_YLD(NTMA,NOW,NOW,M,\"PORTAGG\",\"MEANR\")":0.901276158476859,"EWU^FG_PE(0)":10.060076740111,"EWG^FMA_EVAL_EBIT(LTMA,NOW,NOW,M,\"PORTAGG\",\"MEANR\")":13.1278181564876,"INDA^FG_PE_NTM(0,,,90,0)":22.4620511783531,"INDA^FG_PE(0)":24.2329195664375,"SPY^FG_PE(0)":24.0265054691209,"SPY^FMA_DIV_YLD(NTMA,NOW,NOW,M,\"PORTAGG\",\"MEANR\")":1.52671982359584,"EWA^FG_FCF_YIELD_NTM(0)":4.58428301511964,"CC_AU^FDS_ECON_RCPI_Q(0)":4.0519876,"EWN^FG_FCF_YIELD_NTM(0)":3.73115529721696,"QQQ^FG_PE_NTM(0,,,90,0)":25.9157382996981,"EWI^FMA_EVAL_EBITDA(NTMA,0,,,\"PORTAGG\",\"MEANR\")":7.38620339497857,"EWG^FG_PE_NTM(0,,,90,0)":11.5849963882056,"EWA^JULIAN(FMA_DIV_YLD(NTMA,NOW,NOW,M,\"PORTAGG\",\"MEANR\").DATES)":45322,"URTH^FG_FCF_YIELD_NTM(0)":4.48596360381004,"EWI^FG_PE_NTM(0,,,90,0)":8.98980301152478,"EWN^JULIAN(FMA_DIV_YLD(NTMA,NOW,NOW,M,\"PORTAGG\",\"MEANR\").DATES)":45322,"QQQ^FMA_EVAL_EBITDA(NTMA,0,,,\"PORTAGG\",\"MEANR\")":16.0886507757014,"EWL^FMA_DIV_YLD(NTMA,NOW,NOW,M,\"PORTAGG\",\"MEANR\")":3.27877771867405,"EWG^FG_PE(0)":10.7719867538313,"ENZL^FMA_EVAL_EBIT(LTMA,NOW,NOW,M,\"PORTAGG\",\"MEANR\")":19.7872792381313,"FXI^FMA_EVAL_EBIT(LTMA,NOW,NOW,M,\"PORTAGG\",\"MEANR\")":10.5078240026369,"FXI^FMA_EVAL_EBITDA(NTMA,0,,,\"PORTAGG\",\"MEANR\")":6.95793738085741,"FXI^FG_FCF_YIELD_NTM(0)":8.21564194685223,"FXI^FMA_DIV_YLD(NTMA,NOW,NOW,M,\"PORTAGG\",\"MEANR\")":3.86219728033909,"FXI^FG_PE_NTM(0,,,90,0)":6.84379513456322,"FXI^FG_PE(0)":8.42328006519845,"FXI^JULIAN(FMA_DIV_YLD(NTMA,NOW,NOW,M,\"PORTAGG\",\"MEANR\").DATES)":45322,"SPY^FG_FCF_YIELD_NTM(0)":4.27610965655318,"SPY^JULIAN(FG_COMPANY_NAME.DATES)":"#NUM","INDA^FMA_ROE(NTMA,-20AY,NOW,FY,\"PORTAGG\",\"MEANR\")":[null,null,null,null,null,null,null,null,15.6108197056138,16.0962597956391,15.7612771435553,15.9055421047158,15.6930916584344,15.3154529754558,14.6122050459717,14.5354845941958,12.8423838581616,15.1612835327609,14.9254235326562,16.0765500706352],"VWO^FMA_ROE(NTMA,-20AY,NOW,FY,\"PORTAGG\",\"MEANR\")":[13.6239150364849,9.91095331154296,17.5778459033812,17.6157033960015,12.9060340526416,14.458491518095,15.6161009270007,14.5215044719045,13.50514966037,13.2092644396915,12.5085432510704,11.6659479898568,11.5675687264756,12.5245327919209,13.023924160085,12.5352901078674,12.1047447103077,13.6824604563658,13.171457001096,13.0304614805831],"EWJ^FMA_ROE(NTMA,-20AY,NOW,FY,\"PORTAGG\",\"MEANR\")":[9.47226395470966,9.71080928595139,9.94594902069009,9.91062584648368,6.32645011325218,5.71374560341251,7.77608846456594,7.29309511734397,7.60463906390222,8.908847583029,9.08038865449702,8.77889818317635,8.62096827520989,9.23986519100434,9.49570678525962,8.35596284584271,7.43859939780567,9.22076575820079,9.22544563102119,9.28509011528567],"QQQ^FMA_ROE(NTMA,-20AY,NOW,FY,\"PORTAGG\",\"MEANR\")":[14.817843581598,15.4866947775921,16.8339704998129,17.9560593685279,16.5654843697708,17.5965741262714,20.0003742371644,20.9591568938239,20.7921963775154,20.047298915306,22.0568276514703,21.8504635786249,21.1146076459691,22.0784263508941,26.4902293367872,25.0117291642238,24.5344428537413,26.6357279766743,24.0478417943907,25.2939832209764],"SPY^FMA_ROE(NTMA,-20AY,NOW,FY,\"PORTAGG\",\"MEANR\")":[15.5861790200459,16.7322038566819,17.3873562088184,17.7935626477889,13.9384597707689,14.004346429543,15.0399433453936,15.5262408812809,15.3796547722071,15.8702437846916,15.8106739007597,15.8580313128215,16.0499124928518,16.907948658911,18.8923615036562,18.2929292658324,17.2298191455955,20.6860707051478,20.5984612553147,20.3427985540804],"SPY^JULIAN(FMA_ROE(NTMA,-20AY,NOW,FY,\"PORTAGG\",\"MEANR\").DATES)":[38352,38716,39080,39447,39813,40178,40543,40907,41274,41639,42004,42369,42734,43098,43465,43830,44196,44561,44925,45289],"^FG_YIELD(0,,,,\"YTM\")":null,"TRYJP10Y-FDS^FG_YIELD(0,,,,\"YTM\")":0.723,"TRYUS10Y-FDS^FG_YIELD(0,,,,\"YTM\")":4.2723,"SPY^FG_PE_NTM(0,,,90,0)":20.3606293718784,"FC0000IN^FG_COMPANY_NAME":"India","EWJ^FG_COMPANY_NAME":"iShares MSCI Japan ETF","QQQ^FG_COMPANY_NAME":"Invesco QQQ Trust Series I","SPY^FG_COMPANY_NAME":"SPDR S&P 500 ETF Trust","URTH^FMA_EPS(NTMA,-20AY,0,CY,,\"PORTAGG\",\"MEANR\")":[null,null,null,null,null,null,null,null,4.55913632412374,4.8298105677889,4.68122041716609,4.46290846961937,4.5468408308106,5.24375165960342,5.92417007591415,5.85445884141902,5.4370372287756,7.02066964128431,7.3050328040473,7.69407283826969],"INDA^FMA_EPS(NTMA,-20AY,0,CY,,\"PORTAGG\",\"MEANR\")":[null,null,null,null,null,null,null,null,1.83526343342337,1.68709619610647,1.77904022780582,1.58681326279998,1.65739762939509,1.89358156925596,1.85575218513067,1.84184803179952,1.66268154522044,1.98248081630923,1.89982887024895,2.21567323772712]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171784,17.4947707018984,21.2762448567038,20.3723993160167,19.1497829717323]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7882965571,33.7058784931621,47.0200163269801,46.0469770049198,54.6853243758497],"EWJ^FMA_EPS(NTMA,-20AY,0,CY,,\"PORTAGG\",\"MEANR\")":[2.83572005832403,2.84830335934349,3.29156932486821,3.66778515674736,2.74393009109397,1.93733358061505,3.17729322550467,3.09458124193192,2.8747287105461,3.27496071085416,3.14456301788536,3.44827515089069,3.33160709427031,4.07233312791291,4.56488250158257,4.07638217277852,3.67789532129295,4.61613841782933,4.4608952831501,4.55864913646489]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5447902,10.4260783048275,13.639514851128,12.7500589340509,16.3215049617378]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336934,16.6617703304633,22.2764712560576,22.9688783263366,24.3414791036023],"QQQ^JULIAN(FMA_EPS(NTMA,-20AY,0,CY,,\"PORTAGG\",\"MEANR\").DATES)":[38352,38716,39080,39447,39813,40178,40543,40907,41274,41639,42004,42369,42734,43098,43462,43830,44196,44561,44925,45289],"URTH^FG_COMPANY_NAME":"iShares MSCI World ETF","FC0000US^JULIAN(FG_COMPANY_NAME.DATES)":"#NUM","VWO^FG_COMPANY_NAME":"Vanguard FTSE Emerging Markets ETF","FC0000JP^FG_COMPANY_NAME":"Japan","FC0000US^FG_COMPANY_NAME":"United States","VWO^FMA_EPS(NTMA,-20AY,0,CY,,\"PORTAGG\",\"MEANR\")":[null,2.47096748819429,3.07377774425412,3.86944526172212,2.60867545168868,3.18821291353687,4.15747212481106,4.12857564630079,4.18029682315269,3.80798109782178,3.50712263282986,2.87492956545103,2.98790327540514,3.48400264543457,3.41428108527064,3.40452726589734,3.30591511863779,3.92110098894674,3.36622368408324,3.38789405175702],"FC0000JP^FMA_EPS(NTMA,-20AY,0,CY,,\"PORTAGG\",\"MEANR\")":[6.3219540592912,6.36711938836275,7.10166782446205,8.01436671368109,6.05678795097842,4.61011331653549,7.53350480682024,7.85626935567262,7.24528468547332,8.03763113189248,7.80736408967881,8.63988549144276,8.56785655145268,10.4136052900246,11.6762416161251,10.613676784343,9.49697314382428,12.014339436175,11.613648184546,11.9837863404204],"FC0000US^FMA_EPS(NTMA,-20AY,0,CY,,\"PORTAGG\",\"MEANR\")":[5.56522686771871,6.47635511163115,7.29074434216251,7.8238082613683,6.14768966820034,6.09988821946941,7.68443110491129,8.63325614340494,9.00612050974429,9.5479428504914,10.0076012596959,9.7810363311157,10.2019583747837,11.4143292932213,13.4453016067999,13.4885002206844,12.5717460353821,16.3485502094545,17.0947498073017,18.2247866161968],"FXI^FMA_EPS(NTMA,-20AY,0,CY,,\"PORTAGG\",\"MEANR\")":[1.62751640585227,1.87617044888309,2.03158143091548,2.95801688582442,2.85237594822922,3.04830684507793,3.86651876174103,4.58667625879303,4.57783232265602,4.96453822821078,4.69703673005135,4.21513835493453,3.99251490222853,5.22839124640009,5.22021888836803,5.17986843943994,4.20620989946304,3.75918022120227,3.32998411829389,3.37002760292587],"SPY^JULIAN(FMA_EPS(NTMA,-20AY,0,CY,,\"PORTAGG\",\"MEANR\").DATES)":[38352,38716,39080,39447,39813,40178,40543,40907,41274,41639,42004,42369,42734,43098,43465,43830,44196,44561,44925,45289]}]]></FdsFormulaCache>
</file>

<file path=customXml/itemProps1.xml><?xml version="1.0" encoding="utf-8"?>
<ds:datastoreItem xmlns:ds="http://schemas.openxmlformats.org/officeDocument/2006/customXml" ds:itemID="{AB3D6680-15F5-4DA8-A07B-AB52C701221E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</vt:vector>
  </HeadingPairs>
  <TitlesOfParts>
    <vt:vector size="7" baseType="lpstr">
      <vt:lpstr>Aset class Rankings</vt:lpstr>
      <vt:lpstr>Global Value</vt:lpstr>
      <vt:lpstr>Asset class</vt:lpstr>
      <vt:lpstr>Momnetum ranking</vt:lpstr>
      <vt:lpstr>Factset Price Data</vt:lpstr>
      <vt:lpstr>Index earnings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Rizael Castro</cp:lastModifiedBy>
  <cp:lastPrinted>2023-12-28T02:21:32Z</cp:lastPrinted>
  <dcterms:created xsi:type="dcterms:W3CDTF">2023-02-28T05:25:38Z</dcterms:created>
  <dcterms:modified xsi:type="dcterms:W3CDTF">2024-02-23T01:51:46Z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