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8B92A9B-7C29-4F8B-949E-48B577FB3097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1" l="1" a="1"/>
  <c r="O21" i="1" l="1"/>
  <c r="O18" i="1" a="1"/>
  <c r="O18" i="1" l="1"/>
  <c r="O10" i="1" a="1"/>
  <c r="O10" i="1" l="1"/>
  <c r="O5" i="1" a="1"/>
  <c r="O23" i="1" a="1"/>
  <c r="O5" i="1" l="1"/>
  <c r="O23" i="1"/>
  <c r="O22" i="1" a="1"/>
  <c r="O22" i="1" l="1"/>
  <c r="O20" i="1" a="1"/>
  <c r="O20" i="1" l="1"/>
  <c r="O19" i="1" a="1"/>
  <c r="O19" i="1" l="1"/>
  <c r="O17" i="1" a="1"/>
  <c r="O17" i="1" l="1"/>
  <c r="O16" i="1" a="1"/>
  <c r="O16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9" i="1" a="1"/>
  <c r="O9" i="1" l="1"/>
  <c r="O8" i="1" a="1"/>
  <c r="O8" i="1" l="1"/>
  <c r="O7" i="1" a="1"/>
  <c r="O7" i="1" l="1"/>
  <c r="O6" i="1" a="1"/>
  <c r="O6" i="1" l="1"/>
  <c r="O4" i="1" a="1"/>
  <c r="O4" i="1" l="1"/>
  <c r="O3" i="1" a="1"/>
  <c r="O3" i="1" l="1"/>
  <c r="D31" i="1" a="1"/>
  <c r="G16" i="57" a="1"/>
  <c r="D16" i="57" a="1"/>
  <c r="D31" i="57" a="1"/>
  <c r="G14" i="57" a="1"/>
  <c r="D14" i="57" a="1"/>
  <c r="G13" i="57" a="1"/>
  <c r="G28" i="57" a="1"/>
  <c r="G11" i="57" a="1"/>
  <c r="D10" i="57" a="1"/>
  <c r="G9" i="57" a="1"/>
  <c r="D9" i="57" a="1"/>
  <c r="G8" i="57" a="1"/>
  <c r="D8" i="57" a="1"/>
  <c r="D7" i="57" a="1"/>
  <c r="D21" i="57" a="1"/>
  <c r="D5" i="57" a="1"/>
  <c r="G20" i="57" a="1"/>
  <c r="D4" i="57" a="1"/>
  <c r="G19" i="57" a="1"/>
  <c r="G2" i="57" a="1"/>
  <c r="G17" i="57" a="1"/>
  <c r="B33" i="57" a="1"/>
  <c r="G33" i="57" a="1"/>
  <c r="D33" i="57" a="1"/>
  <c r="G31" i="57" a="1"/>
  <c r="G15" i="57" a="1"/>
  <c r="D15" i="57" a="1"/>
  <c r="G30" i="57" a="1"/>
  <c r="D30" i="57" a="1"/>
  <c r="G29" i="57" a="1"/>
  <c r="D29" i="57" a="1"/>
  <c r="D13" i="57" a="1"/>
  <c r="G12" i="57" a="1"/>
  <c r="D28" i="57" a="1"/>
  <c r="D12" i="57" a="1"/>
  <c r="G27" i="57" a="1"/>
  <c r="D27" i="57" a="1"/>
  <c r="D11" i="57" a="1"/>
  <c r="G26" i="57" a="1"/>
  <c r="G10" i="57" a="1"/>
  <c r="D26" i="57" a="1"/>
  <c r="G25" i="57" a="1"/>
  <c r="D25" i="57" a="1"/>
  <c r="G24" i="57" a="1"/>
  <c r="D24" i="57" a="1"/>
  <c r="G7" i="57" a="1"/>
  <c r="D23" i="57" a="1"/>
  <c r="G22" i="57" a="1"/>
  <c r="G6" i="57" a="1"/>
  <c r="D22" i="57" a="1"/>
  <c r="D6" i="57" a="1"/>
  <c r="G21" i="57" a="1"/>
  <c r="G5" i="57" a="1"/>
  <c r="G4" i="57" a="1"/>
  <c r="D20" i="57" a="1"/>
  <c r="G3" i="57" a="1"/>
  <c r="D3" i="57" a="1"/>
  <c r="D18" i="57" a="1"/>
  <c r="D2" i="57" a="1"/>
  <c r="E33" i="57" a="1"/>
  <c r="G23" i="57" a="1"/>
  <c r="D19" i="57" a="1"/>
  <c r="G18" i="57" a="1"/>
  <c r="D17" i="57" a="1"/>
  <c r="D31" i="1" l="1"/>
  <c r="D17" i="57"/>
  <c r="G18" i="57"/>
  <c r="D19" i="57"/>
  <c r="G23" i="57"/>
  <c r="E33" i="57"/>
  <c r="D2" i="57"/>
  <c r="D18" i="57"/>
  <c r="D3" i="57"/>
  <c r="G3" i="57"/>
  <c r="D20" i="57"/>
  <c r="G4" i="57"/>
  <c r="G5" i="57"/>
  <c r="G21" i="57"/>
  <c r="D6" i="57"/>
  <c r="D22" i="57"/>
  <c r="G6" i="57"/>
  <c r="G22" i="57"/>
  <c r="D23" i="57"/>
  <c r="G7" i="57"/>
  <c r="D24" i="57"/>
  <c r="G24" i="57"/>
  <c r="D25" i="57"/>
  <c r="G25" i="57"/>
  <c r="D26" i="57"/>
  <c r="G10" i="57"/>
  <c r="G26" i="57"/>
  <c r="D11" i="57"/>
  <c r="D27" i="57"/>
  <c r="G27" i="57"/>
  <c r="D12" i="57"/>
  <c r="D28" i="57"/>
  <c r="G12" i="57"/>
  <c r="D13" i="57"/>
  <c r="D29" i="57"/>
  <c r="G29" i="57"/>
  <c r="D30" i="57"/>
  <c r="G30" i="57"/>
  <c r="D15" i="57"/>
  <c r="G15" i="57"/>
  <c r="G31" i="57"/>
  <c r="D33" i="57"/>
  <c r="G33" i="57"/>
  <c r="B33" i="57"/>
  <c r="G17" i="57"/>
  <c r="G2" i="57"/>
  <c r="G19" i="57"/>
  <c r="D4" i="57"/>
  <c r="G20" i="57"/>
  <c r="D5" i="57"/>
  <c r="D21" i="57"/>
  <c r="D7" i="57"/>
  <c r="D8" i="57"/>
  <c r="G8" i="57"/>
  <c r="D9" i="57"/>
  <c r="G9" i="57"/>
  <c r="D10" i="57"/>
  <c r="G11" i="57"/>
  <c r="G28" i="57"/>
  <c r="G13" i="57"/>
  <c r="D14" i="57"/>
  <c r="G14" i="57"/>
  <c r="D31" i="57"/>
  <c r="D16" i="57"/>
  <c r="G16" i="57"/>
  <c r="M24" i="48" a="1"/>
  <c r="M24" i="48" l="1"/>
  <c r="M23" i="48" a="1"/>
  <c r="M23" i="48" l="1"/>
  <c r="M21" i="48" a="1"/>
  <c r="M21" i="48" l="1"/>
  <c r="M20" i="48" a="1"/>
  <c r="M19" i="48" a="1"/>
  <c r="M19" i="48" l="1"/>
  <c r="M20" i="48"/>
  <c r="M18" i="48" a="1"/>
  <c r="M17" i="48" a="1"/>
  <c r="M17" i="48" l="1"/>
  <c r="M18" i="48"/>
  <c r="M16" i="48" a="1"/>
  <c r="M16" i="48" l="1"/>
  <c r="M15" i="48" a="1"/>
  <c r="M15" i="48" l="1"/>
  <c r="M14" i="48" a="1"/>
  <c r="M14" i="48" l="1"/>
  <c r="M13" i="48" a="1"/>
  <c r="M12" i="48" a="1"/>
  <c r="M12" i="48" l="1"/>
  <c r="M13" i="48"/>
  <c r="M11" i="48" a="1"/>
  <c r="M10" i="48" a="1"/>
  <c r="M10" i="48" l="1"/>
  <c r="M11" i="48"/>
  <c r="M8" i="48" a="1"/>
  <c r="M8" i="48" l="1"/>
  <c r="M7" i="48" a="1"/>
  <c r="M6" i="48" a="1"/>
  <c r="M6" i="48" l="1"/>
  <c r="M7" i="48"/>
  <c r="M4" i="48" a="1"/>
  <c r="M4" i="48" l="1"/>
  <c r="J28" i="48" a="1"/>
  <c r="J28" i="48" l="1"/>
  <c r="M5" i="48" a="1"/>
  <c r="M9" i="48" a="1"/>
  <c r="M22" i="48" a="1"/>
  <c r="J27" i="48" a="1"/>
  <c r="J27" i="48" l="1"/>
  <c r="M22" i="48"/>
  <c r="M9" i="48"/>
  <c r="M5" i="48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K28" i="1" a="1"/>
  <c r="I23" i="1" a="1"/>
  <c r="G21" i="1" a="1"/>
  <c r="L18" i="1" a="1"/>
  <c r="J16" i="1" a="1"/>
  <c r="H14" i="1" a="1"/>
  <c r="F12" i="1" a="1"/>
  <c r="K9" i="1" a="1"/>
  <c r="I7" i="1" a="1"/>
  <c r="G5" i="1" a="1"/>
  <c r="H2" i="38" a="1"/>
  <c r="AF4" i="9" a="1"/>
  <c r="P4" i="9" a="1"/>
  <c r="O2" i="38" a="1"/>
  <c r="AM4" i="9" a="1"/>
  <c r="W4" i="9" a="1"/>
  <c r="G4" i="9" a="1"/>
  <c r="G2" i="38" a="1"/>
  <c r="L4" i="9" a="1"/>
  <c r="G23" i="43" a="1"/>
  <c r="H5" i="43" a="1"/>
  <c r="C11" i="43" a="1"/>
  <c r="H20" i="42" a="1"/>
  <c r="D16" i="42" a="1"/>
  <c r="I11" i="42" a="1"/>
  <c r="F7" i="42" a="1"/>
  <c r="D5" i="42" a="1"/>
  <c r="E3" i="18" a="1"/>
  <c r="M2" i="5" a="1"/>
  <c r="V2" i="47" a="1"/>
  <c r="I2" i="46" a="1"/>
  <c r="F7" i="52" a="1"/>
  <c r="C3" i="52" a="1"/>
  <c r="S17" i="56" a="1"/>
  <c r="T8" i="56" a="1"/>
  <c r="I20" i="56" a="1"/>
  <c r="G16" i="56" a="1"/>
  <c r="H7" i="56" a="1"/>
  <c r="K21" i="12" a="1"/>
  <c r="L17" i="12" a="1"/>
  <c r="M13" i="12" a="1"/>
  <c r="M11" i="12" a="1"/>
  <c r="N7" i="12" a="1"/>
  <c r="N3" i="12" a="1"/>
  <c r="K31" i="12" a="1"/>
  <c r="F18" i="12" a="1"/>
  <c r="J16" i="39" a="1"/>
  <c r="H2" i="39" a="1"/>
  <c r="K19" i="28" a="1"/>
  <c r="L7" i="28" a="1"/>
  <c r="G13" i="28" a="1"/>
  <c r="G4" i="28" a="1"/>
  <c r="E8" i="28" a="1"/>
  <c r="I28" i="1" a="1"/>
  <c r="I20" i="1" a="1"/>
  <c r="I15" i="1" a="1"/>
  <c r="L12" i="1" a="1"/>
  <c r="L7" i="1" a="1"/>
  <c r="C29" i="55" a="1"/>
  <c r="C13" i="55" a="1"/>
  <c r="K13" i="28" a="1"/>
  <c r="H21" i="28" a="1"/>
  <c r="D17" i="28" a="1"/>
  <c r="L22" i="1" a="1"/>
  <c r="L17" i="1" a="1"/>
  <c r="H5" i="1" a="1"/>
  <c r="U2" i="47" a="1"/>
  <c r="H2" i="46" a="1"/>
  <c r="H11" i="52" a="1"/>
  <c r="E7" i="52" a="1"/>
  <c r="U25" i="56" a="1"/>
  <c r="AC4" i="9" a="1"/>
  <c r="G14" i="43" a="1"/>
  <c r="G5" i="43" a="1"/>
  <c r="I22" i="42" a="1"/>
  <c r="E18" i="42" a="1"/>
  <c r="J13" i="42" a="1"/>
  <c r="G9" i="42" a="1"/>
  <c r="V3" i="18" a="1"/>
  <c r="I2" i="15" a="1"/>
  <c r="Q2" i="7" a="1"/>
  <c r="D2" i="47" a="1"/>
  <c r="I11" i="52" a="1"/>
  <c r="G9" i="52" a="1"/>
  <c r="D5" i="52" a="1"/>
  <c r="T21" i="56" a="1"/>
  <c r="U12" i="56" a="1"/>
  <c r="J24" i="56" a="1"/>
  <c r="H20" i="56" a="1"/>
  <c r="I11" i="56" a="1"/>
  <c r="S22" i="12" a="1"/>
  <c r="K19" i="12" a="1"/>
  <c r="L15" i="12" a="1"/>
  <c r="M9" i="12" a="1"/>
  <c r="N5" i="12" a="1"/>
  <c r="P31" i="12" a="1"/>
  <c r="E30" i="12" a="1"/>
  <c r="F12" i="12" a="1"/>
  <c r="F6" i="12" a="1"/>
  <c r="H19" i="39" a="1"/>
  <c r="F4" i="39" a="1"/>
  <c r="H12" i="28" a="1"/>
  <c r="H10" i="1" a="1"/>
  <c r="F2" i="38" a="1"/>
  <c r="K4" i="9" a="1"/>
  <c r="H22" i="43" a="1"/>
  <c r="C10" i="43" a="1"/>
  <c r="G20" i="42" a="1"/>
  <c r="C16" i="42" a="1"/>
  <c r="H11" i="42" a="1"/>
  <c r="E7" i="42" a="1"/>
  <c r="C5" i="42" a="1"/>
  <c r="D3" i="18" a="1"/>
  <c r="L2" i="5" a="1"/>
  <c r="AK4" i="9" a="1"/>
  <c r="B4" i="9" a="1"/>
  <c r="H17" i="43" a="1"/>
  <c r="C18" i="43" a="1"/>
  <c r="G21" i="42" a="1"/>
  <c r="J14" i="42" a="1"/>
  <c r="G10" i="42" a="1"/>
  <c r="C6" i="42" a="1"/>
  <c r="L3" i="18" a="1"/>
  <c r="U2" i="5" a="1"/>
  <c r="C2" i="5" a="1"/>
  <c r="L2" i="47" a="1"/>
  <c r="H12" i="52" a="1"/>
  <c r="E8" i="52" a="1"/>
  <c r="J3" i="52" a="1"/>
  <c r="T23" i="56" a="1"/>
  <c r="U14" i="56" a="1"/>
  <c r="U5" i="56" a="1"/>
  <c r="J17" i="56" a="1"/>
  <c r="G9" i="56" a="1"/>
  <c r="S19" i="12" a="1"/>
  <c r="K16" i="12" a="1"/>
  <c r="K12" i="12" a="1"/>
  <c r="L8" i="12" a="1"/>
  <c r="M4" i="12" a="1"/>
  <c r="P33" i="12" a="1"/>
  <c r="G32" i="12" a="1"/>
  <c r="G14" i="12" a="1"/>
  <c r="E3" i="12" a="1"/>
  <c r="H9" i="39" a="1"/>
  <c r="F12" i="39" a="1"/>
  <c r="M15" i="28" a="1"/>
  <c r="M3" i="28" a="1"/>
  <c r="H7" i="28" a="1"/>
  <c r="D12" i="28" a="1"/>
  <c r="F27" i="1" a="1"/>
  <c r="F19" i="1" a="1"/>
  <c r="L13" i="1" a="1"/>
  <c r="L8" i="1" a="1"/>
  <c r="L3" i="1" a="1"/>
  <c r="E2" i="38" a="1"/>
  <c r="C15" i="43" a="1"/>
  <c r="C23" i="42" a="1"/>
  <c r="E20" i="42" a="1"/>
  <c r="F15" i="42" a="1"/>
  <c r="J12" i="42" a="1"/>
  <c r="E10" i="42" a="1"/>
  <c r="F5" i="42" a="1"/>
  <c r="V2" i="15" a="1"/>
  <c r="E2" i="5" a="1"/>
  <c r="H2" i="47" a="1"/>
  <c r="G11" i="52" a="1"/>
  <c r="G6" i="52" a="1"/>
  <c r="S23" i="56" a="1"/>
  <c r="T18" i="56" a="1"/>
  <c r="T13" i="56" a="1"/>
  <c r="U8" i="56" a="1"/>
  <c r="I24" i="56" a="1"/>
  <c r="S21" i="12" a="1"/>
  <c r="K11" i="12" a="1"/>
  <c r="S8" i="12" a="1"/>
  <c r="Q6" i="12" a="1"/>
  <c r="P4" i="12" a="1"/>
  <c r="R33" i="12" a="1"/>
  <c r="L33" i="12" a="1"/>
  <c r="G31" i="12" a="1"/>
  <c r="F19" i="12" a="1"/>
  <c r="E13" i="12" a="1"/>
  <c r="K16" i="28" a="1"/>
  <c r="H4" i="28" a="1"/>
  <c r="E16" i="28" a="1"/>
  <c r="E6" i="28" a="1"/>
  <c r="J27" i="1" a="1"/>
  <c r="G16" i="1" a="1"/>
  <c r="I13" i="1" a="1"/>
  <c r="K10" i="1" a="1"/>
  <c r="Y4" i="9" a="1"/>
  <c r="E4" i="9" a="1"/>
  <c r="H18" i="43" a="1"/>
  <c r="G8" i="43" a="1"/>
  <c r="I17" i="42" a="1"/>
  <c r="I7" i="42" a="1"/>
  <c r="T3" i="18" a="1"/>
  <c r="B2" i="15" a="1"/>
  <c r="D2" i="5" a="1"/>
  <c r="F2" i="7" a="1"/>
  <c r="J2" i="46" a="1"/>
  <c r="C9" i="52" a="1"/>
  <c r="C4" i="52" a="1"/>
  <c r="H24" i="56" a="1"/>
  <c r="I19" i="56" a="1"/>
  <c r="I14" i="56" a="1"/>
  <c r="J9" i="56" a="1"/>
  <c r="G5" i="56" a="1"/>
  <c r="R21" i="12" a="1"/>
  <c r="Q19" i="12" a="1"/>
  <c r="O17" i="12" a="1"/>
  <c r="N15" i="12" a="1"/>
  <c r="L13" i="12" a="1"/>
  <c r="Q33" i="12" a="1"/>
  <c r="E6" i="12" a="1"/>
  <c r="J13" i="39" a="1"/>
  <c r="H14" i="39" a="1"/>
  <c r="F16" i="39" a="1"/>
  <c r="L22" i="28" a="1"/>
  <c r="K9" i="28" a="1"/>
  <c r="H23" i="28" a="1"/>
  <c r="G14" i="28" a="1"/>
  <c r="K21" i="1" a="1"/>
  <c r="J10" i="1" a="1"/>
  <c r="K7" i="1" a="1"/>
  <c r="L4" i="1" a="1"/>
  <c r="C25" i="55" a="1"/>
  <c r="D2" i="38" a="1"/>
  <c r="C14" i="43" a="1"/>
  <c r="J22" i="42" a="1"/>
  <c r="D20" i="42" a="1"/>
  <c r="E15" i="42" a="1"/>
  <c r="I12" i="42" a="1"/>
  <c r="D10" i="42" a="1"/>
  <c r="E5" i="42" a="1"/>
  <c r="U2" i="15" a="1"/>
  <c r="G2" i="47" a="1"/>
  <c r="F11" i="52" a="1"/>
  <c r="F6" i="52" a="1"/>
  <c r="V22" i="56" a="1"/>
  <c r="S18" i="56" a="1"/>
  <c r="S13" i="56" a="1"/>
  <c r="S8" i="56" a="1"/>
  <c r="K13" i="12" a="1"/>
  <c r="S10" i="12" a="1"/>
  <c r="Q8" i="12" a="1"/>
  <c r="P6" i="12" a="1"/>
  <c r="O4" i="12" a="1"/>
  <c r="K33" i="12" a="1"/>
  <c r="F31" i="12" a="1"/>
  <c r="E19" i="12" a="1"/>
  <c r="G12" i="12" a="1"/>
  <c r="K22" i="28" a="1"/>
  <c r="H3" i="28" a="1"/>
  <c r="D16" i="28" a="1"/>
  <c r="D6" i="28" a="1"/>
  <c r="I27" i="1" a="1"/>
  <c r="K18" i="1" a="1"/>
  <c r="F16" i="1" a="1"/>
  <c r="H13" i="1" a="1"/>
  <c r="N2" i="38" a="1"/>
  <c r="N4" i="9" a="1"/>
  <c r="C23" i="43" a="1"/>
  <c r="G16" i="42" a="1"/>
  <c r="I13" i="42" a="1"/>
  <c r="E6" i="42" a="1"/>
  <c r="I3" i="42" a="1"/>
  <c r="N2" i="7" a="1"/>
  <c r="P2" i="47" a="1"/>
  <c r="D10" i="52" a="1"/>
  <c r="H7" i="52" a="1"/>
  <c r="C5" i="52" a="1"/>
  <c r="T15" i="56" a="1"/>
  <c r="U10" i="56" a="1"/>
  <c r="G12" i="56" a="1"/>
  <c r="G7" i="56" a="1"/>
  <c r="Q22" i="12" a="1"/>
  <c r="P20" i="12" a="1"/>
  <c r="O18" i="12" a="1"/>
  <c r="S11" i="12" a="1"/>
  <c r="R9" i="12" a="1"/>
  <c r="E22" i="12" a="1"/>
  <c r="G15" i="12" a="1"/>
  <c r="E9" i="12" a="1"/>
  <c r="J2" i="39" a="1"/>
  <c r="H4" i="39" a="1"/>
  <c r="F5" i="39" a="1"/>
  <c r="L18" i="28" a="1"/>
  <c r="K12" i="28" a="1"/>
  <c r="E20" i="28" a="1"/>
  <c r="D11" i="28" a="1"/>
  <c r="H17" i="1" a="1"/>
  <c r="J14" i="1" a="1"/>
  <c r="K11" i="1" a="1"/>
  <c r="F9" i="1" a="1"/>
  <c r="I3" i="1" a="1"/>
  <c r="AH4" i="9" a="1"/>
  <c r="G22" i="43" a="1"/>
  <c r="G12" i="43" a="1"/>
  <c r="J23" i="42" a="1"/>
  <c r="F21" i="42" a="1"/>
  <c r="J18" i="42" a="1"/>
  <c r="E11" i="42" a="1"/>
  <c r="I8" i="42" a="1"/>
  <c r="I3" i="18" a="1"/>
  <c r="K2" i="15" a="1"/>
  <c r="K2" i="5" a="1"/>
  <c r="R2" i="46" a="1"/>
  <c r="G12" i="52" a="1"/>
  <c r="V24" i="56" a="1"/>
  <c r="S20" i="56" a="1"/>
  <c r="T5" i="56" a="1"/>
  <c r="I21" i="56" a="1"/>
  <c r="J16" i="56" a="1"/>
  <c r="N18" i="12" a="1"/>
  <c r="M16" i="12" a="1"/>
  <c r="K14" i="12" a="1"/>
  <c r="P7" i="12" a="1"/>
  <c r="O5" i="12" a="1"/>
  <c r="L3" i="12" a="1"/>
  <c r="Q30" i="12" a="1"/>
  <c r="F34" i="12" a="1"/>
  <c r="G8" i="12" a="1"/>
  <c r="J21" i="39" a="1"/>
  <c r="L5" i="28" a="1"/>
  <c r="G18" i="28" a="1"/>
  <c r="G8" i="28" a="1"/>
  <c r="E10" i="28" a="1"/>
  <c r="J28" i="1" a="1"/>
  <c r="K22" i="1" a="1"/>
  <c r="F20" i="1" a="1"/>
  <c r="G6" i="1" a="1"/>
  <c r="C15" i="55" a="1"/>
  <c r="K18" i="28" a="1"/>
  <c r="I14" i="1" a="1"/>
  <c r="J11" i="1" a="1"/>
  <c r="F6" i="1" a="1"/>
  <c r="H11" i="43" a="1"/>
  <c r="E21" i="42" a="1"/>
  <c r="I18" i="42" a="1"/>
  <c r="H8" i="42" a="1"/>
  <c r="J2" i="15" a="1"/>
  <c r="Q2" i="46" a="1"/>
  <c r="U24" i="56" a="1"/>
  <c r="S10" i="56" a="1"/>
  <c r="S5" i="56" a="1"/>
  <c r="H21" i="56" a="1"/>
  <c r="M18" i="12" a="1"/>
  <c r="O7" i="12" a="1"/>
  <c r="K3" i="12" a="1"/>
  <c r="P30" i="12" a="1"/>
  <c r="M2" i="38" a="1"/>
  <c r="M4" i="9" a="1"/>
  <c r="C21" i="43" a="1"/>
  <c r="E16" i="42" a="1"/>
  <c r="H13" i="42" a="1"/>
  <c r="D11" i="42" a="1"/>
  <c r="D6" i="42" a="1"/>
  <c r="H3" i="42" a="1"/>
  <c r="H3" i="18" a="1"/>
  <c r="M2" i="7" a="1"/>
  <c r="O2" i="47" a="1"/>
  <c r="C10" i="52" a="1"/>
  <c r="G7" i="52" a="1"/>
  <c r="I4" i="52" a="1"/>
  <c r="S15" i="56" a="1"/>
  <c r="T10" i="56" a="1"/>
  <c r="J11" i="56" a="1"/>
  <c r="I6" i="56" a="1"/>
  <c r="P22" i="12" a="1"/>
  <c r="O20" i="12" a="1"/>
  <c r="S13" i="12" a="1"/>
  <c r="R11" i="12" a="1"/>
  <c r="Q9" i="12" a="1"/>
  <c r="E34" i="12" a="1"/>
  <c r="G21" i="12" a="1"/>
  <c r="E15" i="12" a="1"/>
  <c r="H22" i="39" a="1"/>
  <c r="H3" i="39" a="1"/>
  <c r="F3" i="39" a="1"/>
  <c r="M11" i="28" a="1"/>
  <c r="D20" i="28" a="1"/>
  <c r="G17" i="1" a="1"/>
  <c r="H3" i="1" a="1"/>
  <c r="AG4" i="9" a="1"/>
  <c r="H21" i="43" a="1"/>
  <c r="I23" i="42" a="1"/>
  <c r="J2" i="5" a="1"/>
  <c r="F12" i="52" a="1"/>
  <c r="V19" i="56" a="1"/>
  <c r="I16" i="56" a="1"/>
  <c r="L16" i="12" a="1"/>
  <c r="L5" i="12" a="1"/>
  <c r="H20" i="43" a="1"/>
  <c r="H7" i="43" a="1"/>
  <c r="C8" i="43" a="1"/>
  <c r="H21" i="42" a="1"/>
  <c r="J11" i="42" a="1"/>
  <c r="G8" i="42" a="1"/>
  <c r="O3" i="18" a="1"/>
  <c r="M2" i="15" a="1"/>
  <c r="C2" i="7" a="1"/>
  <c r="V2" i="46" a="1"/>
  <c r="V12" i="56" a="1"/>
  <c r="V6" i="56" a="1"/>
  <c r="J21" i="56" a="1"/>
  <c r="H15" i="56" a="1"/>
  <c r="M20" i="12" a="1"/>
  <c r="N17" i="12" a="1"/>
  <c r="Q14" i="12" a="1"/>
  <c r="L9" i="12" a="1"/>
  <c r="N6" i="12" a="1"/>
  <c r="O30" i="12" a="1"/>
  <c r="F17" i="12" a="1"/>
  <c r="J18" i="39" a="1"/>
  <c r="H15" i="39" a="1"/>
  <c r="L3" i="28" a="1"/>
  <c r="G12" i="28" a="1"/>
  <c r="E22" i="28" a="1"/>
  <c r="L20" i="1" a="1"/>
  <c r="J17" i="1" a="1"/>
  <c r="F14" i="1" a="1"/>
  <c r="G4" i="1" a="1"/>
  <c r="C17" i="55" a="1"/>
  <c r="O4" i="9" a="1"/>
  <c r="I5" i="52" a="1"/>
  <c r="R22" i="12" a="1"/>
  <c r="P3" i="12" a="1"/>
  <c r="H12" i="39" a="1"/>
  <c r="E9" i="28" a="1"/>
  <c r="C5" i="43" a="1"/>
  <c r="H17" i="42" a="1"/>
  <c r="M3" i="18" a="1"/>
  <c r="A2" i="7" a="1"/>
  <c r="T2" i="46" a="1"/>
  <c r="H5" i="52" a="1"/>
  <c r="U18" i="56" a="1"/>
  <c r="T6" i="56" a="1"/>
  <c r="H8" i="56" a="1"/>
  <c r="K17" i="12" a="1"/>
  <c r="G16" i="12" a="1"/>
  <c r="L23" i="1" a="1"/>
  <c r="F2" i="15" a="1"/>
  <c r="C12" i="52" a="1"/>
  <c r="T24" i="56" a="1"/>
  <c r="A2" i="38" a="1"/>
  <c r="Q4" i="9" a="1"/>
  <c r="C18" i="42" a="1"/>
  <c r="G2" i="5" a="1"/>
  <c r="E12" i="52" a="1"/>
  <c r="D9" i="52" a="1"/>
  <c r="J5" i="52" a="1"/>
  <c r="T25" i="56" a="1"/>
  <c r="S19" i="56" a="1"/>
  <c r="J8" i="56" a="1"/>
  <c r="L23" i="12" a="1"/>
  <c r="L20" i="12" a="1"/>
  <c r="Q3" i="12" a="1"/>
  <c r="F9" i="12" a="1"/>
  <c r="H13" i="39" a="1"/>
  <c r="F11" i="39" a="1"/>
  <c r="L19" i="28" a="1"/>
  <c r="K11" i="28" a="1"/>
  <c r="D10" i="28" a="1"/>
  <c r="G27" i="1" a="1"/>
  <c r="I17" i="1" a="1"/>
  <c r="G7" i="1" a="1"/>
  <c r="D22" i="28" a="1"/>
  <c r="K20" i="1" a="1"/>
  <c r="I10" i="1" a="1"/>
  <c r="F4" i="1" a="1"/>
  <c r="C16" i="55" a="1"/>
  <c r="F2" i="5" a="1"/>
  <c r="S25" i="56" a="1"/>
  <c r="H14" i="56" a="1"/>
  <c r="I8" i="56" a="1"/>
  <c r="K20" i="12" a="1"/>
  <c r="L6" i="12" a="1"/>
  <c r="F10" i="39" a="1"/>
  <c r="M10" i="28" a="1"/>
  <c r="G23" i="28" a="1"/>
  <c r="C14" i="55" a="1"/>
  <c r="H14" i="42" a="1"/>
  <c r="J20" i="56" a="1"/>
  <c r="P11" i="12" a="1"/>
  <c r="G30" i="12" a="1"/>
  <c r="J15" i="39" a="1"/>
  <c r="G11" i="28" a="1"/>
  <c r="F11" i="42" a="1"/>
  <c r="G20" i="43" a="1"/>
  <c r="G7" i="43" a="1"/>
  <c r="C7" i="43" a="1"/>
  <c r="D21" i="42" a="1"/>
  <c r="I14" i="42" a="1"/>
  <c r="E8" i="42" a="1"/>
  <c r="J4" i="42" a="1"/>
  <c r="N3" i="18" a="1"/>
  <c r="L2" i="15" a="1"/>
  <c r="B2" i="7" a="1"/>
  <c r="U2" i="46" a="1"/>
  <c r="I8" i="52" a="1"/>
  <c r="V18" i="56" a="1"/>
  <c r="T12" i="56" a="1"/>
  <c r="U6" i="56" a="1"/>
  <c r="G21" i="56" a="1"/>
  <c r="G15" i="56" a="1"/>
  <c r="M17" i="12" a="1"/>
  <c r="P14" i="12" a="1"/>
  <c r="Q11" i="12" a="1"/>
  <c r="K9" i="12" a="1"/>
  <c r="M6" i="12" a="1"/>
  <c r="M34" i="12" a="1"/>
  <c r="E31" i="12" a="1"/>
  <c r="E17" i="12" a="1"/>
  <c r="J17" i="39" a="1"/>
  <c r="K3" i="28" a="1"/>
  <c r="H11" i="28" a="1"/>
  <c r="AN4" i="9" a="1"/>
  <c r="J17" i="42" a="1"/>
  <c r="G11" i="42" a="1"/>
  <c r="D8" i="42" a="1"/>
  <c r="G2" i="15" a="1"/>
  <c r="D12" i="52" a="1"/>
  <c r="L34" i="12" a="1"/>
  <c r="F8" i="12" a="1"/>
  <c r="M18" i="28" a="1"/>
  <c r="K13" i="1" a="1"/>
  <c r="F7" i="1" a="1"/>
  <c r="H19" i="43" a="1"/>
  <c r="H6" i="43" a="1"/>
  <c r="C21" i="42" a="1"/>
  <c r="I4" i="42" a="1"/>
  <c r="H8" i="52" a="1"/>
  <c r="S12" i="56" a="1"/>
  <c r="O14" i="12" a="1"/>
  <c r="E21" i="28" a="1"/>
  <c r="F17" i="1" a="1"/>
  <c r="G10" i="1" a="1"/>
  <c r="K3" i="1" a="1"/>
  <c r="V2" i="38" a="1"/>
  <c r="C8" i="42" a="1"/>
  <c r="D4" i="9" a="1"/>
  <c r="G13" i="43" a="1"/>
  <c r="C13" i="43" a="1"/>
  <c r="J20" i="42" a="1"/>
  <c r="C17" i="42" a="1"/>
  <c r="D13" i="42" a="1"/>
  <c r="G3" i="18" a="1"/>
  <c r="T2" i="5" a="1"/>
  <c r="U20" i="56" a="1"/>
  <c r="J25" i="56" a="1"/>
  <c r="I18" i="56" a="1"/>
  <c r="H11" i="56" a="1"/>
  <c r="K4" i="12" a="1"/>
  <c r="K34" i="12" a="1"/>
  <c r="F23" i="12" a="1"/>
  <c r="G13" i="12" a="1"/>
  <c r="L17" i="28" a="1"/>
  <c r="K8" i="28" a="1"/>
  <c r="H18" i="28" a="1"/>
  <c r="E12" i="28" a="1"/>
  <c r="H19" i="1" a="1"/>
  <c r="G15" i="1" a="1"/>
  <c r="H7" i="1" a="1"/>
  <c r="G3" i="1" a="1"/>
  <c r="M10" i="12" a="1"/>
  <c r="G22" i="12" a="1"/>
  <c r="H18" i="39" a="1"/>
  <c r="M16" i="28" a="1"/>
  <c r="H16" i="28" a="1"/>
  <c r="E11" i="28" a="1"/>
  <c r="F23" i="1" a="1"/>
  <c r="K6" i="1" a="1"/>
  <c r="C9" i="43" a="1"/>
  <c r="I16" i="42" a="1"/>
  <c r="C9" i="42" a="1"/>
  <c r="I2" i="7" a="1"/>
  <c r="D11" i="52" a="1"/>
  <c r="G3" i="52" a="1"/>
  <c r="U11" i="56" a="1"/>
  <c r="H25" i="56" a="1"/>
  <c r="I10" i="56" a="1"/>
  <c r="P16" i="12" a="1"/>
  <c r="R3" i="12" a="1"/>
  <c r="E12" i="12" a="1"/>
  <c r="F8" i="39" a="1"/>
  <c r="G16" i="28" a="1"/>
  <c r="AE4" i="9" a="1"/>
  <c r="O2" i="46" a="1"/>
  <c r="T11" i="56" a="1"/>
  <c r="P19" i="12" a="1"/>
  <c r="L10" i="12" a="1"/>
  <c r="M3" i="12" a="1"/>
  <c r="F3" i="12" a="1"/>
  <c r="D26" i="28" a="1"/>
  <c r="L10" i="1" a="1"/>
  <c r="J6" i="1" a="1"/>
  <c r="C4" i="43" a="1"/>
  <c r="H16" i="42" a="1"/>
  <c r="J8" i="42" a="1"/>
  <c r="H2" i="7" a="1"/>
  <c r="C11" i="52" a="1"/>
  <c r="F3" i="52" a="1"/>
  <c r="H10" i="56" a="1"/>
  <c r="O16" i="12" a="1"/>
  <c r="K32" i="12" a="1"/>
  <c r="G11" i="12" a="1"/>
  <c r="D8" i="28" a="1"/>
  <c r="A3" i="18" a="1"/>
  <c r="G2" i="7" a="1"/>
  <c r="I17" i="56" a="1"/>
  <c r="N19" i="12" a="1"/>
  <c r="R34" i="12" a="1"/>
  <c r="F10" i="1" a="1"/>
  <c r="C3" i="43" a="1"/>
  <c r="P2" i="5" a="1"/>
  <c r="E3" i="52" a="1"/>
  <c r="O22" i="12" a="1"/>
  <c r="N16" i="12" a="1"/>
  <c r="O6" i="12" a="1"/>
  <c r="J22" i="39" a="1"/>
  <c r="G15" i="28" a="1"/>
  <c r="D7" i="28" a="1"/>
  <c r="H18" i="1" a="1"/>
  <c r="S2" i="38" a="1"/>
  <c r="I6" i="52" a="1"/>
  <c r="I9" i="56" a="1"/>
  <c r="Q34" i="12" a="1"/>
  <c r="H10" i="39" a="1"/>
  <c r="K6" i="28" a="1"/>
  <c r="G14" i="1" a="1"/>
  <c r="I19" i="42" a="1"/>
  <c r="D12" i="42" a="1"/>
  <c r="T2" i="15" a="1"/>
  <c r="D3" i="52" a="1"/>
  <c r="N22" i="12" a="1"/>
  <c r="P9" i="12" a="1"/>
  <c r="L31" i="12" a="1"/>
  <c r="E11" i="12" a="1"/>
  <c r="G22" i="1" a="1"/>
  <c r="C24" i="55" a="1"/>
  <c r="I15" i="42" a="1"/>
  <c r="T2" i="47" a="1"/>
  <c r="G17" i="56" a="1"/>
  <c r="L19" i="12" a="1"/>
  <c r="M23" i="28" a="1"/>
  <c r="F22" i="1" a="1"/>
  <c r="Z4" i="9" a="1"/>
  <c r="G6" i="43" a="1"/>
  <c r="H19" i="42" a="1"/>
  <c r="V16" i="56" a="1"/>
  <c r="I23" i="56" a="1"/>
  <c r="M22" i="12" a="1"/>
  <c r="G10" i="12" a="1"/>
  <c r="AJ4" i="9" a="1"/>
  <c r="C12" i="43" a="1"/>
  <c r="E9" i="42" a="1"/>
  <c r="G5" i="42" a="1"/>
  <c r="K2" i="7" a="1"/>
  <c r="B2" i="47" a="1"/>
  <c r="J7" i="52" a="1"/>
  <c r="I3" i="52" a="1"/>
  <c r="P23" i="12" a="1"/>
  <c r="N20" i="12" a="1"/>
  <c r="R16" i="12" a="1"/>
  <c r="P13" i="12" a="1"/>
  <c r="N10" i="12" a="1"/>
  <c r="L7" i="12" a="1"/>
  <c r="E4" i="12" a="1"/>
  <c r="H20" i="39" a="1"/>
  <c r="F13" i="39" a="1"/>
  <c r="G17" i="28" a="1"/>
  <c r="G3" i="28" a="1"/>
  <c r="G23" i="1" a="1"/>
  <c r="G11" i="1" a="1"/>
  <c r="L6" i="1" a="1"/>
  <c r="AI4" i="9" a="1"/>
  <c r="A2" i="47" a="1"/>
  <c r="I7" i="52" a="1"/>
  <c r="O23" i="12" a="1"/>
  <c r="Q16" i="12" a="1"/>
  <c r="O13" i="12" a="1"/>
  <c r="S6" i="12" a="1"/>
  <c r="G3" i="12" a="1"/>
  <c r="E26" i="28" a="1"/>
  <c r="F11" i="1" a="1"/>
  <c r="G11" i="43" a="1"/>
  <c r="H12" i="42" a="1"/>
  <c r="G4" i="42" a="1"/>
  <c r="R2" i="5" a="1"/>
  <c r="S2" i="46" a="1"/>
  <c r="U19" i="56" a="1"/>
  <c r="G18" i="56" a="1"/>
  <c r="R19" i="12" a="1"/>
  <c r="M32" i="12" a="1"/>
  <c r="K7" i="28" a="1"/>
  <c r="D9" i="28" a="1"/>
  <c r="J22" i="1" a="1"/>
  <c r="L14" i="1" a="1"/>
  <c r="C28" i="55" a="1"/>
  <c r="U2" i="38" a="1"/>
  <c r="D7" i="52" a="1"/>
  <c r="T19" i="56" a="1"/>
  <c r="H16" i="39" a="1"/>
  <c r="H10" i="43" a="1"/>
  <c r="C20" i="42" a="1"/>
  <c r="G12" i="42" a="1"/>
  <c r="E4" i="42" a="1"/>
  <c r="Q2" i="5" a="1"/>
  <c r="M6" i="28" a="1"/>
  <c r="I22" i="1" a="1"/>
  <c r="I18" i="1" a="1"/>
  <c r="T2" i="38" a="1"/>
  <c r="N2" i="46" a="1"/>
  <c r="S11" i="56" a="1"/>
  <c r="M23" i="12" a="1"/>
  <c r="S12" i="12" a="1"/>
  <c r="H11" i="39" a="1"/>
  <c r="L15" i="28" a="1"/>
  <c r="D23" i="28" a="1"/>
  <c r="I6" i="1" a="1"/>
  <c r="J19" i="42" a="1"/>
  <c r="E12" i="42" a="1"/>
  <c r="D4" i="42" a="1"/>
  <c r="I10" i="52" a="1"/>
  <c r="U17" i="56" a="1"/>
  <c r="G24" i="56" a="1"/>
  <c r="G10" i="56" a="1"/>
  <c r="M31" i="12" a="1"/>
  <c r="F11" i="12" a="1"/>
  <c r="L6" i="28" a="1"/>
  <c r="H22" i="1" a="1"/>
  <c r="C26" i="55" a="1"/>
  <c r="J15" i="42" a="1"/>
  <c r="J7" i="42" a="1"/>
  <c r="M2" i="46" a="1"/>
  <c r="V10" i="56" a="1"/>
  <c r="M19" i="12" a="1"/>
  <c r="E21" i="12" a="1"/>
  <c r="K15" i="28" a="1"/>
  <c r="G9" i="43" a="1"/>
  <c r="H7" i="42" a="1"/>
  <c r="H10" i="52" a="1"/>
  <c r="K6" i="12" a="1"/>
  <c r="D21" i="28" a="1"/>
  <c r="R2" i="38" a="1"/>
  <c r="G23" i="42" a="1"/>
  <c r="H6" i="52" a="1"/>
  <c r="H9" i="56" a="1"/>
  <c r="Q12" i="12" a="1"/>
  <c r="S5" i="12" a="1"/>
  <c r="J19" i="39" a="1"/>
  <c r="M5" i="28" a="1"/>
  <c r="H13" i="28" a="1"/>
  <c r="J9" i="1" a="1"/>
  <c r="C12" i="42" a="1"/>
  <c r="J3" i="42" a="1"/>
  <c r="G10" i="52" a="1"/>
  <c r="U9" i="56" a="1"/>
  <c r="H16" i="56" a="1"/>
  <c r="M30" i="12" a="1"/>
  <c r="C4" i="9" a="1"/>
  <c r="H12" i="43" a="1"/>
  <c r="I20" i="42" a="1"/>
  <c r="J16" i="42" a="1"/>
  <c r="C13" i="42" a="1"/>
  <c r="D9" i="42" a="1"/>
  <c r="H4" i="42" a="1"/>
  <c r="F3" i="18" a="1"/>
  <c r="S2" i="5" a="1"/>
  <c r="J2" i="7" a="1"/>
  <c r="E11" i="52" a="1"/>
  <c r="H3" i="52" a="1"/>
  <c r="T20" i="56" a="1"/>
  <c r="V11" i="56" a="1"/>
  <c r="I25" i="56" a="1"/>
  <c r="H18" i="56" a="1"/>
  <c r="G11" i="56" a="1"/>
  <c r="S3" i="12" a="1"/>
  <c r="M33" i="12" a="1"/>
  <c r="E23" i="12" a="1"/>
  <c r="F13" i="12" a="1"/>
  <c r="F9" i="39" a="1"/>
  <c r="K17" i="28" a="1"/>
  <c r="M7" i="28" a="1"/>
  <c r="G19" i="1" a="1"/>
  <c r="F15" i="1" a="1"/>
  <c r="F3" i="1" a="1"/>
  <c r="C3" i="18" a="1"/>
  <c r="N23" i="12" a="1"/>
  <c r="N13" i="12" a="1"/>
  <c r="R6" i="12" a="1"/>
  <c r="F22" i="12" a="1"/>
  <c r="L16" i="28" a="1"/>
  <c r="G25" i="56" a="1"/>
  <c r="K10" i="12" a="1"/>
  <c r="F7" i="39" a="1"/>
  <c r="H15" i="28" a="1"/>
  <c r="K14" i="1" a="1"/>
  <c r="C27" i="55" a="1"/>
  <c r="AD4" i="9" a="1"/>
  <c r="C7" i="52" a="1"/>
  <c r="F21" i="12" a="1"/>
  <c r="AB4" i="9" a="1"/>
  <c r="H9" i="43" a="1"/>
  <c r="E2" i="7" a="1"/>
  <c r="S9" i="12" a="1"/>
  <c r="H6" i="1" a="1"/>
  <c r="H23" i="42" a="1"/>
  <c r="H17" i="56" a="1"/>
  <c r="R12" i="12" a="1"/>
  <c r="J20" i="39" a="1"/>
  <c r="F2" i="39" a="1"/>
  <c r="L9" i="1" a="1"/>
  <c r="AA4" i="9" a="1"/>
  <c r="C4" i="42" a="1"/>
  <c r="O2" i="5" a="1"/>
  <c r="T17" i="56" a="1"/>
  <c r="J23" i="56" a="1"/>
  <c r="F20" i="12" a="1"/>
  <c r="H14" i="28" a="1"/>
  <c r="G18" i="1" a="1"/>
  <c r="L5" i="1" a="1"/>
  <c r="H8" i="43" a="1"/>
  <c r="L2" i="46" a="1"/>
  <c r="R15" i="12" a="1"/>
  <c r="O9" i="12" a="1"/>
  <c r="P34" i="12" a="1"/>
  <c r="L14" i="28" a="1"/>
  <c r="E5" i="28" a="1"/>
  <c r="J13" i="1" a="1"/>
  <c r="A4" i="9" a="1"/>
  <c r="G7" i="42" a="1"/>
  <c r="S2" i="15" a="1"/>
  <c r="E20" i="12" a="1"/>
  <c r="G4" i="43" a="1"/>
  <c r="S2" i="7" a="1"/>
  <c r="E2" i="46" a="1"/>
  <c r="C8" i="52" a="1"/>
  <c r="I5" i="56" a="1"/>
  <c r="F21" i="39" a="1"/>
  <c r="H20" i="28" a="1"/>
  <c r="H8" i="1" a="1"/>
  <c r="C21" i="55" a="1"/>
  <c r="C19" i="55" a="1"/>
  <c r="I4" i="9" a="1"/>
  <c r="C2" i="46" a="1"/>
  <c r="D6" i="52" a="1"/>
  <c r="U7" i="56" a="1"/>
  <c r="R23" i="12" a="1"/>
  <c r="H19" i="28" a="1"/>
  <c r="F13" i="1" a="1"/>
  <c r="V20" i="56" a="1"/>
  <c r="Q23" i="12" a="1"/>
  <c r="L12" i="12" a="1"/>
  <c r="L13" i="28" a="1"/>
  <c r="L19" i="1" a="1"/>
  <c r="C18" i="55" a="1"/>
  <c r="H4" i="9" a="1"/>
  <c r="F19" i="42" a="1"/>
  <c r="P2" i="15" a="1"/>
  <c r="B2" i="46" a="1"/>
  <c r="G5" i="52" a="1"/>
  <c r="G17" i="12" a="1"/>
  <c r="F18" i="39" a="1"/>
  <c r="G19" i="28" a="1"/>
  <c r="L28" i="1" a="1"/>
  <c r="G6" i="42" a="1"/>
  <c r="L2" i="7" a="1"/>
  <c r="S7" i="56" a="1"/>
  <c r="R17" i="12" a="1"/>
  <c r="H28" i="1" a="1"/>
  <c r="L2" i="38" a="1"/>
  <c r="C19" i="43" a="1"/>
  <c r="S2" i="47" a="1"/>
  <c r="A2" i="46" a="1"/>
  <c r="U16" i="56" a="1"/>
  <c r="F16" i="12" a="1"/>
  <c r="F4" i="9" a="1"/>
  <c r="K22" i="12" a="1"/>
  <c r="N11" i="12" a="1"/>
  <c r="R30" i="12" a="1"/>
  <c r="L12" i="28" a="1"/>
  <c r="I12" i="1" a="1"/>
  <c r="C11" i="55" a="1"/>
  <c r="K2" i="38" a="1"/>
  <c r="C19" i="42" a="1"/>
  <c r="C11" i="42" a="1"/>
  <c r="R2" i="47" a="1"/>
  <c r="I12" i="52" a="1"/>
  <c r="E5" i="52" a="1"/>
  <c r="T16" i="56" a="1"/>
  <c r="S6" i="56" a="1"/>
  <c r="Q21" i="12" a="1"/>
  <c r="L11" i="12" a="1"/>
  <c r="E16" i="12" a="1"/>
  <c r="D14" i="28" a="1"/>
  <c r="I19" i="1" a="1"/>
  <c r="R4" i="9" a="1"/>
  <c r="I21" i="42" a="1"/>
  <c r="D14" i="42" a="1"/>
  <c r="J6" i="42" a="1"/>
  <c r="J3" i="18" a="1"/>
  <c r="U21" i="56" a="1"/>
  <c r="J15" i="56" a="1"/>
  <c r="O12" i="12" a="1"/>
  <c r="R7" i="12" a="1"/>
  <c r="P32" i="12" a="1"/>
  <c r="E5" i="12" a="1"/>
  <c r="K14" i="28" a="1"/>
  <c r="D18" i="28" a="1"/>
  <c r="J4" i="9" a="1"/>
  <c r="H3" i="43" a="1"/>
  <c r="R2" i="7" a="1"/>
  <c r="D2" i="46" a="1"/>
  <c r="E6" i="52" a="1"/>
  <c r="V7" i="56" a="1"/>
  <c r="H5" i="56" a="1"/>
  <c r="L18" i="12" a="1"/>
  <c r="Q7" i="12" a="1"/>
  <c r="G18" i="12" a="1"/>
  <c r="F20" i="39" a="1"/>
  <c r="G20" i="28" a="1"/>
  <c r="H20" i="1" a="1"/>
  <c r="G13" i="1" a="1"/>
  <c r="G8" i="1" a="1"/>
  <c r="C20" i="55" a="1"/>
  <c r="C14" i="42" a="1"/>
  <c r="I6" i="42" a="1"/>
  <c r="R2" i="15" a="1"/>
  <c r="P2" i="7" a="1"/>
  <c r="S21" i="56" a="1"/>
  <c r="I15" i="56" a="1"/>
  <c r="S23" i="12" a="1"/>
  <c r="M12" i="12" a="1"/>
  <c r="R31" i="12" a="1"/>
  <c r="F4" i="12" a="1"/>
  <c r="M13" i="28" a="1"/>
  <c r="E17" i="28" a="1"/>
  <c r="Q2" i="38" a="1"/>
  <c r="G3" i="43" a="1"/>
  <c r="G19" i="42" a="1"/>
  <c r="G13" i="42" a="1"/>
  <c r="K18" i="12" a="1"/>
  <c r="M7" i="12" a="1"/>
  <c r="E18" i="12" a="1"/>
  <c r="F19" i="39" a="1"/>
  <c r="G20" i="1" a="1"/>
  <c r="F8" i="1" a="1"/>
  <c r="H6" i="42" a="1"/>
  <c r="Q2" i="15" a="1"/>
  <c r="O2" i="7" a="1"/>
  <c r="C6" i="52" a="1"/>
  <c r="T7" i="56" a="1"/>
  <c r="G14" i="56" a="1"/>
  <c r="S17" i="12" a="1"/>
  <c r="R5" i="12" a="1"/>
  <c r="Q31" i="12" a="1"/>
  <c r="J14" i="39" a="1"/>
  <c r="K12" i="1" a="1"/>
  <c r="P2" i="38" a="1"/>
  <c r="C20" i="43" a="1"/>
  <c r="F13" i="42" a="1"/>
  <c r="J11" i="39" a="1"/>
  <c r="D15" i="28" a="1"/>
  <c r="K19" i="1" a="1"/>
  <c r="E19" i="42" a="1"/>
  <c r="J13" i="56" a="1"/>
  <c r="L22" i="12" a="1"/>
  <c r="O11" i="12" a="1"/>
  <c r="Q5" i="12" a="1"/>
  <c r="O31" i="12" a="1"/>
  <c r="M12" i="28" a="1"/>
  <c r="J12" i="1" a="1"/>
  <c r="C12" i="55" a="1"/>
  <c r="D19" i="42" a="1"/>
  <c r="E13" i="42" a="1"/>
  <c r="O2" i="15" a="1"/>
  <c r="F5" i="52" a="1"/>
  <c r="J10" i="39" a="1"/>
  <c r="F17" i="39" a="1"/>
  <c r="E14" i="28" a="1"/>
  <c r="J19" i="1" a="1"/>
  <c r="K5" i="1" a="1"/>
  <c r="N2" i="15" a="1"/>
  <c r="I13" i="56" a="1"/>
  <c r="P17" i="12" a="1"/>
  <c r="P5" i="12" a="1"/>
  <c r="F15" i="39" a="1"/>
  <c r="G28" i="1" a="1"/>
  <c r="J5" i="42" a="1"/>
  <c r="H13" i="56" a="1"/>
  <c r="J9" i="39" a="1"/>
  <c r="H16" i="43" a="1"/>
  <c r="D23" i="42" a="1"/>
  <c r="E3" i="42" a="1"/>
  <c r="V2" i="5" a="1"/>
  <c r="D4" i="52" a="1"/>
  <c r="K15" i="12" a="1"/>
  <c r="F33" i="12" a="1"/>
  <c r="J4" i="39" a="1"/>
  <c r="M21" i="28" a="1"/>
  <c r="G7" i="28" a="1"/>
  <c r="E4" i="28" a="1"/>
  <c r="K23" i="1" a="1"/>
  <c r="K16" i="1" a="1"/>
  <c r="H11" i="1" a="1"/>
  <c r="B2" i="38" a="1"/>
  <c r="E17" i="42" a="1"/>
  <c r="C10" i="42" a="1"/>
  <c r="D3" i="42" a="1"/>
  <c r="I2" i="47" a="1"/>
  <c r="I9" i="52" a="1"/>
  <c r="S24" i="56" a="1"/>
  <c r="T14" i="56" a="1"/>
  <c r="H22" i="56" a="1"/>
  <c r="G8" i="56" a="1"/>
  <c r="S20" i="12" a="1"/>
  <c r="P8" i="12" a="1"/>
  <c r="N4" i="12" a="1"/>
  <c r="G9" i="12" a="1"/>
  <c r="L21" i="28" a="1"/>
  <c r="K5" i="28" a="1"/>
  <c r="I4" i="1" a="1"/>
  <c r="AL4" i="9" a="1"/>
  <c r="G16" i="43" a="1"/>
  <c r="H22" i="42" a="1"/>
  <c r="D17" i="42" a="1"/>
  <c r="I2" i="5" a="1"/>
  <c r="H9" i="52" a="1"/>
  <c r="G22" i="56" a="1"/>
  <c r="S14" i="12" a="1"/>
  <c r="E33" i="12" a="1"/>
  <c r="E8" i="12" a="1"/>
  <c r="J3" i="39" a="1"/>
  <c r="H6" i="28" a="1"/>
  <c r="D4" i="28" a="1"/>
  <c r="J23" i="1" a="1"/>
  <c r="I16" i="1" a="1"/>
  <c r="I9" i="1" a="1"/>
  <c r="H15" i="42" a="1"/>
  <c r="J9" i="42" a="1"/>
  <c r="C3" i="42" a="1"/>
  <c r="F9" i="52" a="1"/>
  <c r="V23" i="56" a="1"/>
  <c r="S14" i="56" a="1"/>
  <c r="J7" i="56" a="1"/>
  <c r="R20" i="12" a="1"/>
  <c r="R14" i="12" a="1"/>
  <c r="O8" i="12" a="1"/>
  <c r="L4" i="12" a="1"/>
  <c r="K21" i="28" a="1"/>
  <c r="M4" i="28" a="1"/>
  <c r="H16" i="1" a="1"/>
  <c r="H4" i="1" a="1"/>
  <c r="X4" i="9" a="1"/>
  <c r="H15" i="43" a="1"/>
  <c r="G22" i="42" a="1"/>
  <c r="U3" i="18" a="1"/>
  <c r="H2" i="5" a="1"/>
  <c r="F2" i="47" a="1"/>
  <c r="G7" i="12" a="1"/>
  <c r="H21" i="39" a="1"/>
  <c r="G6" i="28" a="1"/>
  <c r="E3" i="28" a="1"/>
  <c r="H23" i="1" a="1"/>
  <c r="H9" i="1" a="1"/>
  <c r="G15" i="42" a="1"/>
  <c r="I9" i="42" a="1"/>
  <c r="S3" i="18" a="1"/>
  <c r="B2" i="5" a="1"/>
  <c r="E9" i="52" a="1"/>
  <c r="U23" i="56" a="1"/>
  <c r="U13" i="56" a="1"/>
  <c r="I7" i="56" a="1"/>
  <c r="Q20" i="12" a="1"/>
  <c r="N8" i="12" a="1"/>
  <c r="O34" i="12" a="1"/>
  <c r="F32" i="12" a="1"/>
  <c r="H8" i="39" a="1"/>
  <c r="M20" i="28" a="1"/>
  <c r="L4" i="28" a="1"/>
  <c r="D3" i="28" a="1"/>
  <c r="G15" i="43" a="1"/>
  <c r="E22" i="42" a="1"/>
  <c r="E2" i="47" a="1"/>
  <c r="G8" i="52" a="1"/>
  <c r="G20" i="56" a="1"/>
  <c r="S18" i="12" a="1"/>
  <c r="N14" i="12" a="1"/>
  <c r="F7" i="12" a="1"/>
  <c r="H7" i="39" a="1"/>
  <c r="H5" i="28" a="1"/>
  <c r="L21" i="1" a="1"/>
  <c r="L15" i="1" a="1"/>
  <c r="G9" i="1" a="1"/>
  <c r="J3" i="1" a="1"/>
  <c r="V4" i="9" a="1"/>
  <c r="D15" i="42" a="1"/>
  <c r="H9" i="42" a="1"/>
  <c r="Q3" i="18" a="1"/>
  <c r="A2" i="5" a="1"/>
  <c r="C2" i="47" a="1"/>
  <c r="C16" i="43" a="1"/>
  <c r="F9" i="42" a="1"/>
  <c r="Q2" i="47" a="1"/>
  <c r="P15" i="12" a="1"/>
  <c r="G5" i="12" a="1"/>
  <c r="L10" i="28" a="1"/>
  <c r="K15" i="1" a="1"/>
  <c r="U22" i="56" a="1"/>
  <c r="D5" i="28" a="1"/>
  <c r="C10" i="55" a="1"/>
  <c r="O15" i="12" a="1"/>
  <c r="F5" i="12" a="1"/>
  <c r="M2" i="47" a="1"/>
  <c r="T22" i="56" a="1"/>
  <c r="C9" i="55" a="1"/>
  <c r="J8" i="39" a="1"/>
  <c r="E23" i="42" a="1"/>
  <c r="I5" i="42" a="1"/>
  <c r="K2" i="47" a="1"/>
  <c r="Q32" i="12" a="1"/>
  <c r="L8" i="28" a="1"/>
  <c r="I2" i="38" a="1"/>
  <c r="R13" i="12" a="1"/>
  <c r="G12" i="1" a="1"/>
  <c r="C22" i="42" a="1"/>
  <c r="J6" i="39" a="1"/>
  <c r="G3" i="42" a="1"/>
  <c r="G2" i="46" a="1"/>
  <c r="H6" i="56" a="1"/>
  <c r="Q13" i="12" a="1"/>
  <c r="J5" i="39" a="1"/>
  <c r="F28" i="1" a="1"/>
  <c r="L11" i="1" a="1"/>
  <c r="F2" i="46" a="1"/>
  <c r="K30" i="12" a="1"/>
  <c r="G22" i="28" a="1"/>
  <c r="C2" i="38" a="1"/>
  <c r="G6" i="56" a="1"/>
  <c r="V14" i="56" a="1"/>
  <c r="H6" i="39" a="1"/>
  <c r="U4" i="9" a="1"/>
  <c r="J5" i="56" a="1"/>
  <c r="G33" i="12" a="1"/>
  <c r="H10" i="28" a="1"/>
  <c r="K27" i="1" a="1"/>
  <c r="G18" i="42" a="1"/>
  <c r="N2" i="47" a="1"/>
  <c r="D7" i="42" a="1"/>
  <c r="G13" i="56" a="1"/>
  <c r="O33" i="12" a="1"/>
  <c r="K10" i="28" a="1"/>
  <c r="J15" i="1" a="1"/>
  <c r="F23" i="42" a="1"/>
  <c r="M15" i="12" a="1"/>
  <c r="M9" i="28" a="1"/>
  <c r="C7" i="42" a="1"/>
  <c r="J12" i="56" a="1"/>
  <c r="R32" i="12" a="1"/>
  <c r="M8" i="28" a="1"/>
  <c r="H15" i="1" a="1"/>
  <c r="J2" i="38" a="1"/>
  <c r="S22" i="56" a="1"/>
  <c r="H12" i="1" a="1"/>
  <c r="D22" i="42" a="1"/>
  <c r="I12" i="56" a="1"/>
  <c r="M14" i="12" a="1"/>
  <c r="J7" i="39" a="1"/>
  <c r="K2" i="46" a="1"/>
  <c r="S16" i="56" a="1"/>
  <c r="H12" i="56" a="1"/>
  <c r="H5" i="42" a="1"/>
  <c r="L30" i="12" a="1"/>
  <c r="H22" i="28" a="1"/>
  <c r="V15" i="56" a="1"/>
  <c r="J21" i="42" a="1"/>
  <c r="P12" i="12" a="1"/>
  <c r="F3" i="42" a="1"/>
  <c r="U15" i="56" a="1"/>
  <c r="L27" i="1" a="1"/>
  <c r="H18" i="42" a="1"/>
  <c r="G34" i="12" a="1"/>
  <c r="G21" i="28" a="1"/>
  <c r="I11" i="1" a="1"/>
  <c r="R10" i="12" a="1"/>
  <c r="P3" i="18" a="1"/>
  <c r="G19" i="43" a="1"/>
  <c r="G14" i="42" a="1"/>
  <c r="D2" i="15" a="1"/>
  <c r="K23" i="28" a="1"/>
  <c r="H23" i="56" a="1"/>
  <c r="L21" i="12" a="1"/>
  <c r="K8" i="12" a="1"/>
  <c r="G5" i="28" a="1"/>
  <c r="F21" i="1" a="1"/>
  <c r="F5" i="1" a="1"/>
  <c r="G17" i="43" a="1"/>
  <c r="E14" i="42" a="1"/>
  <c r="C2" i="15" a="1"/>
  <c r="D8" i="52" a="1"/>
  <c r="F14" i="12" a="1"/>
  <c r="M22" i="28" a="1"/>
  <c r="E19" i="28" a="1"/>
  <c r="A2" i="15" a="1"/>
  <c r="G23" i="56" a="1"/>
  <c r="R18" i="12" a="1"/>
  <c r="S7" i="12" a="1"/>
  <c r="F18" i="1" a="1"/>
  <c r="K4" i="1" a="1"/>
  <c r="H14" i="43" a="1"/>
  <c r="J10" i="42" a="1"/>
  <c r="H4" i="52" a="1"/>
  <c r="K5" i="12" a="1"/>
  <c r="E14" i="12" a="1"/>
  <c r="L20" i="28" a="1"/>
  <c r="D19" i="28" a="1"/>
  <c r="H13" i="43" a="1"/>
  <c r="I22" i="56" a="1"/>
  <c r="Q18" i="12" a="1"/>
  <c r="K17" i="1" a="1"/>
  <c r="J4" i="1" a="1"/>
  <c r="I10" i="42" a="1"/>
  <c r="V2" i="7" a="1"/>
  <c r="G4" i="52" a="1"/>
  <c r="S4" i="12" a="1"/>
  <c r="M19" i="28" a="1"/>
  <c r="H4" i="43" a="1"/>
  <c r="J19" i="56" a="1"/>
  <c r="P18" i="12" a="1"/>
  <c r="F10" i="12" a="1"/>
  <c r="E13" i="28" a="1"/>
  <c r="H10" i="42" a="1"/>
  <c r="U2" i="7" a="1"/>
  <c r="F4" i="52" a="1"/>
  <c r="H19" i="56" a="1"/>
  <c r="S16" i="12" a="1"/>
  <c r="Q4" i="12" a="1"/>
  <c r="H27" i="1" a="1"/>
  <c r="J9" i="52" a="1"/>
  <c r="F8" i="52" a="1"/>
  <c r="F30" i="12" a="1"/>
  <c r="J21" i="1" a="1"/>
  <c r="I21" i="1" a="1"/>
  <c r="E4" i="52" a="1"/>
  <c r="S4" i="9" a="1"/>
  <c r="T9" i="56" a="1"/>
  <c r="H21" i="1" a="1"/>
  <c r="L16" i="1" a="1"/>
  <c r="S9" i="56" a="1"/>
  <c r="G21" i="43" a="1"/>
  <c r="V8" i="56" a="1"/>
  <c r="G6" i="12" a="1"/>
  <c r="J8" i="1" a="1"/>
  <c r="G17" i="42" a="1"/>
  <c r="G19" i="56" a="1"/>
  <c r="F14" i="39" a="1"/>
  <c r="F17" i="42" a="1"/>
  <c r="I5" i="1" a="1"/>
  <c r="P21" i="12" a="1"/>
  <c r="C23" i="55" a="1"/>
  <c r="O21" i="12" a="1"/>
  <c r="M17" i="28" a="1"/>
  <c r="C22" i="55" a="1"/>
  <c r="R4" i="12" a="1"/>
  <c r="E10" i="52" a="1"/>
  <c r="T4" i="9" a="1"/>
  <c r="G23" i="12" a="1"/>
  <c r="H23" i="43" a="1"/>
  <c r="G19" i="12" a="1"/>
  <c r="E7" i="12" a="1"/>
  <c r="K8" i="1" a="1"/>
  <c r="C17" i="43" a="1"/>
  <c r="H5" i="39" a="1"/>
  <c r="D18" i="42" a="1"/>
  <c r="I8" i="1" a="1"/>
  <c r="L23" i="28" a="1"/>
  <c r="C15" i="42" a="1"/>
  <c r="N21" i="12" a="1"/>
  <c r="L11" i="28" a="1"/>
  <c r="Q15" i="12" a="1"/>
  <c r="K3" i="18" a="1"/>
  <c r="G10" i="28" a="1"/>
  <c r="E2" i="15" a="1"/>
  <c r="Q10" i="12" a="1"/>
  <c r="G9" i="28" a="1"/>
  <c r="O10" i="12" a="1"/>
  <c r="H8" i="28" a="1"/>
  <c r="N9" i="12" a="1"/>
  <c r="J11" i="52" a="1"/>
  <c r="M8" i="12" a="1"/>
  <c r="F10" i="52" a="1"/>
  <c r="D13" i="28" a="1"/>
  <c r="D13" i="28" l="1"/>
  <c r="F10" i="52"/>
  <c r="M8" i="12"/>
  <c r="J11" i="52"/>
  <c r="N9" i="12"/>
  <c r="H8" i="28"/>
  <c r="O10" i="12"/>
  <c r="G9" i="28"/>
  <c r="Q10" i="12"/>
  <c r="E2" i="15"/>
  <c r="G10" i="28"/>
  <c r="K3" i="18"/>
  <c r="Q15" i="12"/>
  <c r="L11" i="28"/>
  <c r="N21" i="12"/>
  <c r="C15" i="42"/>
  <c r="L23" i="28"/>
  <c r="I8" i="1"/>
  <c r="D18" i="42"/>
  <c r="H5" i="39"/>
  <c r="C17" i="43"/>
  <c r="K8" i="1"/>
  <c r="E7" i="12"/>
  <c r="G19" i="12"/>
  <c r="H23" i="43"/>
  <c r="G23" i="12"/>
  <c r="T4" i="9"/>
  <c r="E10" i="52"/>
  <c r="R4" i="12"/>
  <c r="C22" i="55"/>
  <c r="M17" i="28"/>
  <c r="O21" i="12"/>
  <c r="C23" i="55"/>
  <c r="P21" i="12"/>
  <c r="I5" i="1"/>
  <c r="F17" i="42"/>
  <c r="F14" i="39"/>
  <c r="G19" i="56"/>
  <c r="G17" i="42"/>
  <c r="J8" i="1"/>
  <c r="G6" i="12"/>
  <c r="V8" i="56"/>
  <c r="G21" i="43"/>
  <c r="S9" i="56"/>
  <c r="L16" i="1"/>
  <c r="H21" i="1"/>
  <c r="T9" i="56"/>
  <c r="S4" i="9"/>
  <c r="E4" i="52"/>
  <c r="I21" i="1"/>
  <c r="J21" i="1"/>
  <c r="F30" i="12"/>
  <c r="F8" i="52"/>
  <c r="J9" i="52"/>
  <c r="H27" i="1"/>
  <c r="Q4" i="12"/>
  <c r="S16" i="12"/>
  <c r="H19" i="56"/>
  <c r="F4" i="52"/>
  <c r="U2" i="7"/>
  <c r="H10" i="42"/>
  <c r="E13" i="28"/>
  <c r="F10" i="12"/>
  <c r="P18" i="12"/>
  <c r="J19" i="56"/>
  <c r="H4" i="43"/>
  <c r="M19" i="28"/>
  <c r="S4" i="12"/>
  <c r="G4" i="52"/>
  <c r="V2" i="7"/>
  <c r="I10" i="42"/>
  <c r="J4" i="1"/>
  <c r="K17" i="1"/>
  <c r="Q18" i="12"/>
  <c r="I22" i="56"/>
  <c r="H13" i="43"/>
  <c r="D19" i="28"/>
  <c r="L20" i="28"/>
  <c r="E14" i="12"/>
  <c r="K5" i="12"/>
  <c r="H4" i="52"/>
  <c r="J10" i="42"/>
  <c r="H14" i="43"/>
  <c r="K4" i="1"/>
  <c r="F18" i="1"/>
  <c r="S7" i="12"/>
  <c r="R18" i="12"/>
  <c r="G23" i="56"/>
  <c r="A2" i="15"/>
  <c r="E19" i="28"/>
  <c r="M22" i="28"/>
  <c r="F14" i="12"/>
  <c r="D8" i="52"/>
  <c r="C2" i="15"/>
  <c r="E14" i="42"/>
  <c r="G17" i="43"/>
  <c r="F5" i="1"/>
  <c r="F21" i="1"/>
  <c r="G5" i="28"/>
  <c r="K8" i="12"/>
  <c r="L21" i="12"/>
  <c r="H23" i="56"/>
  <c r="K23" i="28"/>
  <c r="D2" i="15"/>
  <c r="G14" i="42"/>
  <c r="G19" i="43"/>
  <c r="P3" i="18"/>
  <c r="R10" i="12"/>
  <c r="I11" i="1"/>
  <c r="G21" i="28"/>
  <c r="G34" i="12"/>
  <c r="H18" i="42"/>
  <c r="L27" i="1"/>
  <c r="U15" i="56"/>
  <c r="F3" i="42"/>
  <c r="P12" i="12"/>
  <c r="J21" i="42"/>
  <c r="V15" i="56"/>
  <c r="H22" i="28"/>
  <c r="L30" i="12"/>
  <c r="H5" i="42"/>
  <c r="H12" i="56"/>
  <c r="S16" i="56"/>
  <c r="K2" i="46"/>
  <c r="J7" i="39"/>
  <c r="M14" i="12"/>
  <c r="I12" i="56"/>
  <c r="D22" i="42"/>
  <c r="H12" i="1"/>
  <c r="S22" i="56"/>
  <c r="J2" i="38"/>
  <c r="H15" i="1"/>
  <c r="M8" i="28"/>
  <c r="R32" i="12"/>
  <c r="J12" i="56"/>
  <c r="C7" i="42"/>
  <c r="M9" i="28"/>
  <c r="M15" i="12"/>
  <c r="F23" i="42"/>
  <c r="J15" i="1"/>
  <c r="K10" i="28"/>
  <c r="O33" i="12"/>
  <c r="G13" i="56"/>
  <c r="D7" i="42"/>
  <c r="N2" i="47"/>
  <c r="G18" i="42"/>
  <c r="K27" i="1"/>
  <c r="H10" i="28"/>
  <c r="G33" i="12"/>
  <c r="J5" i="56"/>
  <c r="U4" i="9"/>
  <c r="H6" i="39"/>
  <c r="V14" i="56"/>
  <c r="G6" i="56"/>
  <c r="C2" i="38"/>
  <c r="G22" i="28"/>
  <c r="K30" i="12"/>
  <c r="F2" i="46"/>
  <c r="L11" i="1"/>
  <c r="F28" i="1"/>
  <c r="J5" i="39"/>
  <c r="Q13" i="12"/>
  <c r="H6" i="56"/>
  <c r="G2" i="46"/>
  <c r="G3" i="42"/>
  <c r="J6" i="39"/>
  <c r="C22" i="42"/>
  <c r="G12" i="1"/>
  <c r="R13" i="12"/>
  <c r="I2" i="38"/>
  <c r="L8" i="28"/>
  <c r="Q32" i="12"/>
  <c r="K2" i="47"/>
  <c r="I5" i="42"/>
  <c r="E23" i="42"/>
  <c r="J8" i="39"/>
  <c r="C9" i="55"/>
  <c r="T22" i="56"/>
  <c r="M2" i="47"/>
  <c r="F5" i="12"/>
  <c r="O15" i="12"/>
  <c r="C10" i="55"/>
  <c r="D5" i="28"/>
  <c r="U22" i="56"/>
  <c r="K15" i="1"/>
  <c r="L10" i="28"/>
  <c r="G5" i="12"/>
  <c r="P15" i="12"/>
  <c r="Q2" i="47"/>
  <c r="F9" i="42"/>
  <c r="C16" i="43"/>
  <c r="C2" i="47"/>
  <c r="A2" i="5"/>
  <c r="Q3" i="18"/>
  <c r="H9" i="42"/>
  <c r="D15" i="42"/>
  <c r="V4" i="9"/>
  <c r="J3" i="1"/>
  <c r="G9" i="1"/>
  <c r="L15" i="1"/>
  <c r="L21" i="1"/>
  <c r="H5" i="28"/>
  <c r="H7" i="39"/>
  <c r="F7" i="12"/>
  <c r="N14" i="12"/>
  <c r="S18" i="12"/>
  <c r="G20" i="56"/>
  <c r="G8" i="52"/>
  <c r="E2" i="47"/>
  <c r="E22" i="42"/>
  <c r="G15" i="43"/>
  <c r="D3" i="28"/>
  <c r="L4" i="28"/>
  <c r="M20" i="28"/>
  <c r="H8" i="39"/>
  <c r="F32" i="12"/>
  <c r="O34" i="12"/>
  <c r="N8" i="12"/>
  <c r="Q20" i="12"/>
  <c r="I7" i="56"/>
  <c r="U13" i="56"/>
  <c r="U23" i="56"/>
  <c r="E9" i="52"/>
  <c r="B2" i="5"/>
  <c r="S3" i="18"/>
  <c r="I9" i="42"/>
  <c r="G15" i="42"/>
  <c r="H9" i="1"/>
  <c r="H23" i="1"/>
  <c r="E3" i="28"/>
  <c r="G6" i="28"/>
  <c r="H21" i="39"/>
  <c r="G7" i="12"/>
  <c r="F2" i="47"/>
  <c r="H2" i="5"/>
  <c r="U3" i="18"/>
  <c r="G22" i="42"/>
  <c r="H15" i="43"/>
  <c r="X4" i="9"/>
  <c r="H4" i="1"/>
  <c r="H16" i="1"/>
  <c r="M4" i="28"/>
  <c r="K21" i="28"/>
  <c r="L4" i="12"/>
  <c r="O8" i="12"/>
  <c r="R14" i="12"/>
  <c r="R20" i="12"/>
  <c r="J7" i="56"/>
  <c r="S14" i="56"/>
  <c r="V23" i="56"/>
  <c r="F9" i="52"/>
  <c r="C3" i="42"/>
  <c r="J9" i="42"/>
  <c r="H15" i="42"/>
  <c r="I9" i="1"/>
  <c r="I16" i="1"/>
  <c r="J23" i="1"/>
  <c r="D4" i="28"/>
  <c r="H6" i="28"/>
  <c r="J3" i="39"/>
  <c r="E8" i="12"/>
  <c r="E33" i="12"/>
  <c r="S14" i="12"/>
  <c r="G22" i="56"/>
  <c r="H9" i="52"/>
  <c r="I2" i="5"/>
  <c r="D17" i="42"/>
  <c r="H22" i="42"/>
  <c r="G16" i="43"/>
  <c r="AL4" i="9"/>
  <c r="I4" i="1"/>
  <c r="K5" i="28"/>
  <c r="L21" i="28"/>
  <c r="G9" i="12"/>
  <c r="N4" i="12"/>
  <c r="P8" i="12"/>
  <c r="S20" i="12"/>
  <c r="G8" i="56"/>
  <c r="H22" i="56"/>
  <c r="T14" i="56"/>
  <c r="S24" i="56"/>
  <c r="I9" i="52"/>
  <c r="I2" i="47"/>
  <c r="D3" i="42"/>
  <c r="C10" i="42"/>
  <c r="E17" i="42"/>
  <c r="B2" i="38"/>
  <c r="H11" i="1"/>
  <c r="K16" i="1"/>
  <c r="K23" i="1"/>
  <c r="E4" i="28"/>
  <c r="G7" i="28"/>
  <c r="M21" i="28"/>
  <c r="J4" i="39"/>
  <c r="F33" i="12"/>
  <c r="K15" i="12"/>
  <c r="D4" i="52"/>
  <c r="V2" i="5"/>
  <c r="E3" i="42"/>
  <c r="D23" i="42"/>
  <c r="H16" i="43"/>
  <c r="J9" i="39"/>
  <c r="H13" i="56"/>
  <c r="J5" i="42"/>
  <c r="G28" i="1"/>
  <c r="F15" i="39"/>
  <c r="P5" i="12"/>
  <c r="P17" i="12"/>
  <c r="I13" i="56"/>
  <c r="N2" i="15"/>
  <c r="K5" i="1"/>
  <c r="J19" i="1"/>
  <c r="E14" i="28"/>
  <c r="F17" i="39"/>
  <c r="J10" i="39"/>
  <c r="F5" i="52"/>
  <c r="O2" i="15"/>
  <c r="E13" i="42"/>
  <c r="D19" i="42"/>
  <c r="C12" i="55"/>
  <c r="J12" i="1"/>
  <c r="M12" i="28"/>
  <c r="O31" i="12"/>
  <c r="Q5" i="12"/>
  <c r="O11" i="12"/>
  <c r="L22" i="12"/>
  <c r="J13" i="56"/>
  <c r="E19" i="42"/>
  <c r="K19" i="1"/>
  <c r="D15" i="28"/>
  <c r="J11" i="39"/>
  <c r="F13" i="42"/>
  <c r="C20" i="43"/>
  <c r="P2" i="38"/>
  <c r="K12" i="1"/>
  <c r="J14" i="39"/>
  <c r="Q31" i="12"/>
  <c r="R5" i="12"/>
  <c r="S17" i="12"/>
  <c r="G14" i="56"/>
  <c r="T7" i="56"/>
  <c r="C6" i="52"/>
  <c r="O2" i="7"/>
  <c r="Q2" i="15"/>
  <c r="H6" i="42"/>
  <c r="F8" i="1"/>
  <c r="G20" i="1"/>
  <c r="F19" i="39"/>
  <c r="E18" i="12"/>
  <c r="M7" i="12"/>
  <c r="K18" i="12"/>
  <c r="G13" i="42"/>
  <c r="G19" i="42"/>
  <c r="G3" i="43"/>
  <c r="Q2" i="38"/>
  <c r="E17" i="28"/>
  <c r="M13" i="28"/>
  <c r="F4" i="12"/>
  <c r="R31" i="12"/>
  <c r="M12" i="12"/>
  <c r="S23" i="12"/>
  <c r="I15" i="56"/>
  <c r="S21" i="56"/>
  <c r="P2" i="7"/>
  <c r="R2" i="15"/>
  <c r="I6" i="42"/>
  <c r="C14" i="42"/>
  <c r="C20" i="55"/>
  <c r="G8" i="1"/>
  <c r="G13" i="1"/>
  <c r="H20" i="1"/>
  <c r="G20" i="28"/>
  <c r="F20" i="39"/>
  <c r="G18" i="12"/>
  <c r="Q7" i="12"/>
  <c r="L18" i="12"/>
  <c r="H5" i="56"/>
  <c r="V7" i="56"/>
  <c r="E6" i="52"/>
  <c r="D2" i="46"/>
  <c r="R2" i="7"/>
  <c r="H3" i="43"/>
  <c r="J4" i="9"/>
  <c r="D18" i="28"/>
  <c r="K14" i="28"/>
  <c r="E5" i="12"/>
  <c r="P32" i="12"/>
  <c r="R7" i="12"/>
  <c r="O12" i="12"/>
  <c r="J15" i="56"/>
  <c r="U21" i="56"/>
  <c r="J3" i="18"/>
  <c r="J6" i="42"/>
  <c r="D14" i="42"/>
  <c r="I21" i="42"/>
  <c r="R4" i="9"/>
  <c r="I19" i="1"/>
  <c r="D14" i="28"/>
  <c r="E16" i="12"/>
  <c r="L11" i="12"/>
  <c r="Q21" i="12"/>
  <c r="S6" i="56"/>
  <c r="T16" i="56"/>
  <c r="E5" i="52"/>
  <c r="I12" i="52"/>
  <c r="R2" i="47"/>
  <c r="C11" i="42"/>
  <c r="C19" i="42"/>
  <c r="K2" i="38"/>
  <c r="C11" i="55"/>
  <c r="I12" i="1"/>
  <c r="L12" i="28"/>
  <c r="R30" i="12"/>
  <c r="N11" i="12"/>
  <c r="K22" i="12"/>
  <c r="F4" i="9"/>
  <c r="F16" i="12"/>
  <c r="U16" i="56"/>
  <c r="A2" i="46"/>
  <c r="S2" i="47"/>
  <c r="C19" i="43"/>
  <c r="L2" i="38"/>
  <c r="H28" i="1"/>
  <c r="R17" i="12"/>
  <c r="S7" i="56"/>
  <c r="L2" i="7"/>
  <c r="G6" i="42"/>
  <c r="L28" i="1"/>
  <c r="G19" i="28"/>
  <c r="F18" i="39"/>
  <c r="G17" i="12"/>
  <c r="G5" i="52"/>
  <c r="B2" i="46"/>
  <c r="P2" i="15"/>
  <c r="F19" i="42"/>
  <c r="H4" i="9"/>
  <c r="C18" i="55"/>
  <c r="L19" i="1"/>
  <c r="L13" i="28"/>
  <c r="L12" i="12"/>
  <c r="Q23" i="12"/>
  <c r="V20" i="56"/>
  <c r="F13" i="1"/>
  <c r="H19" i="28"/>
  <c r="R23" i="12"/>
  <c r="U7" i="56"/>
  <c r="D6" i="52"/>
  <c r="C2" i="46"/>
  <c r="I4" i="9"/>
  <c r="C19" i="55"/>
  <c r="C21" i="55"/>
  <c r="H8" i="1"/>
  <c r="H20" i="28"/>
  <c r="F21" i="39"/>
  <c r="I5" i="56"/>
  <c r="C8" i="52"/>
  <c r="E2" i="46"/>
  <c r="S2" i="7"/>
  <c r="G4" i="43"/>
  <c r="E20" i="12"/>
  <c r="S2" i="15"/>
  <c r="G7" i="42"/>
  <c r="A11" i="9"/>
  <c r="A10" i="9"/>
  <c r="A8" i="9"/>
  <c r="A5" i="9"/>
  <c r="A4" i="9"/>
  <c r="A13" i="9"/>
  <c r="A9" i="9"/>
  <c r="A7" i="9"/>
  <c r="A6" i="9"/>
  <c r="A12" i="9"/>
  <c r="J13" i="1"/>
  <c r="E5" i="28"/>
  <c r="L14" i="28"/>
  <c r="P34" i="12"/>
  <c r="O9" i="12"/>
  <c r="R15" i="12"/>
  <c r="L2" i="46"/>
  <c r="H8" i="43"/>
  <c r="L5" i="1"/>
  <c r="G18" i="1"/>
  <c r="H14" i="28"/>
  <c r="F20" i="12"/>
  <c r="J23" i="56"/>
  <c r="T17" i="56"/>
  <c r="O2" i="5"/>
  <c r="C4" i="42"/>
  <c r="AA4" i="9"/>
  <c r="L9" i="1"/>
  <c r="F2" i="39"/>
  <c r="J20" i="39"/>
  <c r="R12" i="12"/>
  <c r="H17" i="56"/>
  <c r="H23" i="42"/>
  <c r="H6" i="1"/>
  <c r="S9" i="12"/>
  <c r="E2" i="7"/>
  <c r="H9" i="43"/>
  <c r="AB4" i="9"/>
  <c r="F21" i="12"/>
  <c r="C7" i="52"/>
  <c r="AD4" i="9"/>
  <c r="C27" i="55"/>
  <c r="K14" i="1"/>
  <c r="H15" i="28"/>
  <c r="F7" i="39"/>
  <c r="K10" i="12"/>
  <c r="G25" i="56"/>
  <c r="L16" i="28"/>
  <c r="F22" i="12"/>
  <c r="R6" i="12"/>
  <c r="N13" i="12"/>
  <c r="N23" i="12"/>
  <c r="C3" i="18"/>
  <c r="F3" i="1"/>
  <c r="F15" i="1"/>
  <c r="G19" i="1"/>
  <c r="M7" i="28"/>
  <c r="K17" i="28"/>
  <c r="F9" i="39"/>
  <c r="F13" i="12"/>
  <c r="E23" i="12"/>
  <c r="M33" i="12"/>
  <c r="S3" i="12"/>
  <c r="G11" i="56"/>
  <c r="H18" i="56"/>
  <c r="I25" i="56"/>
  <c r="V11" i="56"/>
  <c r="T20" i="56"/>
  <c r="H3" i="52"/>
  <c r="E11" i="52"/>
  <c r="J2" i="7"/>
  <c r="S2" i="5"/>
  <c r="F3" i="18"/>
  <c r="H4" i="42"/>
  <c r="D9" i="42"/>
  <c r="C13" i="42"/>
  <c r="J16" i="42"/>
  <c r="I20" i="42"/>
  <c r="H12" i="43"/>
  <c r="C4" i="9"/>
  <c r="M30" i="12"/>
  <c r="H16" i="56"/>
  <c r="U9" i="56"/>
  <c r="G10" i="52"/>
  <c r="J3" i="42"/>
  <c r="C12" i="42"/>
  <c r="J9" i="1"/>
  <c r="H13" i="28"/>
  <c r="M5" i="28"/>
  <c r="J19" i="39"/>
  <c r="S5" i="12"/>
  <c r="Q12" i="12"/>
  <c r="H9" i="56"/>
  <c r="H6" i="52"/>
  <c r="G23" i="42"/>
  <c r="R2" i="38"/>
  <c r="D21" i="28"/>
  <c r="K6" i="12"/>
  <c r="H10" i="52"/>
  <c r="H7" i="42"/>
  <c r="G9" i="43"/>
  <c r="K15" i="28"/>
  <c r="E21" i="12"/>
  <c r="M19" i="12"/>
  <c r="V10" i="56"/>
  <c r="M2" i="46"/>
  <c r="J7" i="42"/>
  <c r="J15" i="42"/>
  <c r="C26" i="55"/>
  <c r="H22" i="1"/>
  <c r="L6" i="28"/>
  <c r="F11" i="12"/>
  <c r="M31" i="12"/>
  <c r="G10" i="56"/>
  <c r="G24" i="56"/>
  <c r="U17" i="56"/>
  <c r="I10" i="52"/>
  <c r="D4" i="42"/>
  <c r="E12" i="42"/>
  <c r="J19" i="42"/>
  <c r="I6" i="1"/>
  <c r="D23" i="28"/>
  <c r="L15" i="28"/>
  <c r="H11" i="39"/>
  <c r="S12" i="12"/>
  <c r="M23" i="12"/>
  <c r="S11" i="56"/>
  <c r="N2" i="46"/>
  <c r="T2" i="38"/>
  <c r="I18" i="1"/>
  <c r="I22" i="1"/>
  <c r="M6" i="28"/>
  <c r="Q2" i="5"/>
  <c r="E4" i="42"/>
  <c r="G12" i="42"/>
  <c r="C20" i="42"/>
  <c r="H10" i="43"/>
  <c r="H16" i="39"/>
  <c r="T19" i="56"/>
  <c r="D7" i="52"/>
  <c r="U2" i="38"/>
  <c r="C28" i="55"/>
  <c r="L14" i="1"/>
  <c r="J22" i="1"/>
  <c r="D9" i="28"/>
  <c r="K7" i="28"/>
  <c r="M32" i="12"/>
  <c r="R19" i="12"/>
  <c r="G18" i="56"/>
  <c r="U19" i="56"/>
  <c r="S2" i="46"/>
  <c r="R2" i="5"/>
  <c r="G4" i="42"/>
  <c r="H12" i="42"/>
  <c r="G11" i="43"/>
  <c r="F11" i="1"/>
  <c r="E26" i="28"/>
  <c r="G3" i="12"/>
  <c r="S6" i="12"/>
  <c r="O13" i="12"/>
  <c r="Q16" i="12"/>
  <c r="O23" i="12"/>
  <c r="I7" i="52"/>
  <c r="A2" i="47"/>
  <c r="AI4" i="9"/>
  <c r="L6" i="1"/>
  <c r="G11" i="1"/>
  <c r="G23" i="1"/>
  <c r="G3" i="28"/>
  <c r="G17" i="28"/>
  <c r="F13" i="39"/>
  <c r="H20" i="39"/>
  <c r="E4" i="12"/>
  <c r="L7" i="12"/>
  <c r="N10" i="12"/>
  <c r="P13" i="12"/>
  <c r="R16" i="12"/>
  <c r="N20" i="12"/>
  <c r="P23" i="12"/>
  <c r="I3" i="52"/>
  <c r="J7" i="52"/>
  <c r="B2" i="47"/>
  <c r="K2" i="7"/>
  <c r="G5" i="42"/>
  <c r="E9" i="42"/>
  <c r="C12" i="43"/>
  <c r="AJ4" i="9"/>
  <c r="G10" i="12"/>
  <c r="M22" i="12"/>
  <c r="I23" i="56"/>
  <c r="V16" i="56"/>
  <c r="H19" i="42"/>
  <c r="G6" i="43"/>
  <c r="Z4" i="9"/>
  <c r="F22" i="1"/>
  <c r="M23" i="28"/>
  <c r="L19" i="12"/>
  <c r="G17" i="56"/>
  <c r="T2" i="47"/>
  <c r="I15" i="42"/>
  <c r="C24" i="55"/>
  <c r="G22" i="1"/>
  <c r="E11" i="12"/>
  <c r="L31" i="12"/>
  <c r="P9" i="12"/>
  <c r="N22" i="12"/>
  <c r="D3" i="52"/>
  <c r="T2" i="15"/>
  <c r="D12" i="42"/>
  <c r="I19" i="42"/>
  <c r="G14" i="1"/>
  <c r="K6" i="28"/>
  <c r="H10" i="39"/>
  <c r="Q34" i="12"/>
  <c r="I9" i="56"/>
  <c r="I6" i="52"/>
  <c r="S2" i="38"/>
  <c r="H18" i="1"/>
  <c r="D7" i="28"/>
  <c r="G15" i="28"/>
  <c r="J22" i="39"/>
  <c r="O6" i="12"/>
  <c r="N16" i="12"/>
  <c r="O22" i="12"/>
  <c r="E3" i="52"/>
  <c r="P2" i="5"/>
  <c r="C3" i="43"/>
  <c r="F10" i="1"/>
  <c r="R34" i="12"/>
  <c r="N19" i="12"/>
  <c r="I17" i="56"/>
  <c r="G2" i="7"/>
  <c r="A3" i="18"/>
  <c r="D8" i="28"/>
  <c r="G11" i="12"/>
  <c r="K32" i="12"/>
  <c r="O16" i="12"/>
  <c r="H10" i="56"/>
  <c r="F3" i="52"/>
  <c r="C11" i="52"/>
  <c r="H2" i="7"/>
  <c r="J8" i="42"/>
  <c r="H16" i="42"/>
  <c r="C4" i="43"/>
  <c r="J6" i="1"/>
  <c r="L10" i="1"/>
  <c r="D26" i="28"/>
  <c r="F3" i="12"/>
  <c r="M3" i="12"/>
  <c r="L10" i="12"/>
  <c r="P19" i="12"/>
  <c r="T11" i="56"/>
  <c r="O2" i="46"/>
  <c r="AE4" i="9"/>
  <c r="G16" i="28"/>
  <c r="F8" i="39"/>
  <c r="E12" i="12"/>
  <c r="R3" i="12"/>
  <c r="P16" i="12"/>
  <c r="I10" i="56"/>
  <c r="H25" i="56"/>
  <c r="U11" i="56"/>
  <c r="G3" i="52"/>
  <c r="D11" i="52"/>
  <c r="I2" i="7"/>
  <c r="C9" i="42"/>
  <c r="I16" i="42"/>
  <c r="C9" i="43"/>
  <c r="K6" i="1"/>
  <c r="F23" i="1"/>
  <c r="E11" i="28"/>
  <c r="H16" i="28"/>
  <c r="M16" i="28"/>
  <c r="H18" i="39"/>
  <c r="G22" i="12"/>
  <c r="M10" i="12"/>
  <c r="G3" i="1"/>
  <c r="H7" i="1"/>
  <c r="G15" i="1"/>
  <c r="H19" i="1"/>
  <c r="E12" i="28"/>
  <c r="H18" i="28"/>
  <c r="K8" i="28"/>
  <c r="L17" i="28"/>
  <c r="G13" i="12"/>
  <c r="F23" i="12"/>
  <c r="K34" i="12"/>
  <c r="K4" i="12"/>
  <c r="H11" i="56"/>
  <c r="I18" i="56"/>
  <c r="J25" i="56"/>
  <c r="U20" i="56"/>
  <c r="T2" i="5"/>
  <c r="G3" i="18"/>
  <c r="D13" i="42"/>
  <c r="C17" i="42"/>
  <c r="J20" i="42"/>
  <c r="C13" i="43"/>
  <c r="G13" i="43"/>
  <c r="D4" i="9"/>
  <c r="C8" i="42"/>
  <c r="V2" i="38"/>
  <c r="K3" i="1"/>
  <c r="G10" i="1"/>
  <c r="F17" i="1"/>
  <c r="E21" i="28"/>
  <c r="O14" i="12"/>
  <c r="S12" i="56"/>
  <c r="H8" i="52"/>
  <c r="I4" i="42"/>
  <c r="C21" i="42"/>
  <c r="H6" i="43"/>
  <c r="H19" i="43"/>
  <c r="F7" i="1"/>
  <c r="K13" i="1"/>
  <c r="M18" i="28"/>
  <c r="F8" i="12"/>
  <c r="L34" i="12"/>
  <c r="D12" i="52"/>
  <c r="G2" i="15"/>
  <c r="D8" i="42"/>
  <c r="G11" i="42"/>
  <c r="J17" i="42"/>
  <c r="AN4" i="9"/>
  <c r="H11" i="28"/>
  <c r="K3" i="28"/>
  <c r="J17" i="39"/>
  <c r="E17" i="12"/>
  <c r="E31" i="12"/>
  <c r="M34" i="12"/>
  <c r="M6" i="12"/>
  <c r="K9" i="12"/>
  <c r="Q11" i="12"/>
  <c r="P14" i="12"/>
  <c r="M17" i="12"/>
  <c r="G15" i="56"/>
  <c r="G21" i="56"/>
  <c r="U6" i="56"/>
  <c r="T12" i="56"/>
  <c r="V18" i="56"/>
  <c r="I8" i="52"/>
  <c r="U2" i="46"/>
  <c r="B2" i="7"/>
  <c r="L2" i="15"/>
  <c r="N3" i="18"/>
  <c r="J4" i="42"/>
  <c r="E8" i="42"/>
  <c r="I14" i="42"/>
  <c r="D21" i="42"/>
  <c r="C7" i="43"/>
  <c r="G7" i="43"/>
  <c r="G20" i="43"/>
  <c r="F11" i="42"/>
  <c r="G11" i="28"/>
  <c r="J15" i="39"/>
  <c r="G30" i="12"/>
  <c r="P11" i="12"/>
  <c r="J20" i="56"/>
  <c r="H14" i="42"/>
  <c r="C14" i="55"/>
  <c r="G23" i="28"/>
  <c r="M10" i="28"/>
  <c r="F10" i="39"/>
  <c r="L6" i="12"/>
  <c r="K20" i="12"/>
  <c r="I8" i="56"/>
  <c r="H14" i="56"/>
  <c r="S25" i="56"/>
  <c r="F2" i="5"/>
  <c r="C16" i="55"/>
  <c r="F4" i="1"/>
  <c r="I10" i="1"/>
  <c r="K20" i="1"/>
  <c r="D22" i="28"/>
  <c r="G7" i="1"/>
  <c r="I17" i="1"/>
  <c r="G27" i="1"/>
  <c r="D10" i="28"/>
  <c r="K11" i="28"/>
  <c r="L19" i="28"/>
  <c r="F11" i="39"/>
  <c r="H13" i="39"/>
  <c r="F9" i="12"/>
  <c r="Q3" i="12"/>
  <c r="L20" i="12"/>
  <c r="L23" i="12"/>
  <c r="J8" i="56"/>
  <c r="S19" i="56"/>
  <c r="T25" i="56"/>
  <c r="J5" i="52"/>
  <c r="D9" i="52"/>
  <c r="E12" i="52"/>
  <c r="G2" i="5"/>
  <c r="C18" i="42"/>
  <c r="Q4" i="9"/>
  <c r="A2" i="38"/>
  <c r="T24" i="56"/>
  <c r="C12" i="52"/>
  <c r="F2" i="15"/>
  <c r="L23" i="1"/>
  <c r="G16" i="12"/>
  <c r="K17" i="12"/>
  <c r="H8" i="56"/>
  <c r="T6" i="56"/>
  <c r="U18" i="56"/>
  <c r="H5" i="52"/>
  <c r="T2" i="46"/>
  <c r="A2" i="7"/>
  <c r="M3" i="18"/>
  <c r="H17" i="42"/>
  <c r="C5" i="43"/>
  <c r="E9" i="28"/>
  <c r="H12" i="39"/>
  <c r="P3" i="12"/>
  <c r="R22" i="12"/>
  <c r="I5" i="52"/>
  <c r="O4" i="9"/>
  <c r="C17" i="55"/>
  <c r="G4" i="1"/>
  <c r="F14" i="1"/>
  <c r="J17" i="1"/>
  <c r="L20" i="1"/>
  <c r="E22" i="28"/>
  <c r="G12" i="28"/>
  <c r="L3" i="28"/>
  <c r="H15" i="39"/>
  <c r="J18" i="39"/>
  <c r="F17" i="12"/>
  <c r="O30" i="12"/>
  <c r="N6" i="12"/>
  <c r="L9" i="12"/>
  <c r="Q14" i="12"/>
  <c r="N17" i="12"/>
  <c r="M20" i="12"/>
  <c r="H15" i="56"/>
  <c r="J21" i="56"/>
  <c r="V6" i="56"/>
  <c r="V12" i="56"/>
  <c r="V2" i="46"/>
  <c r="C2" i="7"/>
  <c r="M2" i="15"/>
  <c r="O3" i="18"/>
  <c r="G8" i="42"/>
  <c r="J11" i="42"/>
  <c r="H21" i="42"/>
  <c r="C8" i="43"/>
  <c r="H7" i="43"/>
  <c r="H20" i="43"/>
  <c r="L5" i="12"/>
  <c r="L16" i="12"/>
  <c r="I16" i="56"/>
  <c r="V19" i="56"/>
  <c r="F12" i="52"/>
  <c r="J2" i="5"/>
  <c r="I23" i="42"/>
  <c r="H21" i="43"/>
  <c r="AG4" i="9"/>
  <c r="H3" i="1"/>
  <c r="G17" i="1"/>
  <c r="D20" i="28"/>
  <c r="M11" i="28"/>
  <c r="F3" i="39"/>
  <c r="H3" i="39"/>
  <c r="H22" i="39"/>
  <c r="E15" i="12"/>
  <c r="G21" i="12"/>
  <c r="E34" i="12"/>
  <c r="Q9" i="12"/>
  <c r="R11" i="12"/>
  <c r="S13" i="12"/>
  <c r="O20" i="12"/>
  <c r="P22" i="12"/>
  <c r="I6" i="56"/>
  <c r="J11" i="56"/>
  <c r="T10" i="56"/>
  <c r="S15" i="56"/>
  <c r="I4" i="52"/>
  <c r="G7" i="52"/>
  <c r="C10" i="52"/>
  <c r="O2" i="47"/>
  <c r="M2" i="7"/>
  <c r="H3" i="18"/>
  <c r="H3" i="42"/>
  <c r="D6" i="42"/>
  <c r="D11" i="42"/>
  <c r="H13" i="42"/>
  <c r="E16" i="42"/>
  <c r="C21" i="43"/>
  <c r="M4" i="9"/>
  <c r="M2" i="38"/>
  <c r="P30" i="12"/>
  <c r="K3" i="12"/>
  <c r="O7" i="12"/>
  <c r="M18" i="12"/>
  <c r="H21" i="56"/>
  <c r="S5" i="56"/>
  <c r="S10" i="56"/>
  <c r="U24" i="56"/>
  <c r="Q2" i="46"/>
  <c r="J2" i="15"/>
  <c r="H8" i="42"/>
  <c r="I18" i="42"/>
  <c r="E21" i="42"/>
  <c r="H11" i="43"/>
  <c r="F6" i="1"/>
  <c r="J11" i="1"/>
  <c r="I14" i="1"/>
  <c r="K18" i="28"/>
  <c r="C15" i="55"/>
  <c r="G6" i="1"/>
  <c r="F20" i="1"/>
  <c r="K22" i="1"/>
  <c r="J28" i="1"/>
  <c r="E10" i="28"/>
  <c r="G8" i="28"/>
  <c r="G18" i="28"/>
  <c r="L5" i="28"/>
  <c r="J21" i="39"/>
  <c r="G8" i="12"/>
  <c r="F34" i="12"/>
  <c r="Q30" i="12"/>
  <c r="L3" i="12"/>
  <c r="O5" i="12"/>
  <c r="P7" i="12"/>
  <c r="K14" i="12"/>
  <c r="M16" i="12"/>
  <c r="N18" i="12"/>
  <c r="J16" i="56"/>
  <c r="I21" i="56"/>
  <c r="T5" i="56"/>
  <c r="S20" i="56"/>
  <c r="V24" i="56"/>
  <c r="G12" i="52"/>
  <c r="R2" i="46"/>
  <c r="K2" i="5"/>
  <c r="K2" i="15"/>
  <c r="I3" i="18"/>
  <c r="I8" i="42"/>
  <c r="E11" i="42"/>
  <c r="J18" i="42"/>
  <c r="F21" i="42"/>
  <c r="J23" i="42"/>
  <c r="G12" i="43"/>
  <c r="G22" i="43"/>
  <c r="AH4" i="9"/>
  <c r="I3" i="1"/>
  <c r="F9" i="1"/>
  <c r="K11" i="1"/>
  <c r="J14" i="1"/>
  <c r="H17" i="1"/>
  <c r="D11" i="28"/>
  <c r="E20" i="28"/>
  <c r="K12" i="28"/>
  <c r="L18" i="28"/>
  <c r="F5" i="39"/>
  <c r="H4" i="39"/>
  <c r="J2" i="39"/>
  <c r="E9" i="12"/>
  <c r="G15" i="12"/>
  <c r="E22" i="12"/>
  <c r="R9" i="12"/>
  <c r="S11" i="12"/>
  <c r="O18" i="12"/>
  <c r="P20" i="12"/>
  <c r="Q22" i="12"/>
  <c r="G7" i="56"/>
  <c r="G12" i="56"/>
  <c r="U10" i="56"/>
  <c r="T15" i="56"/>
  <c r="C5" i="52"/>
  <c r="H7" i="52"/>
  <c r="D10" i="52"/>
  <c r="P2" i="47"/>
  <c r="N2" i="7"/>
  <c r="I3" i="42"/>
  <c r="E6" i="42"/>
  <c r="I13" i="42"/>
  <c r="G16" i="42"/>
  <c r="C23" i="43"/>
  <c r="N4" i="9"/>
  <c r="N2" i="38"/>
  <c r="H13" i="1"/>
  <c r="F16" i="1"/>
  <c r="K18" i="1"/>
  <c r="I27" i="1"/>
  <c r="D6" i="28"/>
  <c r="D16" i="28"/>
  <c r="H3" i="28"/>
  <c r="K22" i="28"/>
  <c r="G12" i="12"/>
  <c r="E19" i="12"/>
  <c r="F31" i="12"/>
  <c r="K33" i="12"/>
  <c r="O4" i="12"/>
  <c r="P6" i="12"/>
  <c r="Q8" i="12"/>
  <c r="S10" i="12"/>
  <c r="K13" i="12"/>
  <c r="S8" i="56"/>
  <c r="S13" i="56"/>
  <c r="S18" i="56"/>
  <c r="V22" i="56"/>
  <c r="F6" i="52"/>
  <c r="F11" i="52"/>
  <c r="G2" i="47"/>
  <c r="U2" i="15"/>
  <c r="E5" i="42"/>
  <c r="D10" i="42"/>
  <c r="I12" i="42"/>
  <c r="E15" i="42"/>
  <c r="D20" i="42"/>
  <c r="J22" i="42"/>
  <c r="C14" i="43"/>
  <c r="D2" i="38"/>
  <c r="C25" i="55"/>
  <c r="L4" i="1"/>
  <c r="K7" i="1"/>
  <c r="J10" i="1"/>
  <c r="K21" i="1"/>
  <c r="G14" i="28"/>
  <c r="H23" i="28"/>
  <c r="K9" i="28"/>
  <c r="L22" i="28"/>
  <c r="F16" i="39"/>
  <c r="H14" i="39"/>
  <c r="J13" i="39"/>
  <c r="E6" i="12"/>
  <c r="Q33" i="12"/>
  <c r="L13" i="12"/>
  <c r="N15" i="12"/>
  <c r="O17" i="12"/>
  <c r="Q19" i="12"/>
  <c r="R21" i="12"/>
  <c r="G5" i="56"/>
  <c r="J9" i="56"/>
  <c r="I14" i="56"/>
  <c r="I19" i="56"/>
  <c r="H24" i="56"/>
  <c r="C4" i="52"/>
  <c r="C9" i="52"/>
  <c r="J2" i="46"/>
  <c r="F2" i="7"/>
  <c r="D2" i="5"/>
  <c r="B2" i="15"/>
  <c r="T3" i="18"/>
  <c r="I7" i="42"/>
  <c r="I17" i="42"/>
  <c r="G8" i="43"/>
  <c r="H18" i="43"/>
  <c r="E4" i="9"/>
  <c r="Y4" i="9"/>
  <c r="K10" i="1"/>
  <c r="I13" i="1"/>
  <c r="G16" i="1"/>
  <c r="J27" i="1"/>
  <c r="E6" i="28"/>
  <c r="E16" i="28"/>
  <c r="H4" i="28"/>
  <c r="K16" i="28"/>
  <c r="E13" i="12"/>
  <c r="F19" i="12"/>
  <c r="G31" i="12"/>
  <c r="L33" i="12"/>
  <c r="R33" i="12"/>
  <c r="P4" i="12"/>
  <c r="Q6" i="12"/>
  <c r="S8" i="12"/>
  <c r="K11" i="12"/>
  <c r="S21" i="12"/>
  <c r="I24" i="56"/>
  <c r="U8" i="56"/>
  <c r="T13" i="56"/>
  <c r="T18" i="56"/>
  <c r="S23" i="56"/>
  <c r="G6" i="52"/>
  <c r="G11" i="52"/>
  <c r="H2" i="47"/>
  <c r="E2" i="5"/>
  <c r="V2" i="15"/>
  <c r="F5" i="42"/>
  <c r="E10" i="42"/>
  <c r="J12" i="42"/>
  <c r="F15" i="42"/>
  <c r="E20" i="42"/>
  <c r="C23" i="42"/>
  <c r="C15" i="43"/>
  <c r="E2" i="38"/>
  <c r="L3" i="1"/>
  <c r="L8" i="1"/>
  <c r="L13" i="1"/>
  <c r="F19" i="1"/>
  <c r="F27" i="1"/>
  <c r="D12" i="28"/>
  <c r="H7" i="28"/>
  <c r="M3" i="28"/>
  <c r="M15" i="28"/>
  <c r="F12" i="39"/>
  <c r="H9" i="39"/>
  <c r="E3" i="12"/>
  <c r="G14" i="12"/>
  <c r="G32" i="12"/>
  <c r="P33" i="12"/>
  <c r="M4" i="12"/>
  <c r="L8" i="12"/>
  <c r="K12" i="12"/>
  <c r="K16" i="12"/>
  <c r="S19" i="12"/>
  <c r="G9" i="56"/>
  <c r="J17" i="56"/>
  <c r="U5" i="56"/>
  <c r="U14" i="56"/>
  <c r="T23" i="56"/>
  <c r="J3" i="52"/>
  <c r="E8" i="52"/>
  <c r="H12" i="52"/>
  <c r="L2" i="47"/>
  <c r="C2" i="5"/>
  <c r="U2" i="5"/>
  <c r="L3" i="18"/>
  <c r="C6" i="42"/>
  <c r="G10" i="42"/>
  <c r="J14" i="42"/>
  <c r="G21" i="42"/>
  <c r="C18" i="43"/>
  <c r="H17" i="43"/>
  <c r="B4" i="9"/>
  <c r="AK4" i="9"/>
  <c r="L2" i="5"/>
  <c r="D3" i="18"/>
  <c r="C5" i="42"/>
  <c r="E7" i="42"/>
  <c r="H11" i="42"/>
  <c r="C16" i="42"/>
  <c r="G20" i="42"/>
  <c r="C10" i="43"/>
  <c r="H22" i="43"/>
  <c r="K4" i="9"/>
  <c r="F2" i="38"/>
  <c r="H10" i="1"/>
  <c r="H12" i="28"/>
  <c r="F4" i="39"/>
  <c r="H19" i="39"/>
  <c r="F6" i="12"/>
  <c r="F12" i="12"/>
  <c r="E30" i="12"/>
  <c r="P31" i="12"/>
  <c r="N5" i="12"/>
  <c r="M9" i="12"/>
  <c r="L15" i="12"/>
  <c r="K19" i="12"/>
  <c r="S22" i="12"/>
  <c r="I11" i="56"/>
  <c r="H20" i="56"/>
  <c r="J24" i="56"/>
  <c r="U12" i="56"/>
  <c r="T21" i="56"/>
  <c r="D5" i="52"/>
  <c r="G9" i="52"/>
  <c r="I11" i="52"/>
  <c r="D2" i="47"/>
  <c r="Q2" i="7"/>
  <c r="I2" i="15"/>
  <c r="V3" i="18"/>
  <c r="G9" i="42"/>
  <c r="J13" i="42"/>
  <c r="E18" i="42"/>
  <c r="I22" i="42"/>
  <c r="G5" i="43"/>
  <c r="G14" i="43"/>
  <c r="AC4" i="9"/>
  <c r="U25" i="56"/>
  <c r="E7" i="52"/>
  <c r="H11" i="52"/>
  <c r="H2" i="46"/>
  <c r="U2" i="47"/>
  <c r="H5" i="1"/>
  <c r="L17" i="1"/>
  <c r="L22" i="1"/>
  <c r="D17" i="28"/>
  <c r="H21" i="28"/>
  <c r="K13" i="28"/>
  <c r="C13" i="55"/>
  <c r="C29" i="55"/>
  <c r="L7" i="1"/>
  <c r="L12" i="1"/>
  <c r="I15" i="1"/>
  <c r="I20" i="1"/>
  <c r="I28" i="1"/>
  <c r="E8" i="28"/>
  <c r="G4" i="28"/>
  <c r="G13" i="28"/>
  <c r="L7" i="28"/>
  <c r="K19" i="28"/>
  <c r="H2" i="39"/>
  <c r="J16" i="39"/>
  <c r="F18" i="12"/>
  <c r="K31" i="12"/>
  <c r="N3" i="12"/>
  <c r="N7" i="12"/>
  <c r="M11" i="12"/>
  <c r="M13" i="12"/>
  <c r="L17" i="12"/>
  <c r="K21" i="12"/>
  <c r="H7" i="56"/>
  <c r="G16" i="56"/>
  <c r="I20" i="56"/>
  <c r="T8" i="56"/>
  <c r="S17" i="56"/>
  <c r="C3" i="52"/>
  <c r="F7" i="52"/>
  <c r="I2" i="46"/>
  <c r="V2" i="47"/>
  <c r="M2" i="5"/>
  <c r="E3" i="18"/>
  <c r="D5" i="42"/>
  <c r="F7" i="42"/>
  <c r="I11" i="42"/>
  <c r="D16" i="42"/>
  <c r="H20" i="42"/>
  <c r="C11" i="43"/>
  <c r="H5" i="43"/>
  <c r="G23" i="43"/>
  <c r="L4" i="9"/>
  <c r="G2" i="38"/>
  <c r="G4" i="9"/>
  <c r="W4" i="9"/>
  <c r="AM4" i="9"/>
  <c r="O2" i="38"/>
  <c r="P4" i="9"/>
  <c r="AF4" i="9"/>
  <c r="H2" i="38"/>
  <c r="G5" i="1"/>
  <c r="I7" i="1"/>
  <c r="K9" i="1"/>
  <c r="F12" i="1"/>
  <c r="H14" i="1"/>
  <c r="J16" i="1"/>
  <c r="L18" i="1"/>
  <c r="G21" i="1"/>
  <c r="I23" i="1"/>
  <c r="K28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Y2" i="12"/>
  <c r="J18" i="1" a="1"/>
  <c r="J5" i="1" a="1"/>
  <c r="E18" i="28" a="1"/>
  <c r="J20" i="1" a="1"/>
  <c r="J7" i="1" a="1"/>
  <c r="J7" i="1" l="1"/>
  <c r="J20" i="1"/>
  <c r="E18" i="28"/>
  <c r="J5" i="1"/>
  <c r="J18" i="1"/>
  <c r="AG2" i="12"/>
  <c r="AF2" i="12"/>
  <c r="Y3" i="12" l="1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64B37CD-A918-4101-AE14-8204437AE39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Timestamp="1720240727"&gt;&lt;FQL&gt;&lt;Q&gt;FC0000CN^FMA_MCAP(0,,,USD,"PORTAGG")&lt;/Q&gt;&lt;R&gt;1&lt;/R&gt;&lt;C&gt;1&lt;/C&gt;&lt;D xsi:type="xsd:double"&gt;6965472.5&lt;/D&gt;&lt;/FQL&gt;&lt;FQL&gt;&lt;Q&gt;MCHI^FREF_MARKET_VALUE_COMPANY(0,,,USD,,0,,"LEGACY")&lt;/Q&gt;&lt;R&gt;1&lt;/R&gt;&lt;C&gt;1&lt;/C&gt;&lt;D xsi:type="xsd:double"&gt;5499.76&lt;/D&gt;&lt;/FQL&gt;&lt;FQL&gt;&lt;Q&gt;SPY^FREF_MARKET_VALUE_COMPANY(0,,,USD,,0,,"LEGACY")&lt;/Q&gt;&lt;R&gt;1&lt;/R&gt;&lt;C&gt;1&lt;/C&gt;&lt;D xsi:type="xsd:double"&gt;551524.1101296&lt;/D&gt;&lt;/FQL&gt;&lt;FQL&gt;&lt;Q&gt;FC0000GR^FMA_MCAP(0,,,USD,"PORTAGG")&lt;/Q&gt;&lt;R&gt;1&lt;/R&gt;&lt;C&gt;1&lt;/C&gt;&lt;D xsi:type="xsd:double"&gt;83452.32&lt;/D&gt;&lt;/FQL&gt;&lt;FQL&gt;&lt;Q&gt;GREK^FREF_MARKET_VALUE_COMPANY(0,,,USD,,0,,"LEGACY")&lt;/Q&gt;&lt;R&gt;1&lt;/R&gt;&lt;C&gt;1&lt;/C&gt;&lt;D xsi:type="xsd:double"&gt;201.372364908&lt;/D&gt;&lt;/FQL&gt;&lt;FQL&gt;&lt;Q&gt;FC0000ZA^FMA_MCAP(0,,,USD,"PORTAGG")&lt;/Q&gt;&lt;R&gt;1&lt;/R&gt;&lt;C&gt;1&lt;/C&gt;&lt;D xsi:type="xsd:double"&gt;332013.66&lt;/D&gt;&lt;/FQL&gt;&lt;FQL&gt;&lt;Q&gt;FC0000CH^FMA_MCAP(0,,,USD,"PORTAGG")&lt;/Q&gt;&lt;R&gt;1&lt;/R&gt;&lt;C&gt;1&lt;/C&gt;&lt;D xsi:type="xsd:double"&gt;2184940.3&lt;/D&gt;&lt;/FQL&gt;&lt;FQL&gt;&lt;Q&gt;FC0000KR^FMA_MCAP(0,,,USD,"PORTAGG")&lt;/Q&gt;&lt;R&gt;1&lt;/R&gt;&lt;C&gt;1&lt;/C&gt;&lt;D xsi:type="xsd:double"&gt;1959603.5&lt;/D&gt;&lt;/FQL&gt;&lt;FQL&gt;&lt;Q&gt;EWW^FREF_MARKET_VALUE_COMPANY(0,,,USD,,0,,"LEGACY")&lt;/Q&gt;&lt;R&gt;1&lt;/R&gt;&lt;C&gt;1&lt;/C&gt;&lt;D xsi:type="xsd:double"&gt;1769.952&lt;/D&gt;&lt;/FQL&gt;&lt;FQL&gt;&lt;Q&gt;FC0000TW^FMA_MCAP(0,,,USD,"PORTAGG")&lt;/Q&gt;&lt;R&gt;1&lt;/R&gt;&lt;C&gt;1&lt;/C&gt;&lt;D xsi:type="xsd:double"&gt;2517908.8&lt;/D&gt;&lt;/FQL&gt;&lt;FQL&gt;&lt;Q&gt;EWT^FREF_MARKET_VALUE_COMPANY(0,,,USD,,0,,"LEGACY")&lt;/Q&gt;&lt;R&gt;1&lt;/R&gt;&lt;C&gt;1&lt;/C&gt;&lt;D xsi:type="xsd:double"&gt;5398.204&lt;/D&gt;&lt;/FQL&gt;&lt;FQL&gt;&lt;Q&gt;FC0000MY^FMA_MCAP(0,,,USD,"PORTAGG")&lt;/Q&gt;&lt;R&gt;1&lt;/R&gt;&lt;C&gt;1&lt;/C&gt;&lt;D xsi:type="xsd:double"&gt;404522.34&lt;/D&gt;&lt;/FQL&gt;&lt;FQL&gt;&lt;Q&gt;EWM^FREF_MARKET_VALUE_COMPANY(0,,,USD,,0,,"LEGACY")&lt;/Q&gt;&lt;R&gt;1&lt;/R&gt;&lt;C&gt;1&lt;/C&gt;&lt;D xsi:type="xsd:double"&gt;285.4785&lt;/D&gt;&lt;/FQL&gt;&lt;FQL&gt;&lt;Q&gt;EPU^FREF_MARKET_VALUE_COMPANY(0,,,USD,,0,,"LEGACY")&lt;/Q&gt;&lt;R&gt;1&lt;/R&gt;&lt;C&gt;1&lt;/C&gt;&lt;D xsi:type="xsd:double"&gt;123.664&lt;/D&gt;&lt;/FQL&gt;&lt;FQL&gt;&lt;Q&gt;VNM^FREF_MARKET_VALUE_COMPANY(0,,,USD,,0,,"LEGACY")&lt;/Q&gt;&lt;R&gt;1&lt;/R&gt;&lt;C&gt;1&lt;/C&gt;&lt;D xsi:type="xsd:double"&gt;501.735&lt;/D&gt;&lt;/FQL&gt;&lt;FQL&gt;&lt;Q&gt;EPHE^FREF_MARKET_VALUE_COMPANY(0,,,USD,,0,,"LEGACY")&lt;/Q&gt;&lt;R&gt;1&lt;/R&gt;&lt;C&gt;1&lt;/C&gt;&lt;D xsi:type="xsd:double"&gt;94.05&lt;/D&gt;&lt;/FQL&gt;&lt;FQL&gt;&lt;Q&gt;FC0000AE^FMA_MCAP(0,,,USD,"PORTAGG")&lt;/Q&gt;&lt;R&gt;1&lt;/R&gt;&lt;C&gt;1&lt;/C&gt;&lt;D xsi:type="xsd:double"&gt;861672.7&lt;/D&gt;&lt;/FQL&gt;&lt;FQL&gt;&lt;Q&gt;EIDO^FREF_MARKET_VALUE_COMPANY(0,,,USD,,0,,"LEGACY")&lt;/Q&gt;&lt;R&gt;1&lt;/R&gt;&lt;C&gt;1&lt;/C&gt;&lt;D xsi:type="xsd:double"&gt;324.5475&lt;/D&gt;&lt;/FQL&gt;&lt;FQL&gt;&lt;Q&gt;FC0000TR^FMA_MCAP(0,,,USD,"PORTAGG")&lt;/Q&gt;&lt;R&gt;1&lt;/R&gt;&lt;C&gt;1&lt;/C&gt;&lt;D xsi:type="xsd:double"&gt;414903.28&lt;/D&gt;&lt;/FQL&gt;&lt;FQL&gt;&lt;Q&gt;FC0000QA^FMA_MCAP(0,,,USD,"PORTAGG")&lt;/Q&gt;&lt;R&gt;1&lt;/R&gt;&lt;C&gt;1&lt;/C&gt;&lt;D xsi:type="xsd:double"&gt;158923.27&lt;/D&gt;&lt;/FQL&gt;&lt;FQL&gt;&lt;Q&gt;NQG00809^FG_COMPANY_NAME&lt;/Q&gt;&lt;R&gt;1&lt;/R&gt;&lt;C&gt;1&lt;/C&gt;&lt;D xsi:type="xsd:string"&gt;Nasdaq South Africa&lt;/D&gt;&lt;/FQL&gt;&lt;FQL&gt;&lt;Q&gt;FC0000ZA^FG_MCAP_IDX(0,,,USD)&lt;/Q&gt;&lt;R&gt;1&lt;/R&gt;&lt;C&gt;1&lt;/C&gt;&lt;D xsi:type="xsd:double"&gt;332013.66&lt;/D&gt;&lt;/FQL&gt;&lt;FQL&gt;&lt;Q&gt;NQG00809^FMA_MCAP(0,,,USD,"PORTAGG")&lt;/Q&gt;&lt;R&gt;0&lt;/R&gt;&lt;C&gt;0&lt;/C&gt;&lt;/FQL&gt;&lt;FQL&gt;&lt;Q&gt;FC0000US^FMA_MCAP(0,,,USD,"PORTAGG")&lt;/Q&gt;&lt;R&gt;1&lt;/R&gt;&lt;C&gt;1&lt;/C&gt;&lt;D xsi:type="xsd:double"&gt;57414916&lt;/D&gt;&lt;/FQL&gt;&lt;FQL&gt;&lt;Q&gt;FC0000IN^FMA_MCAP(0,,,USD,"PORTAGG")&lt;/Q&gt;&lt;R&gt;1&lt;/R&gt;&lt;C&gt;1&lt;/C&gt;&lt;D xsi:type="xsd:double"&gt;5312138&lt;/D&gt;&lt;/FQL&gt;&lt;FQL&gt;&lt;Q&gt;INDA^FREF_MARKET_VALUE_COMPANY(0,,,USD,,0,,"LEGACY")&lt;/Q&gt;&lt;R&gt;1&lt;/R&gt;&lt;C&gt;1&lt;/C&gt;&lt;D xsi:type="xsd:double"&gt;11411.324&lt;/D&gt;&lt;/FQL&gt;&lt;FQL&gt;&lt;Q&gt;QQQ^FREF_MARKET_VALUE_COMPANY(0,,,USD,,0,,"LEGACY")&lt;/Q&gt;&lt;R&gt;1&lt;/R&gt;&lt;C&gt;1&lt;/C&gt;&lt;D xsi:type="xsd:double"&gt;298688.32&lt;/D&gt;&lt;/FQL&gt;&lt;FQL&gt;&lt;Q&gt;FC0000GB^FMA_MCAP(0,,,USD,"PORTAGG")&lt;/Q&gt;&lt;R&gt;1&lt;/R&gt;&lt;C&gt;1&lt;/C&gt;&lt;D xsi:type="xsd:double"&gt;3268084&lt;/D&gt;&lt;/FQL&gt;&lt;FQL&gt;&lt;Q&gt;EWU^FREF_MARKET_VALUE_COMPANY(0,,,USD,,0,,"LEGACY")&lt;/Q&gt;&lt;R&gt;1&lt;/R&gt;&lt;C&gt;1&lt;/C&gt;&lt;D xsi:type="xsd:double"&gt;2876.617&lt;/D&gt;&lt;/FQL&gt;&lt;FQL&gt;&lt;Q&gt;EZA^FREF_MARKET_VALUE_COMPANY(0,,,USD,,0,,"LEGACY")&lt;/Q&gt;&lt;R&gt;1&lt;/R&gt;&lt;C&gt;1&lt;/C&gt;&lt;D xsi:type="xsd:double"&gt;279.216&lt;/D&gt;&lt;/FQL&gt;&lt;FQL&gt;&lt;Q&gt;FC0000BR^FMA_MCAP(0,,,USD,"PORTAGG")&lt;/Q&gt;&lt;R&gt;1&lt;/R&gt;&lt;C&gt;1&lt;/C&gt;&lt;D xsi:type="xsd:double"&gt;677253.5&lt;/D&gt;&lt;/FQL&gt;&lt;FQL&gt;&lt;Q&gt;EWL^FREF_MARKET_VALUE_COMPANY(0,,,USD,,0,,"LEGACY")&lt;/Q&gt;&lt;R&gt;1&lt;/R&gt;&lt;C&gt;1&lt;/C&gt;&lt;D xsi:type="xsd:double"&gt;1161.28&lt;/D&gt;&lt;/FQL&gt;&lt;FQL&gt;&lt;Q&gt;EWZ^FREF_MARKET_VALUE_COMPANY(0,,,USD,,0,,"LEGACY")&lt;/Q&gt;&lt;R&gt;1&lt;/R&gt;&lt;C&gt;1&lt;/C&gt;&lt;D xsi:type="xsd:double"&gt;4479.942&lt;/D&gt;&lt;/FQL&gt;&lt;FQL&gt;&lt;Q&gt;FC0000JP^FMA_MCAP(0,,,USD,"PORTAGG")&lt;/Q&gt;&lt;R&gt;1&lt;/R&gt;&lt;C&gt;1&lt;/C&gt;&lt;D xsi:type="xsd:double"&gt;6489983.5&lt;/D&gt;&lt;/FQL&gt;&lt;FQL&gt;&lt;Q&gt;EWJ^FREF_MARKET_VALUE_COMPANY(0,,,USD,,0,,"LEGACY")&lt;/Q&gt;&lt;R&gt;1&lt;/R&gt;&lt;C&gt;1&lt;/C&gt;&lt;D xsi:type="xsd:double"&gt;16066.314&lt;/D&gt;&lt;/FQL&gt;&lt;FQL&gt;&lt;Q&gt;EWY^FREF_MARKET_VALUE_COMPANY(0,,,USD,,0,,"LEGACY")&lt;/Q&gt;&lt;R&gt;1&lt;/R&gt;&lt;C&gt;1&lt;/C&gt;&lt;D xsi:type="xsd:double"&gt;5768.504&lt;/D&gt;&lt;/FQL&gt;&lt;FQL&gt;&lt;Q&gt;FC0000DE^FMA_MCAP(0,,,USD,"PORTAGG")&lt;/Q&gt;&lt;R&gt;1&lt;/R&gt;&lt;C&gt;1&lt;/C&gt;&lt;D xsi:type="xsd:double"&gt;2272555&lt;/D&gt;&lt;/FQL&gt;&lt;FQL&gt;&lt;Q&gt;FC0000MX^FMA_MCAP(0,,,USD,"PORTAGG")&lt;/Q&gt;&lt;R&gt;1&lt;/R&gt;&lt;C&gt;1&lt;/C&gt;&lt;D xsi:type="xsd:double"&gt;456830.63&lt;/D&gt;&lt;/FQL&gt;&lt;FQL&gt;&lt;Q&gt;EWG^FREF_MARKET_VALUE_COMPANY(0,,,USD,,0,,"LEGACY")&lt;/Q&gt;&lt;R&gt;1&lt;/R&gt;&lt;C&gt;1&lt;/C&gt;&lt;D xsi:type="xsd:double"&gt;929.907&lt;/D&gt;&lt;/FQL&gt;&lt;FQL&gt;&lt;Q&gt;FC0000CA^FMA_MCAP(0,,,USD,"PORTAGG")&lt;/Q&gt;&lt;R&gt;1&lt;/R&gt;&lt;C&gt;1&lt;/C&gt;&lt;D xsi:type="xsd:double"&gt;2728159&lt;/D&gt;&lt;/FQL&gt;&lt;FQL&gt;&lt;Q&gt;EWC^FREF_MARKET_VALUE_COMPANY(0,,,USD,,0,,"LEGACY")&lt;/Q&gt;&lt;R&gt;1&lt;/R&gt;&lt;C&gt;1&lt;/C&gt;&lt;D xsi:type="xsd:double"&gt;2437.776&lt;/D&gt;&lt;/FQL&gt;&lt;FQL&gt;&lt;Q&gt;FC0000AU^FMA_MCAP(0,,,USD,"PORTAGG")&lt;/Q&gt;&lt;R&gt;1&lt;/R&gt;&lt;C&gt;1&lt;/C&gt;&lt;D xsi:type="xsd:double"&gt;1734891&lt;/D&gt;&lt;/FQL&gt;&lt;FQL&gt;&lt;Q&gt;EWA^FREF_MARKET_VALUE_COMPANY(0,,,USD,,0,,"LEGACY")&lt;/Q&gt;&lt;R&gt;1&lt;/R&gt;&lt;C&gt;1&lt;/C&gt;&lt;D xsi:type="xsd:double"&gt;1576.84&lt;/D&gt;&lt;/FQL&gt;&lt;FQL&gt;&lt;Q&gt;FC0000PE^FMA_MCAP(0,,,USD,"PORTAGG")&lt;/Q&gt;&lt;R&gt;1&lt;/R&gt;&lt;C&gt;1&lt;/C&gt;&lt;D xsi:type="xsd:double"&gt;37240.223&lt;/D&gt;&lt;/FQL&gt;&lt;FQL&gt;&lt;Q&gt;ENZL^FREF_MARKET_VALUE_COMPANY(0,,,USD,,0,,"LEGACY")&lt;/Q&gt;&lt;R&gt;1&lt;/R&gt;&lt;C&gt;1&lt;/C&gt;&lt;D xsi:type="xsd:double"&gt;84.249&lt;/D&gt;&lt;/FQL&gt;&lt;FQL&gt;&lt;Q&gt;FC0000SA^FMA_MCAP(0,,,USD,"PORTAGG")&lt;/Q&gt;&lt;R&gt;1&lt;/R&gt;&lt;C&gt;1&lt;/C&gt;&lt;D xsi:type="xsd:double"&gt;2725760.5&lt;/D&gt;&lt;/FQL&gt;&lt;FQL&gt;&lt;Q&gt;FC0000PL^FMA_MCAP(0,,,USD,"PORTAGG")&lt;/Q&gt;&lt;R&gt;1&lt;/R&gt;&lt;C&gt;1&lt;/C&gt;&lt;D xsi:type="xsd:double"&gt;209905.75&lt;/D&gt;&lt;/FQL&gt;&lt;FQL&gt;&lt;Q&gt;KSA^FREF_MARKET_VALUE_COMPANY(0,,,USD,,0,,"LEGACY")&lt;/Q&gt;&lt;R&gt;1&lt;/R&gt;&lt;C&gt;1&lt;/C&gt;&lt;D xsi:type="xsd:double"&gt;567.4795&lt;/D&gt;&lt;/FQL&gt;&lt;FQL&gt;&lt;Q&gt;EPOL^FREF_MARKET_VALUE_COMPANY(0,,,USD,,0,,"LEGACY")&lt;/Q&gt;&lt;R&gt;1&lt;/R&gt;&lt;C&gt;1&lt;/C&gt;&lt;D xsi:type="xsd:double"&gt;349.283&lt;/D&gt;&lt;/FQL&gt;&lt;FQL&gt;&lt;Q&gt;FTSEWIVNXXXX^FMA_MCAP(0,,,USD,"PORTAGG")&lt;/Q&gt;&lt;R&gt;1&lt;/R&gt;&lt;C&gt;1&lt;/C&gt;&lt;D xsi:type="xsd:double"&gt;23876.99765&lt;/D&gt;&lt;/FQL&gt;&lt;FQL&gt;&lt;Q&gt;FC0000PH^FMA_MCAP(0,,,USD,"PORTAGG")&lt;/Q&gt;&lt;R&gt;1&lt;/R&gt;&lt;C&gt;1&lt;/C&gt;&lt;D xsi:type="xsd:double"&gt;204309.69&lt;/D&gt;&lt;/FQL&gt;&lt;FQL&gt;&lt;Q&gt;FC0000ID^FMA_MCAP(0,,,USD,"PORTAGG")&lt;/Q&gt;&lt;R&gt;1&lt;/R&gt;&lt;C&gt;1&lt;/C&gt;&lt;D xsi:type="xsd:double"&gt;678918.44&lt;/D&gt;&lt;/FQL&gt;&lt;FQL&gt;&lt;Q&gt;UAE^FREF_MARKET_VALUE_COMPANY(0,,,USD,,0,,"LEGACY")&lt;/Q&gt;&lt;R&gt;1&lt;/R&gt;&lt;C&gt;1&lt;/C&gt;&lt;D xsi:type="xsd:double"&gt;33.12&lt;/D&gt;&lt;/FQL&gt;&lt;FQL&gt;&lt;Q&gt;FC0000CL^FMA_MCAP(0,,,USD,"PORTAGG")&lt;/Q&gt;&lt;R&gt;1&lt;/R&gt;&lt;C&gt;1&lt;/C&gt;&lt;D xsi:type="xsd:double"&gt;142158.4&lt;/D&gt;&lt;/FQL&gt;&lt;FQL&gt;&lt;Q&gt;ECH^FREF_MARKET_VALUE_COMPANY(0,,,USD,,0,,"LEGACY")&lt;/Q&gt;&lt;R&gt;1&lt;/R&gt;&lt;C&gt;1&lt;/C&gt;&lt;D xsi:type="xsd:double"&gt;534.3585&lt;/D&gt;&lt;/FQL&gt;&lt;FQL&gt;&lt;Q&gt;SET-BKK^FG_MCAP_IDX(0,,,USD)&lt;/Q&gt;&lt;R&gt;1&lt;/R&gt;&lt;C&gt;1&lt;/C&gt;&lt;D xsi:type="xsd:double"&gt;443438.764014787&lt;/D&gt;&lt;/FQL&gt;&lt;FQL&gt;&lt;Q&gt;CNYA^FREF_MARKET_VALUE_COMPANY(0,,,USD,,0,,"LEGACY")&lt;/Q&gt;&lt;R&gt;1&lt;/R&gt;&lt;C&gt;1&lt;/C&gt;&lt;D xsi:type="xsd:double"&gt;263.445&lt;/D&gt;&lt;/FQL&gt;&lt;FQL&gt;&lt;Q&gt;CC_ZA^FG_COMPANY_NAME&lt;/Q&gt;&lt;R&gt;1&lt;/R&gt;&lt;C&gt;1&lt;/C&gt;&lt;D xsi:type="xsd:string"&gt;South Africa&lt;/D&gt;&lt;/FQL&gt;&lt;FQL&gt;&lt;Q&gt;FC0000NZ^FMA_MCAP(0,,,USD,"PORTAGG")&lt;/Q&gt;&lt;R&gt;1&lt;/R&gt;&lt;C&gt;1&lt;/C&gt;&lt;D xsi:type="xsd:double"&gt;92857.74&lt;/D&gt;&lt;/FQL&gt;&lt;FQL&gt;&lt;Q&gt;TUR^FREF_MARKET_VALUE_COMPANY(0,,,USD,,0,,"LEGACY")&lt;/Q&gt;&lt;R&gt;1&lt;/R&gt;&lt;C&gt;1&lt;/C&gt;&lt;D xsi:type="xsd:double"&gt;254.644&lt;/D&gt;&lt;/FQL&gt;&lt;FQL&gt;&lt;Q&gt;SET-BKK^FMA_MCAP(0,,,USD,"PORTAGG")&lt;/Q&gt;&lt;R&gt;1&lt;/R&gt;&lt;C&gt;1&lt;/C&gt;&lt;D xsi:type="xsd:double"&gt;443438.764014787&lt;/D&gt;&lt;/FQL&gt;&lt;FQL&gt;&lt;Q&gt;QAT^FREF_MARKET_VALUE_COMPANY(0,,,USD,,0,,"LEGACY")&lt;/Q&gt;&lt;R&gt;1&lt;/R&gt;&lt;C&gt;1&lt;/C&gt;&lt;D xsi:type="xsd:double"&gt;75.504&lt;/D&gt;&lt;/FQL&gt;&lt;FQL&gt;&lt;Q&gt;DUMMY^ECON_EXPR_DATA('FDS_ECON[NTCPMIINDEXSA@SA]',,,M)&lt;/Q&gt;&lt;R&gt;1&lt;/R&gt;&lt;C&gt;1&lt;/C&gt;&lt;D xsi:type="xsd:double"&gt;55.00529&lt;/D&gt;&lt;/FQL&gt;&lt;FQL&gt;&lt;Q&gt;DUMMY^ECON_EXPR_DATA('FDS_ECON[NTCPMIMFGSA@VN]',,,M)&lt;/Q&gt;&lt;R&gt;1&lt;/R&gt;&lt;C&gt;1&lt;/C&gt;&lt;D xsi:type="xsd:double"&gt;54.71824&lt;/D&gt;&lt;/FQL&gt;&lt;FQL&gt;&lt;Q&gt;DUMMY^ECON_EXPR_DATA('FDS_ECON[NTCPMIMFGSA@AE]',,,M)&lt;/Q&gt;&lt;R&gt;0&lt;/R&gt;&lt;C&gt;0&lt;/C&gt;&lt;/FQL&gt;&lt;FQL&gt;&lt;Q&gt;DUMMY^ECON_EXPR_DATA('FDS_ECON[NTCPMIMFGSA@TR]',,,M)&lt;/Q&gt;&lt;R&gt;1&lt;/R&gt;&lt;C&gt;1&lt;/C&gt;&lt;D xsi:type="xsd:double"&gt;47.89285&lt;/D&gt;&lt;/FQL&gt;&lt;FQL&gt;&lt;Q&gt;DUMMY^ECON_EXPR_DATA('FDS_ECON[NTCPMITHMANHE]',,,M)&lt;/Q&gt;&lt;R&gt;1&lt;/R&gt;&lt;C&gt;1&lt;/C&gt;&lt;D xsi:type="xsd:double"&gt;51.7474&lt;/D&gt;&lt;/FQL&gt;&lt;FQL&gt;&lt;Q&gt;DUMMY^ECON_EXPR_DATA('FDS_ECON[PMIQAWHEHE]',,,M)&lt;/Q&gt;&lt;R&gt;1&lt;/R&gt;&lt;C&gt;1&lt;/C&gt;&lt;D xsi:type="xsd:double"&gt;55.90736&lt;/D&gt;&lt;/FQL&gt;&lt;FQL&gt;&lt;Q&gt;DUMMY^ECON_EXPR_DATA('FDS_ECON[NTCPMIMFGSA@CN]',,,M)&lt;/Q&gt;&lt;R&gt;1&lt;/R&gt;&lt;C&gt;1&lt;/C&gt;&lt;D xsi:type="xsd:double"&gt;51.78663&lt;/D&gt;&lt;/FQL&gt;&lt;FQL&gt;&lt;Q&gt;DUMMY^ECON_EXPR_DATA('FDS_ECON[NTCPMIMFGSA@IN]',,,M)&lt;/Q&gt;&lt;R&gt;1&lt;/R&gt;&lt;C&gt;1&lt;/C&gt;&lt;D xsi:type="xsd:double"&gt;58.348763&lt;/D&gt;&lt;/FQL&gt;&lt;FQL&gt;&lt;Q&gt;DUMMY^ECON_EXPR_DATA('FDS_ECON[NTCPMIMFGSA@GR]',,,M)&lt;/Q&gt;&lt;R&gt;1&lt;/R&gt;&lt;C&gt;1&lt;/C&gt;&lt;D xsi:type="xsd:double"&gt;54.023083&lt;/D&gt;&lt;/FQL&gt;&lt;FQL&gt;&lt;Q&gt;DUMMY^ECON_EXPR_DATA('FDS_ECON[PMIMFGSA@ZA]',,,M)&lt;/Q&gt;&lt;R&gt;1&lt;/R&gt;&lt;C&gt;1&lt;/C&gt;&lt;D xsi:type="xsd:double"&gt;49.24229&lt;/D&gt;&lt;/FQL&gt;&lt;FQL&gt;&lt;Q&gt;DUMMY^ECON_EXPR_DATA('FDS_ECON[NTCPMIMFGSA@BR]',,,M)&lt;/Q&gt;&lt;R&gt;1&lt;/R&gt;&lt;C&gt;1&lt;/C&gt;&lt;D xsi:type="xsd:double"&gt;52.50815&lt;/D&gt;&lt;/FQL&gt;&lt;FQL&gt;&lt;Q&gt;DUMMY^ECON_EXPR_DATA('FDS_ECON[NTCPMIMFGSA@KR]',,,M)&lt;/Q&gt;&lt;R&gt;1&lt;/R&gt;&lt;C&gt;1&lt;/C&gt;&lt;D xsi:type="xsd:double"&gt;52.0388&lt;/D&gt;&lt;/FQL&gt;&lt;FQL&gt;&lt;Q&gt;DUMMY^ECON_EXPR_DATA('FDS_ECON[NTCPMIMFGSA@MX]',,,M)&lt;/Q&gt;&lt;R&gt;1&lt;/R&gt;&lt;C&gt;1&lt;/C&gt;&lt;D xsi:type="xsd:double"&gt;51.121384&lt;/D&gt;&lt;/FQL&gt;&lt;FQL&gt;&lt;Q&gt;DUMMY^ECON_EXPR_DATA('FDS_ECON[NTCPMIMFGSA@TW]',,,M)&lt;/Q&gt;&lt;R&gt;1&lt;/R&gt;&lt;C&gt;1&lt;/C&gt;&lt;D xsi:type="xsd:double"&gt;53.2&lt;/D&gt;&lt;/FQL&gt;&lt;FQL&gt;&lt;Q&gt;DUMMY^ECON_EXPR_DATA('FDS_ECON[PMIMYMANHE]',,,M)&lt;/Q&gt;&lt;R&gt;1&lt;/R&gt;&lt;C&gt;1&lt;/C&gt;&lt;D xsi:type="xsd:double"&gt;49.89638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xsi:type="xsd:double"&gt;45.049862&lt;/D&gt;&lt;/FQL&gt;&lt;FQL&gt;&lt;Q&gt;DUMMY^ECON_EXPR_DATA('FDS_ECON[NTCPMIPHMANHE]',,,M)&lt;/Q&gt;&lt;R&gt;1&lt;/R&gt;&lt;C&gt;1&lt;/C&gt;&lt;D xsi:type="xsd:double"&gt;51.30511&lt;/D&gt;&lt;/FQL&gt;&lt;FQL&gt;&lt;Q&gt;DUMMY^ECON_EXPR_DATA('FDS_ECON[NTCPMIMFGSA@ID]',,,M)&lt;/Q&gt;&lt;R&gt;1&lt;/R&gt;&lt;C&gt;1&lt;/C&gt;&lt;D xsi:type="xsd:double"&gt;50.6578&lt;/D&gt;&lt;/FQL&gt;&lt;FQL&gt;&lt;Q&gt;DUMMY^ECON_EXPR_DATA('FDS_ECON[NTCPMIMFGSA@CL]',,,M)&lt;/Q&gt;&lt;R&gt;0&lt;/R&gt;&lt;C&gt;0&lt;/C&gt;&lt;/FQL&gt;&lt;FQL&gt;&lt;Q&gt;DUMMY^ECON_EXPR_DATA('FDS_ECON[NTCPMIMFGSA@EME]',,,M)&lt;/Q&gt;&lt;R&gt;1&lt;/R&gt;&lt;C&gt;1&lt;/C&gt;&lt;D xsi:type="xsd:double"&gt;52.09547&lt;/D&gt;&lt;/FQL&gt;&lt;FQL&gt;&lt;Q&gt;DUMMY^ECON_EXPR_DATA('FDS_ECON[PMIDMMANHE]',,,M)&lt;/Q&gt;&lt;R&gt;1&lt;/R&gt;&lt;C&gt;1&lt;/C&gt;&lt;D xsi:type="xsd:double"&gt;49.659245&lt;/D&gt;&lt;/FQL&gt;&lt;FQL&gt;&lt;Q&gt;CAGDPY@QA^EE_ACTUAL_ANNUAL(MED,0)&lt;/Q&gt;&lt;R&gt;1&lt;/R&gt;&lt;C&gt;1&lt;/C&gt;&lt;D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xsi:type="xsd:double"&gt;-0.021636486&lt;/D&gt;&lt;/FQL&gt;&lt;FQL&gt;&lt;Q&gt;USDTRY^FG_PRICE_CHANGE(0,-1AM)&lt;/Q&gt;&lt;R&gt;1&lt;/R&gt;&lt;C&gt;1&lt;/C&gt;&lt;D xsi:type="xsd:double"&gt;1.126194&lt;/D&gt;&lt;/FQL&gt;&lt;FQL&gt;&lt;Q&gt;USDQAR^FG_PRICE_CHANGE(0,-1AM)&lt;/Q&gt;&lt;R&gt;1&lt;/R&gt;&lt;C&gt;1&lt;/C&gt;&lt;D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xsi:type="xsd:double"&gt;0.13492107&lt;/D&gt;&lt;/FQL&gt;&lt;FQL&gt;&lt;Q&gt;USDZAR^FG_PRICE_CHANGE(0,-1AM)&lt;/Q&gt;&lt;R&gt;1&lt;/R&gt;&lt;C&gt;1&lt;/C&gt;&lt;D xsi:type="xsd:double"&gt;-3.902191&lt;/D&gt;&lt;/FQL&gt;&lt;FQL&gt;&lt;Q&gt;USDKRW^FG_PRICE_CHANGE(0,-1AM)&lt;/Q&gt;&lt;R&gt;1&lt;/R&gt;&lt;C&gt;1&lt;/C&gt;&lt;D xsi:type="xsd:double"&gt;0.54262877&lt;/D&gt;&lt;/FQL&gt;&lt;FQL&gt;&lt;Q&gt;USDTWD^FG_PRICE_CHANGE(0,-1AM)&lt;/Q&gt;&lt;R&gt;1&lt;/R&gt;&lt;C&gt;1&lt;/C&gt;&lt;D xsi:type="xsd:double"&gt;0.41873455&lt;/D&gt;&lt;/FQL&gt;&lt;FQL&gt;&lt;Q&gt;USDPEN^FG_PRICE_CHANGE(0,-1AM)&lt;/Q&gt;&lt;R&gt;1&lt;/R&gt;&lt;C&gt;1&lt;/C&gt;&lt;D xsi:type="xsd:double"&gt;1.6885161&lt;/D&gt;&lt;/FQL&gt;&lt;FQL&gt;&lt;Q&gt;USDPHP^FG_PRICE_CHANGE(0,-1AM)&lt;/Q&gt;&lt;R&gt;1&lt;/R&gt;&lt;C&gt;1&lt;/C&gt;&lt;D xsi:type="xsd:double"&gt;-0.53364635&lt;/D&gt;&lt;/FQL&gt;&lt;FQL&gt;&lt;Q&gt;USDCLP^FG_PRICE_CHANGE(0,-1AM)&lt;/Q&gt;&lt;R&gt;1&lt;/R&gt;&lt;C&gt;1&lt;/C&gt;&lt;D xsi:type="xsd:double"&gt;3.189242&lt;/D&gt;&lt;/FQL&gt;&lt;FQL&gt;&lt;Q&gt;FC0000TH^FMA_EPS(NTMA,-20AY,0,CY,,"PORTAGG","MEANR")&lt;/Q&gt;&lt;R&gt;20&lt;/R&gt;&lt;C&gt;1&lt;/C&gt;&lt;D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xsi:type="xsd:double"&gt;17.6370296792632&lt;/D&gt;&lt;D xsi:type="xsd:double"&gt;17.4943863252584&lt;/D&gt;&lt;D xsi:type="xsd:double"&gt;21.2762449397444&lt;/D&gt;&lt;D xsi:type="xsd:double"&gt;20.3719472924599&lt;/D&gt;&lt;D xsi:type="xsd:double"&gt;19.111339144526&lt;/D&gt;&lt;/FQL&gt;&lt;FQL&gt;&lt;Q&gt;EWM^P_PRICE_RETURNS_PR('52W',2,-10AY,0,AM)&lt;/Q&gt;&lt;R&gt;121&lt;/R&gt;&lt;C&gt;1&lt;/C&gt;&lt;D xsi:type="xsd:double"&gt;7.8563094&lt;/D&gt;&lt;D xsi:type="xsd:double"&gt;7.224214&lt;/D&gt;&lt;D xsi:type="xsd:double"&gt;15.615833&lt;/D&gt;&lt;D xsi:type="xsd:double"&gt;3.3848405&lt;/D&gt;&lt;D xsi:type="xsd:double"&gt;-1.333797&lt;/D&gt;&lt;D xsi:type="xsd:double"&gt;-9.97532&lt;/D&gt;&lt;D xsi:type="xsd:double"&gt;-12.923163&lt;/D&gt;&lt;D xsi:type="xsd:double"&gt;-3.8640141&lt;/D&gt;&lt;D xsi:type="xsd:double"&gt;-10.959834&lt;/D&gt;&lt;D xsi:type="xsd:double"&gt;-10.020929&lt;/D&gt;&lt;D xsi:type="xsd:double"&gt;-10.305489&lt;/D&gt;&lt;D xsi:type="xsd:double"&gt;-19.452059&lt;/D&gt;&lt;D xsi:type="xsd:double"&gt;-20.15614&lt;/D&gt;&lt;D xsi:type="xsd:double"&gt;-23.453117&lt;/D&gt;&lt;D xsi:type="xsd:double"&gt;-37.672127&lt;/D&gt;&lt;D xsi:type="xsd:double"&gt;-30.89999&lt;/D&gt;&lt;D xsi:type="xsd:double"&gt;-27.32485&lt;/D&gt;&lt;D xsi:type="xsd:double"&gt;-18.697388&lt;/D&gt;&lt;D xsi:type="xsd:double"&gt;-18.88451&lt;/D&gt;&lt;D xsi:type="xsd:double"&gt;-20.961983&lt;/D&gt;&lt;D xsi:type="xsd:double"&gt;-12.853026&lt;/D&gt;&lt;D xsi:type="xsd:double"&gt;-11.12138&lt;/D&gt;&lt;D xsi:type="xsd:double"&gt;-17.42447&lt;/D&gt;&lt;D xsi:type="xsd:double"&gt;-12.947488&lt;/D&gt;&lt;D xsi:type="xsd:double"&gt;-9.38884&lt;/D&gt;&lt;D xsi:type="xsd:double"&gt;-3.3663929&lt;/D&gt;&lt;D xsi:type="xsd:double"&gt;13.948334&lt;/D&gt;&lt;D xsi:type="xsd:double"&gt;8.6410885&lt;/D&gt;&lt;D xsi:type="xsd:double"&gt;3.6114097&lt;/D&gt;&lt;D xsi:type="xsd:double"&gt;-5.732441&lt;/D&gt;&lt;D xsi:type="xsd:double"&gt;0.62294006&lt;/D&gt;&lt;D xsi:type="xsd:double"&gt;-1.1978269&lt;/D&gt;&lt;D xsi:type="xsd:double"&gt;-3.9649367&lt;/D&gt;&lt;D xsi:type="xsd:double"&gt;-7.370347&lt;/D&gt;&lt;D xsi:type="xsd:double"&gt;3.0596972&lt;/D&gt;&lt;D xsi:type="xsd:double"&gt;6.9244742&lt;/D&gt;&lt;D xsi:type="xsd:double"&gt;3.2978296&lt;/D&gt;&lt;D xsi:type="xsd:double"&gt;3.063023&lt;/D&gt;&lt;D xsi:type="xsd:double"&gt;2.4665594&lt;/D&gt;&lt;D xsi:type="xsd:double"&gt;5.5417657&lt;/D&gt;&lt;D xsi:type="xsd:double"&gt;6.9131613&lt;/D&gt;&lt;D xsi:type="xsd:double"&gt;18.1834&lt;/D&gt;&lt;D xsi:type="xsd:double"&gt;26.63338&lt;/D&gt;&lt;D xsi:type="xsd:double"&gt;23.98436&lt;/D&gt;&lt;D xsi:type="xsd:double"&gt;25.01067&lt;/D&gt;&lt;D xsi:type="xsd:double"&gt;23.89214&lt;/D&gt;&lt;D xsi:type="xsd:double"&gt;17.083025&lt;/D&gt;&lt;D xsi:type="xsd:double"&gt;6.553483&lt;/D&gt;&lt;D xsi:type="xsd:double"&gt;3.7255645&lt;/D&gt;&lt;D xsi:type="xsd:double"&gt;9.26236&lt;/D&gt;&lt;D xsi:type="xsd:double"&gt;7.520044&lt;/D&gt;&lt;D xsi:type="xsd:double"&gt;4.838872&lt;/D&gt;&lt;D xsi:type="xsd:double"&gt;2.7012706&lt;/D&gt;&lt;D xsi:type="xsd:double"&gt;-0.9007156&lt;/D&gt;&lt;D xsi:type="xsd:double"&gt;-7.8712044&lt;/D&gt;&lt;D xsi:type="xsd:double"&gt;-6.6018524&lt;/D&gt;&lt;D xsi:type="xsd:double"&gt;-9.60185&lt;/D&gt;&lt;D xsi:type="xsd:double"&gt;-12.3947735&lt;/D&gt;&lt;D xsi:type="xsd:double"&gt;-11.55628&lt;/D&gt;&lt;D xsi:type="xsd:double"&gt;-6.603175&lt;/D&gt;&lt;D xsi:type="xsd:double"&gt;0.40683746&lt;/D&gt;&lt;D xsi:type="xsd:double"&gt;-11.860001&lt;/D&gt;&lt;D xsi:type="xsd:double"&gt;-10.209471&lt;/D&gt;&lt;D xsi:type="xsd:double"&gt;-10.168064&lt;/D&gt;&lt;D xsi:type="xsd:double"&gt;-2.9875338&lt;/D&gt;&lt;D xsi:type="xsd:double"&gt;-5.702776&lt;/D&gt;&lt;D xsi:type="xsd:double"&gt;-0.7406175&lt;/D&gt;&lt;D xsi:type="xsd:double"&gt;-10.320497&lt;/D&gt;&lt;D xsi:type="xsd:double"&gt;-14.244026&lt;/D&gt;&lt;D xsi:type="xsd:double"&gt;-25.240444&lt;/D&gt;&lt;D xsi:type="xsd:double"&gt;-17.439043&lt;/D&gt;&lt;D xsi:type="xsd:double"&gt;-5.263877&lt;/D&gt;&lt;D xsi:type="xsd:double"&gt;-10.205597&lt;/D&gt;&lt;D xsi:type="xsd:double"&gt;2.5318027&lt;/D&gt;&lt;D xsi:type="xsd:double"&gt;-3.6315918&lt;/D&gt;&lt;D xsi:type="xsd:double"&gt;-0.061911345&lt;/D&gt;&lt;D xsi:type="xsd:double"&gt;-4.560828&lt;/D&gt;&lt;D xsi:type="xsd:double"&gt;7.782173&lt;/D&gt;&lt;D xsi:type="xsd:double"&gt;1.8059254&lt;/D&gt;&lt;D xsi:type="xsd:double"&gt;3.9775372&lt;/D&gt;&lt;D xsi:type="xsd:double"&gt;9.937298&lt;/D&gt;&lt;D xsi:type="xsd:double"&gt;28.765415&lt;/D&gt;&lt;D xsi:type="xsd:double"&gt;17.030085&lt;/D&gt;&lt;D xsi:type="xsd:double"&gt;3.985083&lt;/D&gt;&lt;D xsi:type="xsd:double"&gt;0.70040226&lt;/D&gt;&lt;D xsi:type="xsd:double"&gt;-7.7750626&lt;/D&gt;&lt;D xsi:type="xsd:double"&gt;4.895365&lt;/D&gt;&lt;D xsi:type="xsd:double"&gt;-1.8045187&lt;/D&gt;&lt;D xsi:type="xsd:double"&gt;-0.4633844&lt;/D&gt;&lt;D xsi:type="xsd:double"&gt;-11.611568&lt;/D&gt;&lt;D xsi:type="xsd:double"&gt;-7.5205326&lt;/D&gt;&lt;D xsi:type="xsd:double"&gt;-5.6964517&lt;/D&gt;&lt;D xsi:type="xsd:double"&gt;0.11276007&lt;/D&gt;&lt;D xsi:type="xsd:double"&gt;0.4266262&lt;/D&gt;&lt;D xsi:type="xsd:double"&gt;-4.7588944&lt;/D&gt;&lt;D xsi:type="xsd:double"&gt;-8.55813&lt;/D&gt;&lt;D xsi:type="xsd:double"&gt;-10.313845&lt;/D&gt;&lt;D xsi:type="xsd:double"&gt;-3.4093678&lt;/D&gt;&lt;D xsi:type="xsd:double"&gt;-10.807115&lt;/D&gt;&lt;D xsi:type="xsd:double"&gt;-13.877928&lt;/D&gt;&lt;D xsi:type="xsd:double"&gt;-14.71045&lt;/D&gt;&lt;D xsi:type="xsd:double"&gt;-2.781272&lt;/D&gt;&lt;D xsi:type="xsd:double"&gt;-5.0917864&lt;/D&gt;&lt;D xsi:type="xsd:double"&gt;-0.5421281&lt;/D&gt;&lt;D xsi:type="xsd:double"&gt;-12.074691&lt;/D&gt;&lt;D xsi:type="xsd:double"&gt;-11.03012&lt;/D&gt;&lt;D xsi:type="xsd:double"&gt;-6.27259&lt;/D&gt;&lt;D xsi:type="xsd:double"&gt;-9.879297&lt;/D&gt;&lt;D xsi:type="xsd:double"&gt;-4.5513334&lt;/D&gt;&lt;D xsi:type="xsd:double"&gt;-3.265524&lt;/D&gt;&lt;D xsi:type="xsd:double"&gt;-2.766955&lt;/D&gt;&lt;D xsi:type="xsd:double"&gt;0.9598017&lt;/D&gt;&lt;D xsi:type="xsd:double"&gt;7.6122046&lt;/D&gt;&lt;D xsi:type="xsd:double"&gt;-4.2697787&lt;/D&gt;&lt;D xsi:type="xsd:double"&gt;-2.3951948&lt;/D&gt;&lt;D xsi:type="xsd:double"&gt;-7.5628576&lt;/D&gt;&lt;D xsi:type="xsd:double"&gt;1.1595249&lt;/D&gt;&lt;D xsi:type="xsd:double"&gt;2.8640747&lt;/D&gt;&lt;D xsi:type="xsd:double"&gt;7.86829&lt;/D&gt;&lt;D xsi:type="xsd:double"&gt;16.045486&lt;/D&gt;&lt;D xsi:type="xsd:double"&gt;17.721235&lt;/D&gt;&lt;/FQL&gt;&lt;FQL&gt;&lt;Q&gt;GREK^FG_TOTAL_RETURNC(-10AY,0,AM)&lt;/Q&gt;&lt;R&gt;121&lt;/R&gt;&lt;C&gt;1&lt;/C&gt;&lt;D xsi:type="xsd:double"&gt;-2.9387295&lt;/D&gt;&lt;D xsi:type="xsd:double"&gt;-13.390196&lt;/D&gt;&lt;D xsi:type="xsd:double"&gt;5.120647&lt;/D&gt;&lt;D xsi:type="xsd:double"&gt;-15.690881&lt;/D&gt;&lt;D xsi:type="xsd:double"&gt;-8.777773&lt;/D&gt;&lt;D xsi:type="xsd:double"&gt;6.3337326&lt;/D&gt;&lt;D xsi:type="xsd:double"&gt;-26.171291&lt;/D&gt;&lt;D xsi:type="xsd:double"&gt;-2.7407885&lt;/D&gt;&lt;D xsi:type="xsd:double"&gt;-0.32206774&lt;/D&gt;&lt;D xsi:type="xsd:double"&gt;-10.096943&lt;/D&gt;&lt;D xsi:type="xsd:double"&gt;3.1446576&lt;/D&gt;&lt;D xsi:type="xsd:double"&gt;2.3519278&lt;/D&gt;&lt;D xsi:type="xsd:double"&gt;-7.65956&lt;/D&gt;&lt;D xsi:type="xsd:double"&gt;-14.101392&lt;/D&gt;&lt;D xsi:type="xsd:double"&gt;0.21460056&lt;/D&gt;&lt;D xsi:type="xsd:double"&gt;5.781579&lt;/D&gt;&lt;D xsi:type="xsd:double"&gt;0&lt;/D&gt;&lt;D xsi:type="xsd:double"&gt;-13.259113&lt;/D&gt;&lt;D xsi:type="xsd:double"&gt;-6.801409&lt;/D&gt;&lt;D xsi:type="xsd:double"&gt;-18.678528&lt;/D&gt;&lt;D xsi:type="xsd:double"&gt;11.249995&lt;/D&gt;&lt;D xsi:type="xsd:double"&gt;0.98314285&lt;/D&gt;&lt;D xsi:type="xsd:double"&gt;11.961079&lt;/D&gt;&lt;D xsi:type="xsd:double"&gt;7.453406&lt;/D&gt;&lt;D xsi:type="xsd:double"&gt;-23.583817&lt;/D&gt;&lt;D xsi:type="xsd:double"&gt;9.0771675&lt;/D&gt;&lt;D xsi:type="xsd:double"&gt;5.6865454&lt;/D&gt;&lt;D xsi:type="xsd:double"&gt;-4.594493&lt;/D&gt;&lt;D xsi:type="xsd:double"&gt;-1.7868102&lt;/D&gt;&lt;D xsi:type="xsd:double"&gt;12.605036&lt;/D&gt;&lt;D xsi:type="xsd:double"&gt;3.7490606&lt;/D&gt;&lt;D xsi:type="xsd:double"&gt;-3.6674857&lt;/D&gt;&lt;D xsi:type="xsd:double"&gt;-0.38071275&lt;/D&gt;&lt;D xsi:type="xsd:double"&gt;1.7834425&lt;/D&gt;&lt;D xsi:type="xsd:double"&gt;18.523157&lt;/D&gt;&lt;D xsi:type="xsd:double"&gt;2.1119237&lt;/D&gt;&lt;D xsi:type="xsd:double"&gt;6.9286585&lt;/D&gt;&lt;D xsi:type="xsd:double"&gt;1.6440988&lt;/D&gt;&lt;D xsi:type="xsd:double"&gt;-5.137968&lt;/D&gt;&lt;D xsi:type="xsd:double"&gt;-8.024073&lt;/D&gt;&lt;D xsi:type="xsd:double"&gt;2.3991346&lt;/D&gt;&lt;D xsi:type="xsd:double"&gt;-2.3429215&lt;/D&gt;&lt;D xsi:type="xsd:double"&gt;18.289852&lt;/D&gt;&lt;D xsi:type="xsd:double"&gt;-2.1657228&lt;/D&gt;&lt;D xsi:type="xsd:double"&gt;-2.7911484&lt;/D&gt;&lt;D xsi:type="xsd:double"&gt;-1.7821848&lt;/D&gt;&lt;D xsi:type="xsd:double"&gt;3.6290407&lt;/D&gt;&lt;D xsi:type="xsd:double"&gt;-8.463031&lt;/D&gt;&lt;D xsi:type="xsd:double"&gt;-2.1254003&lt;/D&gt;&lt;D xsi:type="xsd:double"&gt;0.10858774&lt;/D&gt;&lt;D xsi:type="xsd:double"&gt;-10.303694&lt;/D&gt;&lt;D xsi:type="xsd:double"&gt;-5.199516&lt;/D&gt;&lt;D xsi:type="xsd:double"&gt;-4.0816426&lt;/D&gt;&lt;D xsi:type="xsd:double"&gt;2.1276593&lt;/D&gt;&lt;D xsi:type="xsd:double"&gt;-5.553174&lt;/D&gt;&lt;D xsi:type="xsd:double"&gt;4.94349&lt;/D&gt;&lt;D xsi:type="xsd:double"&gt;5.383587&lt;/D&gt;&lt;D xsi:type="xsd:double"&gt;7.5351357&lt;/D&gt;&lt;D xsi:type="xsd:double"&gt;0.95010996&lt;/D&gt;&lt;D xsi:type="xsd:double"&gt;6.2352896&lt;/D&gt;&lt;D xsi:type="xsd:double"&gt;10.67878&lt;/D&gt;&lt;D xsi:type="xsd:double"&gt;-8.140701&lt;/D&gt;&lt;D xsi:type="xsd:double"&gt;2.4069905&lt;/D&gt;&lt;D xsi:type="xsd:double"&gt;-4.4871626&lt;/D&gt;&lt;D xsi:type="xsd:double"&gt;9.619689&lt;/D&gt;&lt;D xsi:type="xsd:double"&gt;-1.4285803&lt;/D&gt;&lt;D xsi:type="xsd:double"&gt;5.858493&lt;/D&gt;&lt;D xsi:type="xsd:double"&gt;-4.5816717&lt;/D&gt;&lt;D xsi:type="xsd:double"&gt;-23.79958&lt;/D&gt;&lt;D xsi:type="xsd:double"&gt;-27.534252&lt;/D&gt;&lt;D xsi:type="xsd:double"&gt;12.28745&lt;/D&gt;&lt;D xsi:type="xsd:double"&gt;17.620647&lt;/D&gt;&lt;D xsi:type="xsd:double"&gt;-4.2250633&lt;/D&gt;&lt;D xsi:type="xsd:double"&gt;2.708125&lt;/D&gt;&lt;D xsi:type="xsd:double"&gt;1.5625&lt;/D&gt;&lt;D xsi:type="xsd:double"&gt;-1.9230723&lt;/D&gt;&lt;D xsi:type="xsd:double"&gt;-9.264702&lt;/D&gt;&lt;D xsi:type="xsd:double"&gt;40.32955&lt;/D&gt;&lt;D xsi:type="xsd:double"&gt;1.9761801&lt;/D&gt;&lt;D xsi:type="xsd:double"&gt;-7.899809&lt;/D&gt;&lt;D xsi:type="xsd:double"&gt;7.7824235&lt;/D&gt;&lt;D xsi:type="xsd:double"&gt;6.7546606&lt;/D&gt;&lt;D xsi:type="xsd:double"&gt;3.7818193&lt;/D&gt;&lt;D xsi:type="xsd:double"&gt;2.4526954&lt;/D&gt;&lt;D xsi:type="xsd:double"&gt;-4.3433666&lt;/D&gt;&lt;D xsi:type="xsd:double"&gt;0.96532106&lt;/D&gt;&lt;D xsi:type="xsd:double"&gt;2.8682709&lt;/D&gt;&lt;D xsi:type="xsd:double"&gt;-3.8554192&lt;/D&gt;&lt;D xsi:type="xsd:double"&gt;0.4296422&lt;/D&gt;&lt;D xsi:type="xsd:double"&gt;-5.418891&lt;/D&gt;&lt;D xsi:type="xsd:double"&gt;1.7615795&lt;/D&gt;&lt;D xsi:type="xsd:double"&gt;10.143828&lt;/D&gt;&lt;D xsi:type="xsd:double"&gt;-16.254293&lt;/D&gt;&lt;D xsi:type="xsd:double"&gt;9.601963&lt;/D&gt;&lt;D xsi:type="xsd:double"&gt;-4.605013&lt;/D&gt;&lt;D xsi:type="xsd:double"&gt;5.1805377&lt;/D&gt;&lt;D xsi:type="xsd:double"&gt;-17.401653&lt;/D&gt;&lt;D xsi:type="xsd:double"&gt;8.24275&lt;/D&gt;&lt;D xsi:type="xsd:double"&gt;-5.3974867&lt;/D&gt;&lt;D xsi:type="xsd:double"&gt;-0.39805174&lt;/D&gt;&lt;D xsi:type="xsd:double"&gt;9.103012&lt;/D&gt;&lt;D xsi:type="xsd:double"&gt;6.0236096&lt;/D&gt;&lt;D xsi:type="xsd:double"&gt;6.260991&lt;/D&gt;&lt;D xsi:type="xsd:double"&gt;12.453675&lt;/D&gt;&lt;D xsi:type="xsd:double"&gt;7.1522713&lt;/D&gt;&lt;D xsi:type="xsd:double"&gt;-5.2291574&lt;/D&gt;&lt;D xsi:type="xsd:double"&gt;4.5115232&lt;/D&gt;&lt;D xsi:type="xsd:double"&gt;6.1490655&lt;/D&gt;&lt;D xsi:type="xsd:double"&gt;9.975052&lt;/D&gt;&lt;D xsi:type="xsd:double"&gt;3.1308532&lt;/D&gt;&lt;D xsi:type="xsd:double"&gt;-6.7721844&lt;/D&gt;&lt;D xsi:type="xsd:double"&gt;-11.216253&lt;/D&gt;&lt;D xsi:type="xsd:double"&gt;9.467077&lt;/D&gt;&lt;D xsi:type="xsd:double"&gt;4.5532703&lt;/D&gt;&lt;D xsi:type="xsd:double"&gt;4.2338967&lt;/D&gt;&lt;D xsi:type="xsd:double"&gt;6.5951705&lt;/D&gt;&lt;D xsi:type="xsd:double"&gt;2.86721&lt;/D&gt;&lt;D xsi:type="xsd:double"&gt;-3.8875282&lt;/D&gt;&lt;D xsi:type="xsd:double"&gt;5.647409&lt;/D&gt;&lt;D xsi:type="xsd:double"&gt;-0.6501317&lt;/D&gt;&lt;D xsi:type="xsd:double"&gt;0.8184433&lt;/D&gt;&lt;/FQL&gt;&lt;FQL&gt;&lt;Q&gt;UAE^FMA_DIV_YLD(NTMA,-10AY,0,AM,"PORTAGG","MEANR")&lt;/Q&gt;&lt;R&gt;121&lt;/R&gt;&lt;C&gt;1&lt;/C&gt;&lt;D xsi:type="xsd:double"&gt;2.64255741717553&lt;/D&gt;&lt;D xsi:type="xsd:double"&gt;2.65061843030903&lt;/D&gt;&lt;D xsi:type="xsd:double"&gt;2.44223230094338&lt;/D&gt;&lt;D xsi:type="xsd:double"&gt;2.60745272503557&lt;/D&gt;&lt;D xsi:type="xsd:double"&gt;2.86834753702236&lt;/D&gt;&lt;D xsi:type="xsd:double"&gt;3.13850276022829&lt;/D&gt;&lt;D xsi:type="xsd:double"&gt;3.57472826578677&lt;/D&gt;&lt;D xsi:type="xsd:double"&gt;3.36157554316878&lt;/D&gt;&lt;D xsi:type="xsd:double"&gt;3.50862598464346&lt;/D&gt;&lt;D xsi:type="xsd:double"&gt;3.53458018813368&lt;/D&gt;&lt;D xsi:type="xsd:double"&gt;3.20646103135036&lt;/D&gt;&lt;D xsi:type="xsd:double"&gt;3.4840458351178&lt;/D&gt;&lt;D xsi:type="xsd:double"&gt;3.48033194840024&lt;/D&gt;&lt;D xsi:type="xsd:double"&gt;3.4711686414487&lt;/D&gt;&lt;D xsi:type="xsd:double"&gt;4.06179578875996&lt;/D&gt;&lt;D xsi:type="xsd:double"&gt;3.85813866770381&lt;/D&gt;&lt;D xsi:type="xsd:double"&gt;4.11447255140477&lt;/D&gt;&lt;D xsi:type="xsd:double"&gt;4.39041901924104&lt;/D&gt;&lt;D xsi:type="xsd:double"&gt;4.2680883926941&lt;/D&gt;&lt;D xsi:type="xsd:double"&gt;4.43083694306012&lt;/D&gt;&lt;D xsi:type="xsd:double"&gt;4.02498502493766&lt;/D&gt;&lt;D xsi:type="xsd:double"&gt;3.99723792512763&lt;/D&gt;&lt;D xsi:type="xsd:double"&gt;4.13886477882038&lt;/D&gt;&lt;D xsi:type="xsd:double"&gt;4.0049096324476&lt;/D&gt;&lt;D xsi:type="xsd:double"&gt;3.89496087543306&lt;/D&gt;&lt;D xsi:type="xsd:double"&gt;3.81990120005982&lt;/D&gt;&lt;D xsi:type="xsd:double"&gt;3.76689066142745&lt;/D&gt;&lt;D xsi:type="xsd:double"&gt;3.71695272249746&lt;/D&gt;&lt;D xsi:type="xsd:double"&gt;3.78583508830983&lt;/D&gt;&lt;D xsi:type="xsd:double"&gt;4.22638537390032&lt;/D&gt;&lt;D xsi:type="xsd:double"&gt;4.0017598163279&lt;/D&gt;&lt;D xsi:type="xsd:double"&gt;4.18766220707892&lt;/D&gt;&lt;D xsi:type="xsd:double"&gt;4.0093070585032&lt;/D&gt;&lt;D xsi:type="xsd:double"&gt;3.9579194338249&lt;/D&gt;&lt;D xsi:type="xsd:double"&gt;3.94365897491175&lt;/D&gt;&lt;D xsi:type="xsd:double"&gt;3.98594425836345&lt;/D&gt;&lt;D xsi:type="xsd:double"&gt;4.0775366024206&lt;/D&gt;&lt;D xsi:type="xsd:double"&gt;3.8698591267725&lt;/D&gt;&lt;D xsi:type="xsd:double"&gt;4.01012230209171&lt;/D&gt;&lt;D xsi:type="xsd:double"&gt;4.26046840776833&lt;/D&gt;&lt;D xsi:type="xsd:double"&gt;4.22824469693929&lt;/D&gt;&lt;D xsi:type="xsd:double"&gt;4.55719457966586&lt;/D&gt;&lt;D xsi:type="xsd:double"&gt;4.36214538714128&lt;/D&gt;&lt;D xsi:type="xsd:double"&gt;4.33671270324832&lt;/D&gt;&lt;D xsi:type="xsd:double"&gt;4.40234603622465&lt;/D&gt;&lt;D xsi:type="xsd:double"&gt;4.8035705670517&lt;/D&gt;&lt;D xsi:type="xsd:double"&gt;4.8650342499639&lt;/D&gt;&lt;D xsi:type="xsd:double"&gt;4.7503771935899&lt;/D&gt;&lt;D xsi:type="xsd:double"&gt;4.94554306648255&lt;/D&gt;&lt;D xsi:type="xsd:double"&gt;4.69370905490297&lt;/D&gt;&lt;D xsi:type="xsd:double"&gt;4.70660725519849&lt;/D&gt;&lt;D xsi:type="xsd:double"&gt;4.78470147100023&lt;/D&gt;&lt;D xsi:type="xsd:double"&gt;4.88249659386904&lt;/D&gt;&lt;D xsi:type="xsd:double"&gt;5.15549087590156&lt;/D&gt;&lt;D xsi:type="xsd:double"&gt;5.17312931141663&lt;/D&gt;&lt;D xsi:type="xsd:double"&gt;5.1136122479592&lt;/D&gt;&lt;D xsi:type="xsd:double"&gt;5.12879804037448&lt;/D&gt;&lt;D xsi:type="xsd:double"&gt;5.10305182015151&lt;/D&gt;&lt;D xsi:type="xsd:double"&gt;4.83198058844442&lt;/D&gt;&lt;D xsi:type="xsd:double"&gt;5.1660250896542&lt;/D&gt;&lt;D xsi:type="xsd:double"&gt;5.19160765598004&lt;/D&gt;&lt;D xsi:type="xsd:double"&gt;5.11490411240687&lt;/D&gt;&lt;D xsi:type="xsd:double"&gt;4.78060397819716&lt;/D&gt;&lt;D xsi:type="xsd:double"&gt;4.91715430930529&lt;/D&gt;&lt;D xsi:type="xsd:double"&gt;4.72465426701276&lt;/D&gt;&lt;D xsi:type="xsd:double"&gt;4.93638329752059&lt;/D&gt;&lt;D xsi:type="xsd:double"&gt;5.21602077179597&lt;/D&gt;&lt;D xsi:type="xsd:double"&gt;5.26081012727896&lt;/D&gt;&lt;D xsi:type="xsd:double"&gt;5.75666623138652&lt;/D&gt;&lt;D xsi:type="xsd:double"&gt;7.13824091435886&lt;/D&gt;&lt;D xsi:type="xsd:double"&gt;4.93821873424262&lt;/D&gt;&lt;D xsi:type="xsd:double"&gt;4.25121028146472&lt;/D&gt;&lt;D xsi:type="xsd:double"&gt;4.5075516275105&lt;/D&gt;&lt;D xsi:type="xsd:double"&gt;4.72345830209946&lt;/D&gt;&lt;D xsi:type="xsd:double"&gt;4.4236136647459&lt;/D&gt;&lt;D xsi:type="xsd:double"&gt;4.48422650707569&lt;/D&gt;&lt;D xsi:type="xsd:double"&gt;4.87773704654138&lt;/D&gt;&lt;D xsi:type="xsd:double"&gt;4.5617096698192&lt;/D&gt;&lt;D xsi:type="xsd:double"&gt;4.42943899367037&lt;/D&gt;&lt;D xsi:type="xsd:double"&gt;4.35857908229857&lt;/D&gt;&lt;D xsi:type="xsd:double"&gt;4.5309130383789&lt;/D&gt;&lt;D xsi:type="xsd:double"&gt;4.35579437242486&lt;/D&gt;&lt;D xsi:type="xsd:double"&gt;4.3775331315058&lt;/D&gt;&lt;D xsi:type="xsd:double"&gt;4.34593031823388&lt;/D&gt;&lt;D xsi:type="xsd:double"&gt;4.60882848664209&lt;/D&gt;&lt;D xsi:type="xsd:double"&gt;4.59717366811804&lt;/D&gt;&lt;D xsi:type="xsd:double"&gt;4.26394805505436&lt;/D&gt;&lt;D xsi:type="xsd:double"&gt;4.16631264292459&lt;/D&gt;&lt;D xsi:type="xsd:double"&gt;3.93340679992481&lt;/D&gt;&lt;D xsi:type="xsd:double"&gt;4.07593352315682&lt;/D&gt;&lt;D xsi:type="xsd:double"&gt;4.3795722527436&lt;/D&gt;&lt;D xsi:type="xsd:double"&gt;4.27208060401517&lt;/D&gt;&lt;D xsi:type="xsd:double"&gt;3.90113251871621&lt;/D&gt;&lt;D xsi:type="xsd:double"&gt;3.3808587153511&lt;/D&gt;&lt;D xsi:type="xsd:double"&gt;3.56854194394805&lt;/D&gt;&lt;D xsi:type="xsd:double"&gt;3.9343045952499&lt;/D&gt;&lt;D xsi:type="xsd:double"&gt;4.51880016401939&lt;/D&gt;&lt;D xsi:type="xsd:double"&gt;4.13314365316997&lt;/D&gt;&lt;D xsi:type="xsd:double"&gt;4.15648621242863&lt;/D&gt;&lt;D xsi:type="xsd:double"&gt;4.33241054117951&lt;/D&gt;&lt;D xsi:type="xsd:double"&gt;4.40784705213265&lt;/D&gt;&lt;D xsi:type="xsd:double"&gt;4.29079158315304&lt;/D&gt;&lt;D xsi:type="xsd:double"&gt;4.76760265908038&lt;/D&gt;&lt;D xsi:type="xsd:double"&gt;4.71902836278753&lt;/D&gt;&lt;D xsi:type="xsd:double"&gt;4.69133050902869&lt;/D&gt;&lt;D xsi:type="xsd:double"&gt;4.60849561370063&lt;/D&gt;&lt;D xsi:type="xsd:double"&gt;4.40725220642187&lt;/D&gt;&lt;D xsi:type="xsd:double"&gt;4.4501236920569&lt;/D&gt;&lt;D xsi:type="xsd:double"&gt;4.32123519860841&lt;/D&gt;&lt;D xsi:type="xsd:double"&gt;4.18501471011836&lt;/D&gt;&lt;D xsi:type="xsd:double"&gt;4.45869573451284&lt;/D&gt;&lt;D xsi:type="xsd:double"&gt;4.30075384904008&lt;/D&gt;&lt;D xsi:type="xsd:double"&gt;4.64114136530124&lt;/D&gt;&lt;D xsi:type="xsd:double"&gt;4.66096794021746&lt;/D&gt;&lt;D xsi:type="xsd:double"&gt;4.589093755493&lt;/D&gt;&lt;D xsi:type="xsd:double"&gt;4.78220461583252&lt;/D&gt;&lt;D xsi:type="xsd:double"&gt;5.10341240823429&lt;/D&gt;&lt;D xsi:type="xsd:double"&gt;5.4063651912633&lt;/D&gt;&lt;D xsi:type="xsd:double"&gt;5.70353532541288&lt;/D&gt;&lt;D xsi:type="xsd:double"&gt;5.99698453922908&lt;/D&gt;&lt;D xsi:type="xsd:double"&gt;5.69740377983267&lt;/D&gt;&lt;/FQL&gt;&lt;FQL&gt;&lt;Q&gt;EIDO^FMA_DIV_YLD(NTMA,-10AY,0,AM,"PORTAGG","MEANR")&lt;/Q&gt;&lt;R&gt;121&lt;/R&gt;&lt;C&gt;1&lt;/C&gt;&lt;D xsi:type="xsd:double"&gt;2.66948255865979&lt;/D&gt;&lt;D xsi:type="xsd:double"&gt;2.51906779442687&lt;/D&gt;&lt;D xsi:type="xsd:double"&gt;2.47840850075168&lt;/D&gt;&lt;D xsi:type="xsd:double"&gt;2.64584908914965&lt;/D&gt;&lt;D xsi:type="xsd:double"&gt;2.59155544223928&lt;/D&gt;&lt;D xsi:type="xsd:double"&gt;2.45729317890886&lt;/D&gt;&lt;D xsi:type="xsd:double"&gt;2.48476421047149&lt;/D&gt;&lt;D xsi:type="xsd:double"&gt;2.42706940182466&lt;/D&gt;&lt;D xsi:type="xsd:double"&gt;2.29739981358164&lt;/D&gt;&lt;D xsi:type="xsd:double"&gt;2.3046566806843&lt;/D&gt;&lt;D xsi:type="xsd:double"&gt;2.42824091081085&lt;/D&gt;&lt;D xsi:type="xsd:double"&gt;2.40945840901282&lt;/D&gt;&lt;D xsi:type="xsd:double"&gt;2.44327562076101&lt;/D&gt;&lt;D xsi:type="xsd:double"&gt;2.44652785762376&lt;/D&gt;&lt;D xsi:type="xsd:double"&gt;2.71835870510445&lt;/D&gt;&lt;D xsi:type="xsd:double"&gt;2.7950569836976&lt;/D&gt;&lt;D xsi:type="xsd:double"&gt;2.53671665027798&lt;/D&gt;&lt;D xsi:type="xsd:double"&gt;2.53103645684579&lt;/D&gt;&lt;D xsi:type="xsd:double"&gt;2.50565123807159&lt;/D&gt;&lt;D xsi:type="xsd:double"&gt;2.37369188622272&lt;/D&gt;&lt;D xsi:type="xsd:double"&gt;2.37313248043163&lt;/D&gt;&lt;D xsi:type="xsd:double"&gt;2.38300641272409&lt;/D&gt;&lt;D xsi:type="xsd:double"&gt;2.43180465282988&lt;/D&gt;&lt;D xsi:type="xsd:double"&gt;2.37420169674396&lt;/D&gt;&lt;D xsi:type="xsd:double"&gt;2.29252892337724&lt;/D&gt;&lt;D xsi:type="xsd:double"&gt;2.12571867709448&lt;/D&gt;&lt;D xsi:type="xsd:double"&gt;2.21829151187021&lt;/D&gt;&lt;D xsi:type="xsd:double"&gt;2.20589293929223&lt;/D&gt;&lt;D xsi:type="xsd:double"&gt;2.29997209734604&lt;/D&gt;&lt;D xsi:type="xsd:double"&gt;2.42441981164105&lt;/D&gt;&lt;D xsi:type="xsd:double"&gt;2.38914938660784&lt;/D&gt;&lt;D xsi:type="xsd:double"&gt;2.41418380252782&lt;/D&gt;&lt;D xsi:type="xsd:double"&gt;2.45757674465042&lt;/D&gt;&lt;D xsi:type="xsd:double"&gt;2.37650651728239&lt;/D&gt;&lt;D xsi:type="xsd:double"&gt;2.43336302408521&lt;/D&gt;&lt;D xsi:type="xsd:double"&gt;2.51167798880916&lt;/D&gt;&lt;D xsi:type="xsd:double"&gt;2.54339580528179&lt;/D&gt;&lt;D xsi:type="xsd:double"&gt;2.58148616409435&lt;/D&gt;&lt;D xsi:type="xsd:double"&gt;2.59356312962461&lt;/D&gt;&lt;D xsi:type="xsd:double"&gt;2.57060840726302&lt;/D&gt;&lt;D xsi:type="xsd:double"&gt;2.54095656750691&lt;/D&gt;&lt;D xsi:type="xsd:double"&gt;2.65371195398397&lt;/D&gt;&lt;D xsi:type="xsd:double"&gt;2.49395065397578&lt;/D&gt;&lt;D xsi:type="xsd:double"&gt;2.45720111763234&lt;/D&gt;&lt;D xsi:type="xsd:double"&gt;2.51783758083102&lt;/D&gt;&lt;D xsi:type="xsd:double"&gt;2.72103126323396&lt;/D&gt;&lt;D xsi:type="xsd:double"&gt;3.01008939557068&lt;/D&gt;&lt;D xsi:type="xsd:double"&gt;2.88237335111478&lt;/D&gt;&lt;D xsi:type="xsd:double"&gt;3.17297544380637&lt;/D&gt;&lt;D xsi:type="xsd:double"&gt;2.96407821364378&lt;/D&gt;&lt;D xsi:type="xsd:double"&gt;3.16796581796408&lt;/D&gt;&lt;D xsi:type="xsd:double"&gt;3.16818363064497&lt;/D&gt;&lt;D xsi:type="xsd:double"&gt;3.00265838129807&lt;/D&gt;&lt;D xsi:type="xsd:double"&gt;2.81261400381787&lt;/D&gt;&lt;D xsi:type="xsd:double"&gt;2.8478883887381&lt;/D&gt;&lt;D xsi:type="xsd:double"&gt;2.78954855095765&lt;/D&gt;&lt;D xsi:type="xsd:double"&gt;2.82507029396454&lt;/D&gt;&lt;D xsi:type="xsd:double"&gt;2.81200252141906&lt;/D&gt;&lt;D xsi:type="xsd:double"&gt;2.87233377127824&lt;/D&gt;&lt;D xsi:type="xsd:double"&gt;2.86547316627111&lt;/D&gt;&lt;D xsi:type="xsd:double"&gt;2.72474050705588&lt;/D&gt;&lt;D xsi:type="xsd:double"&gt;2.88019691093766&lt;/D&gt;&lt;D xsi:type="xsd:double"&gt;2.79640730040609&lt;/D&gt;&lt;D xsi:type="xsd:double"&gt;2.90152125105721&lt;/D&gt;&lt;D xsi:type="xsd:double"&gt;2.74214272937772&lt;/D&gt;&lt;D xsi:type="xsd:double"&gt;2.8603588402413&lt;/D&gt;&lt;D xsi:type="xsd:double"&gt;2.78454193477653&lt;/D&gt;&lt;D xsi:type="xsd:double"&gt;2.83620612554667&lt;/D&gt;&lt;D xsi:type="xsd:double"&gt;3.14711199252858&lt;/D&gt;&lt;D xsi:type="xsd:double"&gt;3.90783440098861&lt;/D&gt;&lt;D xsi:type="xsd:double"&gt;3.7563275878707&lt;/D&gt;&lt;D xsi:type="xsd:double"&gt;3.22149593669995&lt;/D&gt;&lt;D xsi:type="xsd:double"&gt;2.95213947853561&lt;/D&gt;&lt;D xsi:type="xsd:double"&gt;2.866430078685&lt;/D&gt;&lt;D xsi:type="xsd:double"&gt;2.73762375516363&lt;/D&gt;&lt;D xsi:type="xsd:double"&gt;2.98873308322834&lt;/D&gt;&lt;D xsi:type="xsd:double"&gt;2.74544124291413&lt;/D&gt;&lt;D xsi:type="xsd:double"&gt;2.34329329093333&lt;/D&gt;&lt;D xsi:type="xsd:double"&gt;2.2573662958726&lt;/D&gt;&lt;D xsi:type="xsd:double"&gt;2.37370391970604&lt;/D&gt;&lt;D xsi:type="xsd:double"&gt;2.51823999448663&lt;/D&gt;&lt;D xsi:type="xsd:double"&gt;2.70827978302308&lt;/D&gt;&lt;D xsi:type="xsd:double"&gt;2.76370329895959&lt;/D&gt;&lt;D xsi:type="xsd:double"&gt;2.74420860238283&lt;/D&gt;&lt;D xsi:type="xsd:double"&gt;2.9975261924271&lt;/D&gt;&lt;D xsi:type="xsd:double"&gt;3.02632374674366&lt;/D&gt;&lt;D xsi:type="xsd:double"&gt;3.04656576603005&lt;/D&gt;&lt;D xsi:type="xsd:double"&gt;3.05012219741971&lt;/D&gt;&lt;D xsi:type="xsd:double"&gt;3.00384801090265&lt;/D&gt;&lt;D xsi:type="xsd:double"&gt;3.1157299829287&lt;/D&gt;&lt;D xsi:type="xsd:double"&gt;3.17022417026089&lt;/D&gt;&lt;D xsi:type="xsd:double"&gt;3.13016300376116&lt;/D&gt;&lt;D xsi:type="xsd:double"&gt;3.13278630249054&lt;/D&gt;&lt;D xsi:type="xsd:double"&gt;3.27353331815172&lt;/D&gt;&lt;D xsi:type="xsd:double"&gt;3.25733399525369&lt;/D&gt;&lt;D xsi:type="xsd:double"&gt;3.32268609847332&lt;/D&gt;&lt;D xsi:type="xsd:double"&gt;3.73619165772255&lt;/D&gt;&lt;D xsi:type="xsd:double"&gt;3.62360164877596&lt;/D&gt;&lt;D xsi:type="xsd:double"&gt;3.5922088469497&lt;/D&gt;&lt;D xsi:type="xsd:double"&gt;3.74094862787818&lt;/D&gt;&lt;D xsi:type="xsd:double"&gt;3.89068322740783&lt;/D&gt;&lt;D xsi:type="xsd:double"&gt;3.91598433770627&lt;/D&gt;&lt;D xsi:type="xsd:double"&gt;4.21143059804036&lt;/D&gt;</t>
        </r>
      </text>
    </comment>
    <comment ref="A2" authorId="0" shapeId="0" xr:uid="{5F32C083-EC8C-4E2A-B545-89CF564C955A}">
      <text>
        <r>
          <rPr>
            <b/>
            <sz val="9"/>
            <color indexed="81"/>
            <rFont val="Tahoma"/>
            <charset val="1"/>
          </rPr>
          <t>&lt;D xsi:type="xsd:double"&gt;4.13500947923949&lt;/D&gt;&lt;D xsi:type="xsd:double"&gt;4.24886433833054&lt;/D&gt;&lt;D xsi:type="xsd:double"&gt;4.43877529371078&lt;/D&gt;&lt;D xsi:type="xsd:double"&gt;4.44886795780505&lt;/D&gt;&lt;D xsi:type="xsd:double"&gt;4.29337809091379&lt;/D&gt;&lt;D xsi:type="xsd:double"&gt;4.26358713662696&lt;/D&gt;&lt;D xsi:type="xsd:double"&gt;4.12317858799887&lt;/D&gt;&lt;D xsi:type="xsd:double"&gt;4.07160482186646&lt;/D&gt;&lt;D xsi:type="xsd:double"&gt;4.20835974310194&lt;/D&gt;&lt;D xsi:type="xsd:double"&gt;4.27783343822722&lt;/D&gt;&lt;D xsi:type="xsd:double"&gt;4.22439615576646&lt;/D&gt;&lt;D xsi:type="xsd:double"&gt;4.02871865376455&lt;/D&gt;&lt;D xsi:type="xsd:double"&gt;4.1497118142527&lt;/D&gt;&lt;D xsi:type="xsd:double"&gt;4.12900297566077&lt;/D&gt;&lt;D xsi:type="xsd:double"&gt;4.1805950445866&lt;/D&gt;&lt;D xsi:type="xsd:double"&gt;4.44973102213047&lt;/D&gt;&lt;D xsi:type="xsd:double"&gt;4.58447455184114&lt;/D&gt;&lt;D xsi:type="xsd:double"&gt;4.47994181409661&lt;/D&gt;&lt;/FQL&gt;&lt;FQL&gt;&lt;Q&gt;EWW^FMA_PE(NTMA,-10AY,0,AM,"PORTAGG","MEANR")&lt;/Q&gt;&lt;R&gt;121&lt;/R&gt;&lt;C&gt;1&lt;/C&gt;&lt;D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xsi:type="xsd:double"&gt;16.7627754666885&lt;/D&gt;&lt;D xsi:type="xsd:double"&gt;17.1266572977558&lt;/D&gt;&lt;D xsi:type="xsd:double"&gt;18.1652450562289&lt;/D&gt;&lt;D xsi:type="xsd:double"&gt;18.2761263189892&lt;/D&gt;&lt;D xsi:type="xsd:double"&gt;19.4810057424226&lt;/D&gt;&lt;D xsi:type="xsd:double"&gt;18.5202352604345&lt;/D&gt;&lt;D xsi:type="xsd:double"&gt;18.325688209087&lt;/D&gt;&lt;D xsi:type="xsd:double"&gt;18.6633586418332&lt;/D&gt;&lt;D xsi:type="xsd:double"&gt;18.3508253972159&lt;/D&gt;&lt;D xsi:type="xsd:double"&gt;18.1065795388047&lt;/D&gt;&lt;D xsi:type="xsd:double"&gt;17.6061650998688&lt;/D&gt;&lt;D xsi:type="xsd:double"&gt;16.2023296327771&lt;/D&gt;&lt;D xsi:type="xsd:double"&gt;16.4103275352222&lt;/D&gt;&lt;D xsi:type="xsd:double"&gt;16.5559071971008&lt;/D&gt;&lt;D xsi:type="xsd:double"&gt;16.493397697044&lt;/D&gt;&lt;D xsi:type="xsd:double"&gt;17.0678986751566&lt;/D&gt;&lt;D xsi:type="xsd:double"&gt;16.6876902776142&lt;/D&gt;&lt;D xsi:type="xsd:double"&gt;16.6775799220711&lt;/D&gt;&lt;D xsi:type="xsd:double"&gt;16.7552241284228&lt;/D&gt;&lt;D xsi:type="xsd:double"&gt;17.3195185965947&lt;/D&gt;&lt;D xsi:type="xsd:double"&gt;16.8702758716288&lt;/D&gt;&lt;D xsi:type="xsd:double"&gt;16.631234589038&lt;/D&gt;&lt;D xsi:type="xsd:double"&gt;15.8713798836702&lt;/D&gt;&lt;D xsi:type="xsd:double"&gt;15.503769054059&lt;/D&gt;&lt;D xsi:type="xsd:double"&gt;16.1714924387137&lt;/D&gt;&lt;D xsi:type="xsd:double"&gt;16.1053964722581&lt;/D&gt;&lt;D xsi:type="xsd:double"&gt;15.3105397281452&lt;/D&gt;&lt;D xsi:type="xsd:double"&gt;15.5821689242484&lt;/D&gt;&lt;D xsi:type="xsd:double"&gt;15.0894727116139&lt;/D&gt;&lt;D xsi:type="xsd:double"&gt;14.2455601285126&lt;/D&gt;&lt;D xsi:type="xsd:double"&gt;15.420192200964&lt;/D&gt;&lt;D xsi:type="xsd:double"&gt;15.3814680736225&lt;/D&gt;&lt;D xsi:type="xsd:double"&gt;14.8425557923399&lt;/D&gt;&lt;D xsi:type="xsd:double"&gt;14.5983780848454&lt;/D&gt;&lt;D xsi:type="xsd:double"&gt;14.0093942162622&lt;/D&gt;&lt;D xsi:type="xsd:double"&gt;12.4060439843544&lt;/D&gt;&lt;D xsi:type="xsd:double"&gt;12.7076997549204&lt;/D&gt;&lt;D xsi:type="xsd:double"&gt;13.3808453163135&lt;/D&gt;&lt;D xsi:type="xsd:double"&gt;12.635804779808&lt;/D&gt;&lt;D xsi:type="xsd:double"&gt;13.5577575931792&lt;/D&gt;&lt;D xsi:type="xsd:double"&gt;13.4341598997208&lt;/D&gt;&lt;D xsi:type="xsd:double"&gt;13.0318222357333&lt;/D&gt;&lt;D xsi:type="xsd:double"&gt;13.0720974481726&lt;/D&gt;&lt;D xsi:type="xsd:double"&gt;12.0459218527738&lt;/D&gt;&lt;D xsi:type="xsd:double"&gt;13.3084859859589&lt;/D&gt;&lt;D xsi:type="xsd:double"&gt;13.5749172702133&lt;/D&gt;&lt;D xsi:type="xsd:double"&gt;13.8013321597504&lt;/D&gt;&lt;D xsi:type="xsd:double"&gt;13.4526829034114&lt;/D&gt;&lt;D xsi:type="xsd:double"&gt;14.128227214225&lt;/D&gt;&lt;D xsi:type="xsd:double"&gt;14.3041923012534&lt;/D&gt;&lt;D xsi:type="xsd:double"&gt;13.4414729534694&lt;/D&gt;&lt;D xsi:type="xsd:double"&gt;10.4205614044991&lt;/D&gt;&lt;D xsi:type="xsd:double"&gt;14.6377449328879&lt;/D&gt;&lt;D xsi:type="xsd:double"&gt;17.2555769980486&lt;/D&gt;&lt;D xsi:type="xsd:double"&gt;16.9844636410621&lt;/D&gt;&lt;D xsi:type="xsd:double"&gt;17.0953102101508&lt;/D&gt;&lt;D xsi:type="xsd:double"&gt;15.5745575767439&lt;/D&gt;&lt;D xsi:type="xsd:double"&gt;15.0867323334716&lt;/D&gt;&lt;D xsi:type="xsd:double"&gt;14.5598456695986&lt;/D&gt;&lt;D xsi:type="xsd:double"&gt;15.7434144783082&lt;/D&gt;&lt;D xsi:type="xsd:double"&gt;15.0833131489071&lt;/D&gt;&lt;D xsi:type="xsd:double"&gt;14.4198093351294&lt;/D&gt;&lt;D xsi:type="xsd:double"&gt;14.6235763709986&lt;/D&gt;&lt;D xsi:type="xsd:double"&gt;15.0608189333048&lt;/D&gt;&lt;D xsi:type="xsd:double"&gt;14.6401093288796&lt;/D&gt;&lt;D xsi:type="xsd:double"&gt;15.112509813686&lt;/D&gt;&lt;D xsi:type="xsd:double"&gt;14.8202950395892&lt;/D&gt;&lt;D xsi:type="xsd:double"&gt;14.5092774956379&lt;/D&gt;&lt;D xsi:type="xsd:double"&gt;14.3895123422225&lt;/D&gt;&lt;D xsi:type="xsd:double"&gt;13.7549832471261&lt;/D&gt;&lt;D xsi:type="xsd:double"&gt;13.8828288652021&lt;/D&gt;&lt;D xsi:type="xsd:double"&gt;13.1257247716199&lt;/D&gt;&lt;D xsi:type="xsd:double"&gt;13.8429108322786&lt;/D&gt;&lt;D xsi:type="xsd:double"&gt;13.3840643219363&lt;/D&gt;&lt;D xsi:type="xsd:double"&gt;13.5290480879485&lt;/D&gt;&lt;D xsi:type="xsd:double"&gt;14.1308397980373&lt;/D&gt;&lt;D xsi:type="xsd:double"&gt;12.6344367104667&lt;/D&gt;&lt;D xsi:type="xsd:double"&gt;12.4097461183129&lt;/D&gt;&lt;D xsi:type="xsd:double"&gt;11.5231663572502&lt;/D&gt;&lt;D xsi:type="xsd:double"&gt;11.4991266684196&lt;/D&gt;&lt;D xsi:type="xsd:double"&gt;11.1172619377281&lt;/D&gt;&lt;D xsi:type="xsd:double"&gt;11.2728083803122&lt;/D&gt;&lt;D xsi:type="xsd:double"&gt;12.5099694600389&lt;/D&gt;&lt;D xsi:type="xsd:double"&gt;12.3586945606106&lt;/D&gt;&lt;D xsi:type="xsd:double"&gt;12.2863792663082&lt;/D&gt;&lt;D xsi:type="xsd:double"&gt;12.8966244006429&lt;/D&gt;&lt;D xsi:type="xsd:double"&gt;12.9496305169783&lt;/D&gt;&lt;D xsi:type="xsd:double"&gt;12.4857083030597&lt;/D&gt;&lt;D xsi:type="xsd:double"&gt;12.3847314567371&lt;/D&gt;&lt;D xsi:type="xsd:double"&gt;11.8191892132976&lt;/D&gt;&lt;D xsi:type="xsd:double"&gt;11.8928460253334&lt;/D&gt;&lt;D xsi:type="xsd:double"&gt;11.9475953346414&lt;/D&gt;&lt;D xsi:type="xsd:double"&gt;11.7210092512974&lt;/D&gt;&lt;D xsi:type="xsd:double"&gt;10.9823309785875&lt;/D&gt;&lt;D xsi:type="xsd:double"&gt;11.6318869329854&lt;/D&gt;&lt;D xsi:type="xsd:double"&gt;12.2505994304837&lt;/D&gt;&lt;D xsi:type="xsd:double"&gt;12.6669066983581&lt;/D&gt;&lt;D xsi:type="xsd:double"&gt;13.0615120170135&lt;/D&gt;&lt;D xsi:type="xsd:double"&gt;12.510957874559&lt;/D&gt;&lt;D xsi:type="xsd:double"&gt;12.9330344269544&lt;/D&gt;&lt;D xsi:type="xsd:double"&gt;12.5169066133798&lt;/D&gt;&lt;D xsi:type="xsd:double"&gt;11.8451248375995&lt;/D&gt;&lt;D xsi:type="xsd:double"&gt;11.1127846379009&lt;/D&gt;&lt;/FQL&gt;&lt;FQL&gt;&lt;Q&gt;MCHI^FMA_PE(LTMA,-10AY,0,AM,"PORTAGG","MEANR")&lt;/Q&gt;&lt;R&gt;121&lt;/R&gt;&lt;C&gt;1&lt;/C&gt;&lt;D xsi:type="xsd:double"&gt;9.4295010037906&lt;/D&gt;&lt;D xsi:type="xsd:double"&gt;9.69314743973576&lt;/D&gt;&lt;D xsi:type="xsd:double"&gt;9.8914198416296&lt;/D&gt;&lt;D xsi:type="xsd:double"&gt;9.28306759138205&lt;/D&gt;&lt;D xsi:type="xsd:double"&gt;9.49264946921181&lt;/D&gt;&lt;D xsi:type="xsd:double"&gt;9.95858131999082&lt;/D&gt;&lt;D xsi:type="xsd:double"&gt;10.3652612617767&lt;/D&gt;&lt;D xsi:type="xsd:double"&gt;10.6549417361452&lt;/D&gt;&lt;D xsi:type="xsd:double"&gt;10.8033281143731&lt;/D&gt;&lt;D xsi:type="xsd:double"&gt;10.9815919135102&lt;/D&gt;&lt;D xsi:type="xsd:double"&gt;11.4839179327092&lt;/D&gt;&lt;D xsi:type="xsd:double"&gt;11.4389298291355&lt;/D&gt;&lt;D xsi:type="xsd:double"&gt;11.0948764288738&lt;/D&gt;&lt;D xsi:type="xsd:double"&gt;10.4191930795794&lt;/D&gt;&lt;D xsi:type="xsd:double"&gt;9.56514291306609&lt;/D&gt;&lt;D xsi:type="xsd:double"&gt;9.93134449690812&lt;/D&gt;&lt;D xsi:type="xsd:double"&gt;10.3936560790366&lt;/D&gt;&lt;D xsi:type="xsd:double"&gt;9.97205700774237&lt;/D&gt;&lt;D xsi:type="xsd:double"&gt;10.4148610486705&lt;/D&gt;&lt;D xsi:type="xsd:double"&gt;9.39087647463539&lt;/D&gt;&lt;D xsi:type="xsd:double"&gt;9.34522771909135&lt;/D&gt;&lt;D xsi:type="xsd:double"&gt;9.52286503767355&lt;/D&gt;&lt;D xsi:type="xsd:double"&gt;9.6174818130484&lt;/D&gt;&lt;D xsi:type="xsd:double"&gt;10.2382537200477&lt;/D&gt;&lt;D xsi:type="xsd:double"&gt;10.4662194023539&lt;/D&gt;&lt;D xsi:type="xsd:double"&gt;11.1768957732979&lt;/D&gt;&lt;D xsi:type="xsd:double"&gt;12.1012373211574&lt;/D&gt;&lt;D xsi:type="xsd:double"&gt;12.8222294019507&lt;/D&gt;&lt;D xsi:type="xsd:double"&gt;12.6894343079414&lt;/D&gt;&lt;D xsi:type="xsd:double"&gt;13.0609839907877&lt;/D&gt;&lt;D xsi:type="xsd:double"&gt;13.3690949690305&lt;/D&gt;&lt;D xsi:type="xsd:double"&gt;13.663710809673&lt;/D&gt;&lt;D xsi:type="xsd:double"&gt;14.0422619040381&lt;/D&gt;&lt;D xsi:type="xsd:double"&gt;13.981856285039&lt;/D&gt;&lt;D xsi:type="xsd:double"&gt;13.8616005398943&lt;/D&gt;&lt;D xsi:type="xsd:double"&gt;14.081037790559&lt;/D&gt;&lt;D xsi:type="xsd:double"&gt;14.0532402909036&lt;/D&gt;&lt;D xsi:type="xsd:double"&gt;14.5646164383314&lt;/D&gt;&lt;D xsi:type="xsd:double"&gt;14.4414207033565&lt;/D&gt;&lt;D xsi:type="xsd:double"&gt;15.1180749899763&lt;/D&gt;&lt;D xsi:type="xsd:double"&gt;15.1765215891528&lt;/D&gt;&lt;D xsi:type="xsd:double"&gt;14.8928687364357&lt;/D&gt;&lt;D xsi:type="xsd:double"&gt;16.0390458572461&lt;/D&gt;&lt;D xsi:type="xsd:double"&gt;15.8985568148944&lt;/D&gt;&lt;D xsi:type="xsd:double"&gt;15.2670691600867&lt;/D&gt;&lt;D xsi:type="xsd:double"&gt;14.9243178180506&lt;/D&gt;&lt;D xsi:type="xsd:double"&gt;14.7640408840465&lt;/D&gt;&lt;D xsi:type="xsd:double"&gt;14.8175153741389&lt;/D&gt;&lt;D xsi:type="xsd:double"&gt;14.0538580568434&lt;/D&gt;&lt;D xsi:type="xsd:double"&gt;13.8115017544129&lt;/D&gt;&lt;D xsi:type="xsd:double"&gt;13.2269530598291&lt;/D&gt;&lt;D xsi:type="xsd:double"&gt;12.7396888683458&lt;/D&gt;&lt;D xsi:type="xsd:double"&gt;12.336555356662&lt;/D&gt;&lt;D xsi:type="xsd:double"&gt;12.5384804704509&lt;/D&gt;&lt;D xsi:type="xsd:double"&gt;11.3848499115122&lt;/D&gt;&lt;D xsi:type="xsd:double"&gt;12.6389144676541&lt;/D&gt;&lt;D xsi:type="xsd:double"&gt;12.8961714218307&lt;/D&gt;&lt;D xsi:type="xsd:double"&gt;12.9413019822994&lt;/D&gt;&lt;D xsi:type="xsd:double"&gt;12.9409049298564&lt;/D&gt;&lt;D xsi:type="xsd:double"&gt;12.3591484177611&lt;/D&gt;&lt;D xsi:type="xsd:double"&gt;12.7188356127956&lt;/D&gt;&lt;D xsi:type="xsd:double"&gt;12.1622210972593&lt;/D&gt;&lt;D xsi:type="xsd:double"&gt;12.6150709827069&lt;/D&gt;&lt;D xsi:type="xsd:double"&gt;12.2832819680082&lt;/D&gt;&lt;D xsi:type="xsd:double"&gt;12.706171325478&lt;/D&gt;&lt;D xsi:type="xsd:double"&gt;12.8514763990805&lt;/D&gt;&lt;D xsi:type="xsd:double"&gt;13.9556228743677&lt;/D&gt;&lt;D xsi:type="xsd:double"&gt;13.4003585650157&lt;/D&gt;&lt;D xsi:type="xsd:double"&gt;13.1225223011557&lt;/D&gt;&lt;D xsi:type="xsd:double"&gt;12.9269352591805&lt;/D&gt;&lt;D xsi:type="xsd:double"&gt;13.1099303129526&lt;/D&gt;&lt;D xsi:type="xsd:double"&gt;13.897746873816&lt;/D&gt;&lt;D xsi:type="xsd:double"&gt;14.4725137863028&lt;/D&gt;&lt;D xsi:type="xsd:double"&gt;15.4955610463584&lt;/D&gt;&lt;D xsi:type="xsd:double"&gt;15.8601729120963&lt;/D&gt;&lt;D xsi:type="xsd:double"&gt;16.0548421546235&lt;/D&gt;&lt;D xsi:type="xsd:double"&gt;17.4351967709531&lt;/D&gt;&lt;D xsi:type="xsd:double"&gt;17.7570134974488&lt;/D&gt;&lt;D xsi:type="xsd:double"&gt;18.9083424863513&lt;/D&gt;&lt;D xsi:type="xsd:double"&gt;21.2589615739765&lt;/D&gt;&lt;D xsi:type="xsd:double"&gt;19.7330115384096&lt;/D&gt;&lt;D xsi:type="xsd:double"&gt;19.4008402381711&lt;/D&gt;&lt;D xsi:type="xsd:double"&gt;18.9184193593647&lt;/D&gt;&lt;D xsi:type="xsd:double"&gt;18.9435191708706&lt;/D&gt;&lt;D xsi:type="xsd:double"&gt;18.6160451024253&lt;/D&gt;&lt;D xsi:type="xsd:double"&gt;17.2099225828275&lt;/D&gt;&lt;D xsi:type="xsd:double"&gt;16.9919363436076&lt;/D&gt;&lt;D xsi:type="xsd:double"&gt;15.7099239568842&lt;/D&gt;&lt;D xsi:type="xsd:double"&gt;15.488998118875&lt;/D&gt;&lt;D xsi:type="xsd:double"&gt;14.607742946401&lt;/D&gt;&lt;D xsi:type="xsd:double"&gt;13.5183860488018&lt;/D&gt;&lt;D xsi:type="xsd:double"&gt;14.0314120938193&lt;/D&gt;&lt;D xsi:type="xsd:double"&gt;12.9588143942472&lt;/D&gt;&lt;D xsi:type="xsd:double"&gt;12.8614721816002&lt;/D&gt;&lt;D xsi:type="xsd:double"&gt;12.5712793874721&lt;/D&gt;&lt;D xsi:type="xsd:double"&gt;12.7143843318389&lt;/D&gt;&lt;D xsi:type="xsd:double"&gt;13.1245820789321&lt;/D&gt;&lt;D xsi:type="xsd:double"&gt;12.4572928631232&lt;/D&gt;&lt;D xsi:type="xsd:double"&gt;12.4335808677552&lt;/D&gt;&lt;D xsi:type="xsd:double"&gt;11.7545274490543&lt;/D&gt;&lt;D xsi:type="xsd:double"&gt;10.8932179166782&lt;/D&gt;&lt;D xsi:type="xsd:double"&gt;12.3155696018975&lt;/D&gt;&lt;D xsi:type="xsd:double"&gt;13.365481637434&lt;/D&gt;&lt;D xsi:type="xsd:double"&gt;13.4678357969182&lt;/D&gt;&lt;D xsi:type="xsd:double"&gt;12.4513137495619&lt;/D&gt;&lt;D xsi:type="xsd:double"&gt;12.3121308475053&lt;/D&gt;&lt;D xsi:type="xsd:double"&gt;12.1228101630798&lt;/D&gt;&lt;D xsi:type="xsd:double"&gt;11.8660826623397&lt;/D&gt;&lt;D xsi:type="xsd:double"&gt;11.8305704061669&lt;/D&gt;&lt;D xsi:type="xsd:double"&gt;12.137935894233&lt;/D&gt;&lt;D xsi:type="xsd:double"&gt;11.9385786851258&lt;/D&gt;&lt;D xsi:type="xsd:double"&gt;11.1933205507031&lt;/D&gt;&lt;D xsi:type="xsd:double"&gt;11.4047354660605&lt;/D&gt;&lt;D xsi:type="xsd:double"&gt;10.6259854895926&lt;/D&gt;&lt;D xsi:type="xsd:double"&gt;10.6279993956861&lt;/D&gt;&lt;D xsi:type="xsd:double"&gt;9.77997639753583&lt;/D&gt;&lt;D xsi:type="xsd:double"&gt;10.4459856217115&lt;/D&gt;&lt;D xsi:type="xsd:double"&gt;10.4380593628778&lt;/D&gt;&lt;D xsi:type="xsd:double"&gt;10.7408229033129&lt;/D&gt;&lt;D xsi:type="xsd:double"&gt;10.6646070732773&lt;/D&gt;&lt;D xsi:type="xsd:double"&gt;10.4139695983486&lt;/D&gt;&lt;/FQL&gt;&lt;FQL&gt;&lt;Q&gt;DDR3512M-FDS^MAX(FG_PRICE(0,-5AY))&lt;/Q&gt;&lt;R&gt;1&lt;/R&gt;&lt;C&gt;1&lt;/C&gt;&lt;D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xsi:type="xsd:double"&gt;48.058186&lt;/D&gt;&lt;/FQL&gt;&lt;FQL&gt;&lt;Q&gt;SET-BKK^FG_PRICE(0)&lt;/Q&gt;&lt;R&gt;1&lt;/R&gt;&lt;C&gt;1&lt;/C&gt;&lt;D xsi:type="xsd:double"&gt;1311.99&lt;/D&gt;&lt;/FQL&gt;&lt;FQL&gt;&lt;Q&gt;FC0000GR^FG_PRICE(0)&lt;/Q&gt;&lt;R&gt;1&lt;/R&gt;&lt;C&gt;1&lt;/C&gt;&lt;D xsi:type="xsd:double"&gt;9.732836&lt;/D&gt;&lt;/FQL&gt;&lt;FQL&gt;&lt;Q&gt;FC0000MX^FG_PRICE(0)&lt;/Q&gt;&lt;R&gt;1&lt;/R&gt;&lt;C&gt;1&lt;/C&gt;&lt;D xsi:type="xsd:double"&gt;461.59344&lt;/D&gt;&lt;/FQL&gt;&lt;FQL&gt;&lt;Q&gt;FC0000PL^FG_PRICE(0)&lt;/Q&gt;&lt;R&gt;1&lt;/R&gt;&lt;C&gt;1&lt;/C&gt;&lt;D xsi:type="xsd:double"&gt;217.80843&lt;/D&gt;&lt;/FQL&gt;&lt;FQL&gt;&lt;Q&gt;FC0000CN^FG_PRICE(0)&lt;/Q&gt;&lt;R&gt;1&lt;/R&gt;&lt;C&gt;1&lt;/C&gt;&lt;D xsi:type="xsd:double"&gt;231.57542&lt;/D&gt;&lt;/FQL&gt;&lt;FQL&gt;&lt;Q&gt;TUR^FG_PRICE_MAVG(0,,,,200)&lt;/Q&gt;&lt;R&gt;1&lt;/R&gt;&lt;C&gt;1&lt;/C&gt;&lt;D xsi:type="xsd:double"&gt;37.341373&lt;/D&gt;&lt;/FQL&gt;&lt;FQL&gt;&lt;Q&gt;INDA^FG_PRICE_MAVG(0,,,,200)&lt;/Q&gt;&lt;R&gt;1&lt;/R&gt;&lt;C&gt;1&lt;/C&gt;&lt;D xsi:type="xsd:double"&gt;49.5284&lt;/D&gt;&lt;/FQL&gt;&lt;FQL&gt;&lt;Q&gt;EWY^FG_PRICE_MAVG(0,,,,200)&lt;/Q&gt;&lt;R&gt;1&lt;/R&gt;&lt;C&gt;1&lt;/C&gt;&lt;D xsi:type="xsd:double"&gt;62.8589&lt;/D&gt;&lt;/FQL&gt;&lt;FQL&gt;&lt;Q&gt;EPU^FG_PRICE_MAVG(0,,,,200)&lt;/Q&gt;&lt;R&gt;1&lt;/R&gt;&lt;C&gt;1&lt;/C&gt;&lt;D xsi:type="xsd:double"&gt;35.582386&lt;/D&gt;&lt;/FQL&gt;&lt;FQL&gt;&lt;Q&gt;ECH^FG_PRICE_MAVG(0,,,,200)&lt;/Q&gt;&lt;R&gt;1&lt;/R&gt;&lt;C&gt;1&lt;/C&gt;&lt;D xsi:type="xsd:double"&gt;26.402145&lt;/D&gt;&lt;/FQL&gt;&lt;FQL&gt;&lt;Q&gt;KSA^FMA_PCT_ABOVE_MAVG(200,0,,,,"PORTAGG")&lt;/Q&gt;&lt;R&gt;1&lt;/R&gt;&lt;C&gt;1&lt;/C&gt;&lt;D xsi:type="xsd:double"&gt;45.4545454545455&lt;/D&gt;&lt;/FQL&gt;&lt;FQL&gt;&lt;Q&gt;UAE^PERCENT_CHANGE(FMA_EPS(+1,0,,,,"PORTAGG","MEAN"),FMA_EPS(+1,-3AM,,,,"PORTAGG","MEAN"))&lt;/Q&gt;&lt;R&gt;1&lt;/R&gt;&lt;C&gt;1&lt;/C&gt;&lt;D xsi:type="xsd:double"&gt;1.05278720509725&lt;/D&gt;&lt;/FQL&gt;&lt;FQL&gt;&lt;Q&gt;SET-BKK^FG_TOTAL_RETURNC(0,-3AM)&lt;/Q&gt;&lt;R&gt;1&lt;/R&gt;&lt;C&gt;1&lt;/C&gt;&lt;D xsi:type="xsd:double"&gt;-4.622775&lt;/D&gt;&lt;/FQL&gt;&lt;FQL&gt;&lt;Q&gt;MCHI^P_PRICE(0)/P_PRICE_HIGH_PR(0,,,,,,"PRICE","INTRA","52W")&lt;/Q&gt;&lt;R&gt;1&lt;/R&gt;&lt;C&gt;1&lt;/C&gt;&lt;D xsi:type="xsd:double"&gt;0.85502607&lt;/D&gt;&lt;/FQL&gt;&lt;FQL&gt;&lt;Q&gt;GREK^FG_TOTAL_RETURNC(0,-12AM)&lt;/Q&gt;&lt;R&gt;1&lt;/R&gt;&lt;C&gt;1&lt;/C&gt;&lt;D xsi:type="xsd:double"&gt;13.568556&lt;/D&gt;&lt;/FQL&gt;&lt;FQL&gt;&lt;Q&gt;EZA^PERCENT_CHANGE(FMA_EPS(+1,0,,,,"PORTAGG","MEAN"),FMA_EPS(+1,-1AM,,,,"PORTAGG","MEAN"))&lt;/Q&gt;&lt;R&gt;1&lt;/R&gt;&lt;C&gt;1&lt;/C&gt;&lt;D xsi:type="xsd:double"&gt;-0.370485153317165&lt;/D&gt;&lt;/FQL&gt;&lt;FQL&gt;&lt;Q&gt;EWY^FG_TOTAL_RETURNC(0,-1AM)&lt;/Q&gt;&lt;R&gt;1&lt;/R&gt;&lt;C&gt;1&lt;/C&gt;&lt;D xsi:type="xsd:double"&gt;7.447803&lt;/D&gt;&lt;/FQL&gt;&lt;FQL&gt;&lt;Q&gt;EWT^FG_TOTAL_RETURNC(0,-6AM)&lt;/Q&gt;&lt;R&gt;1&lt;/R&gt;&lt;C&gt;1&lt;/C&gt;&lt;D xsi:type="xsd:double"&gt;24.983109&lt;/D&gt;&lt;/FQL&gt;&lt;FQL&gt;&lt;Q&gt;EPU^P_PRICE(0)/P_PRICE_LOW_PR(0,,,,,,"PRICE","INTRA","52W")-1&lt;/Q&gt;&lt;R&gt;1&lt;/R&gt;&lt;C&gt;1&lt;/C&gt;&lt;D xsi:type="xsd:double"&gt;0.46830118&lt;/D&gt;&lt;/FQL&gt;&lt;FQL&gt;&lt;Q&gt;EPOL^FMA_PCT_ABOVE_MAVG(200,0,,,,"PORTAGG")&lt;/Q&gt;&lt;R&gt;1&lt;/R&gt;&lt;C&gt;1&lt;/C&gt;&lt;D xsi:type="xsd:double"&gt;66.6666666666667&lt;/D&gt;&lt;/FQL&gt;&lt;FQL&gt;&lt;Q&gt;EIDO^PERCENT_CHANGE(FMA_EPS(+1,0,,,,"PORTAGG","MEAN"),FMA_EPS(+1,-3AM,,,,"PORTAGG","MEAN"))&lt;/Q&gt;&lt;R&gt;1&lt;/R&gt;&lt;C&gt;1&lt;/C&gt;&lt;D xsi:type="xsd:double"&gt;-9.70898611605965&lt;/D&gt;&lt;/FQL&gt;&lt;FQL&gt;&lt;Q&gt;CNYA^FG_TOTAL_RETURNC(0,-3AM)&lt;/Q&gt;&lt;R&gt;1&lt;/R&gt;&lt;C&gt;1&lt;/C&gt;&lt;D xsi:type="xsd:double"&gt;-4.6651306&lt;/D&gt;&lt;/FQL&gt;&lt;FQL&gt;&lt;Q&gt;URTH^FG_TOTAL_RETURNC(0,-3AM)&lt;/Q&gt;&lt;R&gt;1&lt;/R&gt;&lt;C&gt;1&lt;/C&gt;&lt;D xsi:type="xsd:double"&gt;5.6883693&lt;/D&gt;&lt;/FQL&gt;&lt;FQL&gt;&lt;Q&gt;URTH^PERCENT_CHANGE(FMA_EPS(+1,0,,,,"PORTAGG","MEAN"),FMA_EPS(+1,-1AM,,,,"PORTAGG","MEAN"))&lt;/Q&gt;&lt;R&gt;1&lt;/R&gt;&lt;C&gt;1&lt;/C&gt;&lt;D xsi:type="xsd:double"&gt;-1.08388142318759&lt;/D&gt;&lt;/FQL&gt;&lt;FQL&gt;&lt;Q&gt;URTH^FMA_COS_UP("EPS","1M",+1,NOW,,,"PORTAGG","MEANR")&lt;/Q&gt;&lt;R&gt;1&lt;/R&gt;&lt;C&gt;1&lt;/C&gt;&lt;D xsi:type="xsd:double"&gt;510&lt;/D&gt;&lt;/FQL&gt;&lt;FQL&gt;&lt;Q&gt;TUR^SIZE(FG_CONSTITUENTS)&lt;/Q&gt;&lt;R&gt;1&lt;/R&gt;&lt;C&gt;1&lt;/C&gt;&lt;D xsi:type="xsd:long"&gt;98&lt;/D&gt;&lt;/FQL&gt;&lt;FQL&gt;&lt;Q&gt;GREK^FMA_COS_DOWN("EPS","1M",+1,NOW,,,"PORTAGG","MEANR")&lt;/Q&gt;&lt;R&gt;1&lt;/R&gt;&lt;C&gt;1&lt;/C&gt;&lt;D xsi:type="xsd:double"&gt;6&lt;/D&gt;&lt;/FQL&gt;&lt;FQL&gt;&lt;Q&gt;EWT^FMA_COS_UP("EPS","1M",+1,NOW,,,"PORTAGG","MEANR")&lt;/Q&gt;&lt;R&gt;1&lt;/R&gt;&lt;C&gt;1&lt;/C&gt;&lt;D xsi:type="xsd:double"&gt;36&lt;/D&gt;&lt;/FQL&gt;&lt;FQL&gt;&lt;Q&gt;ECH^SIZE(FG_CONSTITUENTS)&lt;/Q&gt;&lt;R&gt;1&lt;/R&gt;&lt;C&gt;1&lt;/C&gt;&lt;D xsi:type="xsd:long"&gt;30&lt;/D&gt;&lt;/FQL&gt;&lt;FQL&gt;&lt;Q&gt;EWZ^FMA_RBICS_REV_CURRENT(30, LOC, "PORTAGG")&lt;/Q&gt;&lt;R&gt;1&lt;/R&gt;&lt;C&gt;1&lt;/C&gt;&lt;D xsi:type="xsd:double"&gt;26.132781240692&lt;/D&gt;&lt;/FQL&gt;&lt;FQL&gt;&lt;Q&gt;QAT^FG_ROE(0)&lt;/Q&gt;&lt;R&gt;1&lt;/R&gt;&lt;C&gt;1&lt;/C&gt;&lt;D xsi:type="xsd:double"&gt;11.187368845405&lt;/D&gt;&lt;/FQL&gt;&lt;FQL&gt;&lt;Q&gt;TRYSA10Y-FDS^FG_YIELD_NAME&lt;/Q&gt;&lt;R&gt;1&lt;/R&gt;&lt;C&gt;1&lt;/C&gt;&lt;D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xsi:type="xsd:double"&gt;-0.60085803&lt;/D&gt;&lt;/FQL&gt;&lt;FQL&gt;&lt;Q&gt;TRYMY10Y-FDS^PCTCHG(FG_YIELD(0,,,,"YTM"),FG_YIELD(-3AM,,,,"YTM"))&lt;/Q&gt;&lt;R&gt;1&lt;/R&gt;&lt;C&gt;1&lt;/C&gt;&lt;D xsi:type="xsd:double"&gt;-0.7522536&lt;/D&gt;&lt;/FQL&gt;&lt;FQL&gt;&lt;Q&gt;TRYSA10Y-FDS^FG_YIELD(0,,,,"YTM")&lt;/Q&gt;&lt;R&gt;1&lt;/R&gt;&lt;C&gt;1&lt;/C&gt;&lt;D xsi:type="xsd:double"&gt;5.1798286&lt;/D&gt;&lt;/FQL&gt;&lt;FQL&gt;&lt;Q&gt;TRYGR10Y-FDS^FG_YIELD(0,,,,"YTM")&lt;/Q&gt;&lt;R&gt;1&lt;/R&gt;&lt;C&gt;1&lt;/C&gt;&lt;D xsi:type="xsd:double"&gt;3.622&lt;/D&gt;&lt;/FQL&gt;&lt;FQL&gt;&lt;Q&gt;TRYPL10Y-FDS^FG_YIELD(0,,,,"YTM")&lt;/Q&gt;&lt;R&gt;1&lt;/R&gt;&lt;C&gt;1&lt;/C&gt;&lt;D xsi:type="xsd:double"&gt;5.7946&lt;/D&gt;&lt;/FQL&gt;&lt;FQL&gt;&lt;Q&gt;CC_CN^IMF_IFS_RCPI_Q(0)&lt;/Q&gt;&lt;R&gt;0&lt;/R&gt;&lt;C&gt;0&lt;/C&gt;&lt;/FQL&gt;&lt;FQL&gt;&lt;Q&gt;VWO^FMA_EVAL_EBITDA(NTMA,0,,,"PORTAGG","MEANR")&lt;/Q&gt;&lt;R&gt;1&lt;/R&gt;&lt;C&gt;1&lt;/C&gt;&lt;D xsi:type="xsd:double"&gt;8.88817139619517&lt;/D&gt;&lt;/FQL&gt;&lt;FQL&gt;&lt;Q&gt;KSA^FMA_DIV_YLD(NTMA,NOW,NOW,M,"PORTAGG","MEANR")&lt;/Q&gt;&lt;R&gt;1&lt;/R&gt;&lt;C&gt;1&lt;/C&gt;&lt;D xsi:type="xsd:double"&gt;3.62021533184084&lt;/D&gt;&lt;/FQL&gt;&lt;FQL&gt;&lt;Q&gt;UAE^FMA_PE(LTM,0,,,"PORTAGG","MEANR")&lt;/Q&gt;&lt;R&gt;1&lt;/R&gt;&lt;C&gt;1&lt;/C&gt;&lt;D xsi:type="xsd:double"&gt;9.64880627230315&lt;/D&gt;&lt;/FQL&gt;&lt;FQL&gt;&lt;Q&gt;QAT^FMA_EVAL_EBIT(LTMA,NOW,NOW,M,"PORTAGG","MEANR")&lt;/Q&gt;&lt;R&gt;1&lt;/R&gt;&lt;C&gt;1&lt;/C&gt;&lt;D xsi:type="xsd:double"&gt;15.1413897342729&lt;/D&gt;&lt;/FQL&gt;&lt;FQL&gt;&lt;Q&gt;INDA^FG_FCF_YIELD_NTM(0)&lt;/Q&gt;&lt;R&gt;1&lt;/R&gt;&lt;C&gt;1&lt;/C&gt;&lt;D xsi:type="xsd:double"&gt;2.7291862176787&lt;/D&gt;&lt;/FQL&gt;&lt;FQL&gt;&lt;Q&gt;EZA^FMA_PE(NTMA,0,,,"PORTAGG","MEANR")&lt;/Q&gt;&lt;R&gt;1&lt;/R&gt;&lt;C&gt;1&lt;/C&gt;&lt;D xsi:type="xsd:double"&gt;9.56297982466114&lt;/D&gt;&lt;/FQL&gt;&lt;FQL&gt;&lt;Q&gt;EWY^JULIAN(FMA_DIV_YLD(NTMA,NOW,NOW,M,"PORTAGG","MEANR").DATES)&lt;/Q&gt;&lt;R&gt;1&lt;/R&gt;&lt;C&gt;1&lt;/C&gt;&lt;D xsi:type="xsd:long"&gt;45471&lt;/D&gt;&lt;/FQL&gt;&lt;FQL&gt;&lt;Q&gt;EWM^FMA_EVAL_EBITDA(NTMA,0,,,"PORTAGG","MEANR")&lt;/Q&gt;&lt;R&gt;1&lt;/R&gt;&lt;C&gt;1&lt;/C&gt;&lt;D xsi:type="xsd:double"&gt;8.85952177928269&lt;/D&gt;&lt;/FQL&gt;&lt;FQL&gt;&lt;Q&gt;EPOL^FMA_DIV_YLD(NTMA,NOW,NOW,M,"PORTAGG","MEANR")&lt;/Q&gt;&lt;R&gt;1&lt;/R&gt;&lt;C&gt;1&lt;/C&gt;&lt;D xsi:type="xsd:double"&gt;4.98022050642426&lt;/D&gt;&lt;/FQL&gt;&lt;FQL&gt;&lt;Q&gt;EIDO^FMA_PE(LTM,0,,,"PORTAGG","MEANR")&lt;/Q&gt;&lt;R&gt;1&lt;/R&gt;&lt;C&gt;1&lt;/C&gt;&lt;D xsi:type="xsd:double"&gt;15.3455328226287&lt;/D&gt;&lt;/FQL&gt;&lt;FQL&gt;&lt;Q&gt;CC_US^IMF_IFS_RCPI_Q(0)&lt;/Q&gt;&lt;R&gt;0&lt;/R&gt;&lt;C&gt;0&lt;/C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xsi:type="xsd:double"&gt;12.8423838949759&lt;/D&gt;&lt;D xsi:type="xsd:double"&gt;15.1612174104354&lt;/D&gt;&lt;D xsi:type="xsd:double"&gt;14.9253869800942&lt;/D&gt;&lt;D xsi:type="xsd:double"&gt;16.0823524975952&lt;/D&gt;&lt;/FQL&gt;&lt;FQL&gt;&lt;Q&gt;TRYBR10Y-FDS^FG_YIELD(-10AY,0,Y,,"YTM")&lt;/Q&gt;&lt;R&gt;10&lt;/R&gt;&lt;C&gt;1&lt;/C&gt;&lt;D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xsi:type="xsd:string"&gt;@NA&lt;/D&gt;&lt;/FQL&gt;&lt;FQL&gt;&lt;Q&gt;CAGDPY@SA^EE_ACTUAL_ANNUAL(MED,0)&lt;/Q&gt;&lt;R&gt;1&lt;/R&gt;&lt;C&gt;1&lt;/C&gt;&lt;D xsi:type="xsd:double"&gt;3.19136442056759&lt;/D&gt;&lt;/FQL&gt;&lt;FQL&gt;&lt;Q&gt;CAGDPY@ID^EE_ACTUAL_ANNUAL(MED,+1)&lt;/Q&gt;&lt;R&gt;1&lt;/R&gt;&lt;C&gt;1&lt;/C&gt;&lt;D xsi:type="xsd:double"&gt;-0.58&lt;/D&gt;&lt;/FQL&gt;&lt;FQL&gt;&lt;Q&gt;CC_MX^FG_COMPANY_NAME&lt;/Q&gt;&lt;R&gt;1&lt;/R&gt;&lt;C&gt;1&lt;/C&gt;&lt;D xsi:type="xsd:string"&gt;Mexico&lt;/D&gt;&lt;/FQL&gt;&lt;FQL&gt;&lt;Q&gt;USDTRY^FG_PRICE_CHANGE(0,-6AM)&lt;/Q&gt;&lt;R&gt;1&lt;/R&gt;&lt;C&gt;1&lt;/C&gt;&lt;D xsi:type="xsd:double"&gt;9.475207&lt;/D&gt;&lt;/FQL&gt;&lt;FQL&gt;&lt;Q&gt;USDINR^FG_PRICE(0)&lt;/Q&gt;&lt;R&gt;1&lt;/R&gt;&lt;C&gt;1&lt;/C&gt;&lt;D xsi:type="xsd:double"&gt;83.49125&lt;/D&gt;&lt;/FQL&gt;&lt;FQL&gt;&lt;Q&gt;USDMXN^STD(FG_PRICE_CHANGE(0,-1AY,AM))&lt;/Q&gt;&lt;R&gt;1&lt;/R&gt;&lt;C&gt;1&lt;/C&gt;&lt;D xsi:type="xsd:double"&gt;3.03350240130375&lt;/D&gt;&lt;/FQL&gt;&lt;FQL&gt;&lt;Q&gt;USDPLN^FG_PRICE_CHANGE(0,-1AM)&lt;/Q&gt;&lt;R&gt;1&lt;/R&gt;&lt;C&gt;1&lt;/C&gt;&lt;D xsi:type="xsd:double"&gt;0.15170574&lt;/D&gt;&lt;/FQL&gt;&lt;FQL&gt;&lt;Q&gt;USDIDR^FG_PRICE(0)&lt;/Q&gt;&lt;R&gt;1&lt;/R&gt;&lt;C&gt;1&lt;/C&gt;&lt;D xsi:type="xsd:double"&gt;16277.5&lt;/D&gt;&lt;/FQL&gt;&lt;FQL&gt;&lt;Q&gt;FC0000PH^FMA_EPS(NTMA,-20AY,0,CY,,"PORTAGG","MEANR")&lt;/Q&gt;&lt;R&gt;20&lt;/R&gt;&lt;C&gt;1&lt;/C&gt;&lt;D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xsi:type="xsd:double"&gt;30.8315679687197&lt;/D&gt;&lt;/FQL&gt;&lt;FQL&gt;&lt;Q&gt;EZA^FG_TOTAL_RETURNC(-10AY,0,AM)&lt;/Q&gt;&lt;R&gt;121&lt;/R&gt;&lt;C&gt;1&lt;/C&gt;&lt;D xsi:type="xsd:double"&gt;3.2127738&lt;/D&gt;&lt;D xsi:type="xsd:double"&gt;0.2884388&lt;/D&gt;&lt;D xsi:type="xsd:double"&gt;4.500997&lt;/D&gt;&lt;D xsi:type="xsd:double"&gt;-11.84808&lt;/D&gt;&lt;D xsi:type="xsd:double"&gt;5.494857&lt;/D&gt;&lt;D xsi:type="xsd:double"&gt;-2.263981&lt;/D&gt;&lt;D xsi:type="xsd:double"&gt;-5.3812146&lt;/D&gt;&lt;D xsi:type="xsd:double"&gt;15.691364&lt;/D&gt;&lt;D xsi:type="xsd:double"&gt;-5.828786&lt;/D&gt;&lt;D xsi:type="xsd:double"&gt;3.065014&lt;/D&gt;&lt;D xsi:type="xsd:double"&gt;1.0394096&lt;/D&gt;&lt;D xsi:type="xsd:double"&gt;-11.887413&lt;/D&gt;&lt;D xsi:type="xsd:double"&gt;7.3643804&lt;/D&gt;&lt;D xsi:type="xsd:double"&gt;-6.1690807&lt;/D&gt;&lt;D xsi:type="xsd:double"&gt;-13.814932&lt;/D&gt;&lt;D xsi:type="xsd:double"&gt;9.399139&lt;/D&gt;&lt;D xsi:type="xsd:double"&gt;-0.4648745&lt;/D&gt;&lt;D xsi:type="xsd:double"&gt;-12.056738&lt;/D&gt;&lt;D xsi:type="xsd:double"&gt;-8.372301&lt;/D&gt;&lt;D xsi:type="xsd:double"&gt;-2.1192968&lt;/D&gt;&lt;D xsi:type="xsd:double"&gt;10.870528&lt;/D&gt;&lt;D xsi:type="xsd:double"&gt;2.194488&lt;/D&gt;&lt;D xsi:type="xsd:double"&gt;-0.76832175&lt;/D&gt;&lt;D xsi:type="xsd:double"&gt;7.5838804&lt;/D&gt;&lt;D xsi:type="xsd:double"&gt;-2.7825594&lt;/D&gt;&lt;D xsi:type="xsd:double"&gt;12.9865055&lt;/D&gt;&lt;D xsi:type="xsd:double"&gt;-4.8641205&lt;/D&gt;&lt;D xsi:type="xsd:double"&gt;1.746726&lt;/D&gt;&lt;D xsi:type="xsd:double"&gt;-5.9728146&lt;/D&gt;&lt;D xsi:type="xsd:double"&gt;-2.3012578&lt;/D&gt;&lt;D xsi:type="xsd:double"&gt;4.8419833&lt;/D&gt;&lt;D xsi:type="xsd:double"&gt;4.185438&lt;/D&gt;&lt;D xsi:type="xsd:double"&gt;1.5492678&lt;/D&gt;&lt;D xsi:type="xsd:double"&gt;-3.9382577&lt;/D&gt;&lt;D xsi:type="xsd:double"&gt;6.8882704&lt;/D&gt;&lt;D xsi:type="xsd:double"&gt;5.7360053&lt;/D&gt;&lt;D xsi:type="xsd:double"&gt;-7.3245707&lt;/D&gt;&lt;D xsi:type="xsd:double"&gt;6.5244436&lt;/D&gt;&lt;D xsi:type="xsd:double"&gt;4.238987&lt;/D&gt;&lt;D xsi:type="xsd:double"&gt;-4.6589794&lt;/D&gt;&lt;D xsi:type="xsd:double"&gt;0.40302277&lt;/D&gt;&lt;D xsi:type="xsd:double"&gt;7.175112&lt;/D&gt;&lt;D xsi:type="xsd:double"&gt;11.143314&lt;/D&gt;&lt;D xsi:type="xsd:double"&gt;-7.4971676&lt;/D&gt;&lt;D xsi:type="xsd:double"&gt;10.816622&lt;/D&gt;&lt;D xsi:type="xsd:double"&gt;-5.8343706&lt;/D&gt;&lt;D xsi:type="xsd:double"&gt;-3.6264896&lt;/D&gt;&lt;D xsi:type="xsd:double"&gt;-3.9609969&lt;/D&gt;&lt;D xsi:type="xsd:double"&gt;-6.1899304&lt;/D&gt;&lt;D xsi:type="xsd:double"&gt;2.2836447&lt;/D&gt;&lt;D xsi:type="xsd:double"&gt;-16.065132&lt;/D&gt;&lt;D xsi:type="xsd:double"&gt;-0.819999&lt;/D&gt;&lt;D xsi:type="xsd:double"&gt;7.8846574&lt;/D&gt;&lt;D xsi:type="xsd:double"&gt;-0.1869142&lt;/D&gt;&lt;D xsi:type="xsd:double"&gt;1.758492&lt;/D&gt;&lt;D xsi:type="xsd:double"&gt;7.163&lt;/D&gt;&lt;D xsi:type="xsd:double"&gt;-6.1403513&lt;/D&gt;&lt;D xsi:type="xsd:double"&gt;3.757012&lt;/D&gt;&lt;D xsi:type="xsd:double"&gt;3.368771&lt;/D&gt;&lt;D xsi:type="xsd:double"&gt;-9.114671&lt;/D&gt;&lt;D xsi:type="xsd:double"&gt;5.9245825&lt;/D&gt;&lt;D xsi:type="xsd:double"&gt;-9.910912&lt;/D&gt;&lt;D xsi:type="xsd:double"&gt;2.2043705&lt;/D&gt;&lt;D xsi:type="xsd:double"&gt;-2.3382366&lt;/D&gt;&lt;D xsi:type="xsd:double"&gt;6.62539&lt;/D&gt;&lt;D xsi:type="xsd:double"&gt;-4.87805&lt;/D&gt;&lt;D xsi:type="xsd:double"&gt;7.760465&lt;/D&gt;&lt;D xsi:type="xsd:double"&gt;-3.1775773&lt;/D&gt;&lt;D xsi:type="xsd:double"&gt;-13.063061&lt;/D&gt;&lt;D xsi:type="xsd:double"&gt;-34.715027&lt;/D&gt;&lt;D xsi:type="xsd:double"&gt;18.74528&lt;/D&gt;&lt;D xsi:type="xsd:double"&gt;22.278797&lt;/D&gt;&lt;D xsi:type="xsd:double"&gt;-2.7521193&lt;/D&gt;&lt;D xsi:type="xsd:double"&gt;2.8618217&lt;/D&gt;&lt;D xsi:type="xsd:double"&gt;-1.4573455&lt;/D&gt;&lt;D xsi:type="xsd:double"&gt;1.3982296&lt;/D&gt;&lt;D xsi:type="xsd:double"&gt;10.262537&lt;/D&gt;&lt;D xsi:type="xsd:double"&gt;5.5796027&lt;/D&gt;&lt;D xsi:type="xsd:double"&gt;3.8342595&lt;/D&gt;&lt;D xsi:type="xsd:double"&gt;8.546627&lt;/D&gt;&lt;D xsi:type="xsd:double"&gt;0.98947287&lt;/D&gt;&lt;D xsi:type="xsd:double"&gt;5.9203625&lt;/D&gt;&lt;D xsi:type="xsd:double"&gt;-1.6729057&lt;/D&gt;&lt;D xsi:type="xsd:double"&gt;9.487593&lt;/D&gt;&lt;D xsi:type="xsd:double"&gt;-9.411198&lt;/D&gt;&lt;D xsi:type="xsd:double"&gt;-0.93685985&lt;/D&gt;&lt;D xsi:type="xsd:double"&gt;1.1513233&lt;/D&gt;&lt;D xsi:type="xsd:double"&gt;-4.1260242&lt;/D&gt;&lt;D xsi:type="xsd:double"&gt;2.6287913&lt;/D&gt;&lt;D xsi:type="xsd:double"&gt;-5.4740787&lt;/D&gt;&lt;D xsi:type="xsd:double"&gt;3.4612894&lt;/D&gt;&lt;D xsi:type="xsd:double"&gt;6.508744&lt;/D&gt;&lt;D xsi:type="xsd:double"&gt;4.367864&lt;/D&gt;&lt;D xsi:type="xsd:double"&gt;4.91457&lt;/D&gt;&lt;D xsi:type="xsd:double"&gt;-15.882892&lt;/D&gt;&lt;D xsi:type="xsd:double"&gt;4.0243626&lt;/D&gt;&lt;D xsi:type="xsd:double"&gt;-10.332262&lt;/D&gt;&lt;D xsi:type="xsd:double"&gt;1.1921763&lt;/D&gt;&lt;D xsi:type="xsd:double"&gt;-6.6446724&lt;/D&gt;&lt;D xsi:type="xsd:double"&gt;-3.7102401&lt;/D&gt;&lt;D xsi:type="xsd:double"&gt;6.7627788&lt;/D&gt;&lt;D xsi:type="xsd:double"&gt;5.646944&lt;/D&gt;&lt;D xsi:type="xsd:double"&gt;4.1704893&lt;/D&gt;&lt;D xsi:type="xsd:double"&gt;2.2650003&lt;/D&gt;&lt;D xsi:type="xsd:double"&gt;-6.578076&lt;/D&gt;&lt;D xsi:type="xsd:double"&gt;0.8060694&lt;/D&gt;&lt;D xsi:type="xsd:double"&gt;-0.25870204&lt;/D&gt;&lt;D xsi:type="xsd:double"&gt;-7.757604&lt;/D&gt;&lt;D xsi:type="xsd:double"&gt;2.9315233&lt;/D&gt;&lt;D xsi:type="xsd:double"&gt;4.7751427&lt;/D&gt;&lt;D xsi:type="xsd:double"&gt;-6.9688916&lt;/D&gt;&lt;D xsi:type="xsd:double"&gt;-6.2986016&lt;/D&gt;&lt;D xsi:type="xsd:double"&gt;12.11617&lt;/D&gt;&lt;D xsi:type="xsd:double"&gt;-2.0478606&lt;/D&gt;&lt;D xsi:type="xsd:double"&gt;1.1715889&lt;/D&gt;&lt;D xsi:type="xsd:double"&gt;-2.8232872&lt;/D&gt;&lt;D xsi:type="xsd:double"&gt;-2.101159&lt;/D&gt;&lt;D xsi:type="xsd:double"&gt;6.677258&lt;/D&gt;&lt;D xsi:type="xsd:double"&gt;3.2538533&lt;/D&gt;&lt;D xsi:type="xsd:double"&gt;-3.1994164&lt;/D&gt;&lt;D xsi:type="xsd:double"&gt;11.868275&lt;/D&gt;&lt;/FQL&gt;&lt;FQL&gt;&lt;Q&gt;KSA^FMA_PE(NTMA,-10AY,0,AM,"PORTAGG","MEANR")&lt;/Q&gt;&lt;R&gt;121&lt;/R&gt;&lt;C&gt;1&lt;/C&gt;&lt;D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xsi:type="xsd:double"&gt;12.1808794040928&lt;/D&gt;&lt;D xsi:type="xsd:double"&gt;12.038585107729&lt;/D&gt;&lt;D xsi:type="xsd:double"&gt;12.7709842543211&lt;/D&gt;&lt;D xsi:type="xsd:double"&gt;12.093202329402&lt;/D&gt;&lt;D xsi:type="xsd:double"&gt;11.5637344333924&lt;/D&gt;&lt;D xsi:type="xsd:double"&gt;12.2801641664177&lt;/D&gt;&lt;D xsi:type="xsd:double"&gt;12.4879042717348&lt;/D&gt;&lt;D xsi:type="xsd:double"&gt;13.4161281243393&lt;/D&gt;&lt;D xsi:type="xsd:double"&gt;13.718636094986&lt;/D&gt;&lt;D xsi:type="xsd:double"&gt;13.3377626116468&lt;/D&gt;&lt;D xsi:type="xsd:double"&gt;13.0039293610988&lt;/D&gt;&lt;D xsi:type="xsd:double"&gt;12.2735277606759&lt;/D&gt;&lt;D xsi:type="xsd:double"&gt;11.5802330399279&lt;/D&gt;&lt;D xsi:type="xsd:double"&gt;12.2673236995503&lt;/D&gt;&lt;D xsi:type="xsd:double"&gt;14.3206894001045&lt;/D&gt;&lt;D xsi:type="xsd:double"&gt;14.413993777014&lt;/D&gt;&lt;D xsi:type="xsd:double"&gt;14.5177240122157&lt;/D&gt;&lt;D xsi:type="xsd:double"&gt;14.0393322260316&lt;/D&gt;&lt;D xsi:type="xsd:double"&gt;13.9312176885563&lt;/D&gt;&lt;D xsi:type="xsd:double"&gt;13.3540797896488&lt;/D&gt;&lt;D xsi:type="xsd:double"&gt;13.8991847346627&lt;/D&gt;&lt;D xsi:type="xsd:double"&gt;14.6578803751375&lt;/D&gt;&lt;D xsi:type="xsd:double"&gt;14.0725730769046&lt;/D&gt;&lt;D xsi:type="xsd:double"&gt;13.9269006478294&lt;/D&gt;&lt;D xsi:type="xsd:double"&gt;13.6063015703383&lt;/D&gt;&lt;D xsi:type="xsd:double"&gt;13.0463439001977&lt;/D&gt;&lt;D xsi:type="xsd:double"&gt;13.2322860331201&lt;/D&gt;&lt;D xsi:type="xsd:double"&gt;13.4602604352779&lt;/D&gt;&lt;D xsi:type="xsd:double"&gt;13.9687094850598&lt;/D&gt;&lt;D xsi:type="xsd:double"&gt;13.6203125628707&lt;/D&gt;&lt;D xsi:type="xsd:double"&gt;14.8555424843415&lt;/D&gt;&lt;D xsi:type="xsd:double"&gt;14.770175552577&lt;/D&gt;&lt;D xsi:type="xsd:double"&gt;15.5662266762026&lt;/D&gt;&lt;D xsi:type="xsd:double"&gt;14.6937976655218&lt;/D&gt;&lt;D xsi:type="xsd:double"&gt;14.6373270682363&lt;/D&gt;&lt;D xsi:type="xsd:double"&gt;13.7026059582851&lt;/D&gt;&lt;D xsi:type="xsd:double"&gt;14.1493862305412&lt;/D&gt;&lt;D xsi:type="xsd:double"&gt;13.7117523415469&lt;/D&gt;&lt;D xsi:type="xsd:double"&gt;14.2536714057537&lt;/D&gt;&lt;D xsi:type="xsd:double"&gt;14.3934695046294&lt;/D&gt;&lt;D xsi:type="xsd:double"&gt;16.0767384043713&lt;/D&gt;&lt;D xsi:type="xsd:double"&gt;16.1371623259756&lt;/D&gt;&lt;D xsi:type="xsd:double"&gt;17.0947652488099&lt;/D&gt;&lt;D xsi:type="xsd:double"&gt;17.5780642677666&lt;/D&gt;&lt;D xsi:type="xsd:double"&gt;15.9827885362154&lt;/D&gt;&lt;D xsi:type="xsd:double"&gt;16.8420125890715&lt;/D&gt;&lt;D xsi:type="xsd:double"&gt;16.3464208786479&lt;/D&gt;&lt;D xsi:type="xsd:double"&gt;16.9624262566558&lt;/D&gt;&lt;D xsi:type="xsd:double"&gt;16.7407230974816&lt;/D&gt;&lt;D xsi:type="xsd:double"&gt;16.5232118017491&lt;/D&gt;&lt;D xsi:type="xsd:double"&gt;16.2881659154737&lt;/D&gt;&lt;D xsi:type="xsd:double"&gt;17.0702052294958&lt;/D&gt;&lt;D xsi:type="xsd:double"&gt;16.2457559387227&lt;/D&gt;&lt;</t>
        </r>
      </text>
    </comment>
    <comment ref="A3" authorId="0" shapeId="0" xr:uid="{F9449134-77F9-4C87-9EC4-5859A2804640}">
      <text>
        <r>
          <rPr>
            <b/>
            <sz val="9"/>
            <color indexed="81"/>
            <rFont val="Tahoma"/>
            <charset val="1"/>
          </rPr>
          <t>D xsi:type="xsd:double"&gt;15.5149849738734&lt;/D&gt;&lt;D xsi:type="xsd:double"&gt;15.1082579879406&lt;/D&gt;&lt;D xsi:type="xsd:double"&gt;17.1005112389493&lt;/D&gt;&lt;D xsi:type="xsd:double"&gt;19.4203695207053&lt;/D&gt;&lt;D xsi:type="xsd:double"&gt;19.2030947506469&lt;/D&gt;&lt;D xsi:type="xsd:double"&gt;19.4283266340336&lt;/D&gt;&lt;D xsi:type="xsd:double"&gt;20.634242678964&lt;/D&gt;&lt;D xsi:type="xsd:double"&gt;21.125179368938&lt;/D&gt;&lt;D xsi:type="xsd:double"&gt;20.5078955193962&lt;/D&gt;&lt;D xsi:type="xsd:double"&gt;20.037326059273&lt;/D&gt;&lt;D xsi:type="xsd:double"&gt;19.1624620996107&lt;/D&gt;&lt;D xsi:type="xsd:double"&gt;18.3591345470651&lt;/D&gt;&lt;D xsi:type="xsd:double"&gt;18.6195056466873&lt;/D&gt;&lt;D xsi:type="xsd:double"&gt;19.3007607057975&lt;/D&gt;&lt;D xsi:type="xsd:double"&gt;19.1988131771491&lt;/D&gt;&lt;D xsi:type="xsd:double"&gt;19.3818952668568&lt;/D&gt;&lt;D xsi:type="xsd:double"&gt;19.5965331150028&lt;/D&gt;&lt;D xsi:type="xsd:double"&gt;19.0142080678058&lt;/D&gt;&lt;D xsi:type="xsd:double"&gt;19.0656588676982&lt;/D&gt;&lt;D xsi:type="xsd:double"&gt;18.9512959483705&lt;/D&gt;&lt;D xsi:type="xsd:double"&gt;18.6833000628647&lt;/D&gt;&lt;D xsi:type="xsd:double"&gt;17.2810100141862&lt;/D&gt;&lt;D xsi:type="xsd:double"&gt;18.0482503102441&lt;/D&gt;&lt;D xsi:type="xsd:double"&gt;18.8290357942358&lt;/D&gt;&lt;D xsi:type="xsd:double"&gt;19.4206505575634&lt;/D&gt;&lt;D xsi:type="xsd:double"&gt;19.027454055944&lt;/D&gt;&lt;D xsi:type="xsd:double"&gt;19.2582787831067&lt;/D&gt;&lt;D xsi:type="xsd:double"&gt;16.9577373401557&lt;/D&gt;&lt;D xsi:type="xsd:double"&gt;15.594735681743&lt;/D&gt;&lt;D xsi:type="xsd:double"&gt;16.2501532954504&lt;/D&gt;&lt;D xsi:type="xsd:double"&gt;15.833866676519&lt;/D&gt;&lt;D xsi:type="xsd:double"&gt;15.3373689889158&lt;/D&gt;&lt;D xsi:type="xsd:double"&gt;15.0608644823961&lt;/D&gt;&lt;D xsi:type="xsd:double"&gt;14.0856993762435&lt;/D&gt;&lt;D xsi:type="xsd:double"&gt;14.5320256211737&lt;/D&gt;&lt;D xsi:type="xsd:double"&gt;14.7776767181377&lt;/D&gt;&lt;D xsi:type="xsd:double"&gt;14.5249316243675&lt;/D&gt;&lt;D xsi:type="xsd:double"&gt;15.7924214648701&lt;/D&gt;&lt;D xsi:type="xsd:double"&gt;16.2507995829979&lt;/D&gt;&lt;D xsi:type="xsd:double"&gt;16.7587065457706&lt;/D&gt;&lt;D xsi:type="xsd:double"&gt;17.1974028456028&lt;/D&gt;&lt;D xsi:type="xsd:double"&gt;17.0286256611401&lt;/D&gt;&lt;D xsi:type="xsd:double"&gt;16.9911927211267&lt;/D&gt;&lt;D xsi:type="xsd:double"&gt;15.8098350255095&lt;/D&gt;&lt;D xsi:type="xsd:double"&gt;15.9476695081132&lt;/D&gt;&lt;D xsi:type="xsd:double"&gt;16.3890485622423&lt;/D&gt;&lt;D xsi:type="xsd:double"&gt;18.5454793306171&lt;/D&gt;&lt;D xsi:type="xsd:double"&gt;18.2790730349939&lt;/D&gt;&lt;D xsi:type="xsd:double"&gt;18.1545179057927&lt;/D&gt;&lt;D xsi:type="xsd:double"&gt;18.3746106230028&lt;/D&gt;&lt;D xsi:type="xsd:double"&gt;17.6106382472481&lt;/D&gt;&lt;D xsi:type="xsd:double"&gt;16.4911603825174&lt;/D&gt;&lt;D xsi:type="xsd:double"&gt;16.4721329035105&lt;/D&gt;&lt;/FQL&gt;&lt;FQL&gt;&lt;Q&gt;EWT^FMA_PE(LTMA,-10AY,0,AM,"PORTAGG","MEANR")&lt;/Q&gt;&lt;R&gt;121&lt;/R&gt;&lt;C&gt;1&lt;/C&gt;&lt;D xsi:type="xsd:double"&gt;15.6913170946372&lt;/D&gt;&lt;D xsi:type="xsd:double"&gt;14.8905478406648&lt;/D&gt;&lt;D xsi:type="xsd:double"&gt;14.9946053111817&lt;/D&gt;&lt;D xsi:type="xsd:double"&gt;14.4588231293335&lt;/D&gt;&lt;D xsi:type="xsd:double"&gt;14.1125195868076&lt;/D&gt;&lt;D xsi:type="xsd:double"&gt;14.0646051671029&lt;/D&gt;&lt;D xsi:type="xsd:double"&gt;13.8991139926815&lt;/D&gt;&lt;D xsi:type="xsd:double"&gt;14.2777713114424&lt;/D&gt;&lt;D xsi:type="xsd:double"&gt;14.3124912197621&lt;/D&gt;&lt;D xsi:type="xsd:double"&gt;14.1530700971008&lt;/D&gt;&lt;D xsi:type="xsd:double"&gt;14.1568318014426&lt;/D&gt;&lt;D xsi:type="xsd:double"&gt;13.8708350579989&lt;/D&gt;&lt;D xsi:type="xsd:double"&gt;13.8055723053021&lt;/D&gt;&lt;D xsi:type="xsd:double"&gt;13.2600903885493&lt;/D&gt;&lt;D xsi:type="xsd:double"&gt;12.549843311616&lt;/D&gt;&lt;D xsi:type="xsd:double"&gt;12.6430634253023&lt;/D&gt;&lt;D xsi:type="xsd:double"&gt;13.2563544698448&lt;/D&gt;&lt;D xsi:type="xsd:double"&gt;12.5695641730126&lt;/D&gt;&lt;D xsi:type="xsd:double"&gt;11.6600299269808&lt;/D&gt;&lt;D xsi:type="xsd:double"&gt;11.8503614097643&lt;/D&gt;&lt;D xsi:type="xsd:double"&gt;12.4185290785954&lt;/D&gt;&lt;D xsi:type="xsd:double"&gt;12.5334507682651&lt;/D&gt;&lt;D xsi:type="xsd:double"&gt;12.3484766398117&lt;/D&gt;&lt;D xsi:type="xsd:double"&gt;12.8389164664154&lt;/D&gt;&lt;D xsi:type="xsd:double"&gt;13.0957049561497&lt;/D&gt;&lt;D xsi:type="xsd:double"&gt;13.6572258345872&lt;/D&gt;&lt;D xsi:type="xsd:double"&gt;13.7114811847225&lt;/D&gt;&lt;D xsi:type="xsd:double"&gt;14.3117847648964&lt;/D&gt;&lt;D xsi:type="xsd:double"&gt;13.9868361425706&lt;/D&gt;&lt;D xsi:type="xsd:double"&gt;14.1090389994569&lt;/D&gt;&lt;D xsi:type="xsd:double"&gt;14.5116382583964&lt;/D&gt;&lt;D xsi:type="xsd:double"&gt;14.243887165887&lt;/D&gt;&lt;D xsi:type="xsd:double"&gt;14.4960578030551&lt;/D&gt;&lt;D xsi:type="xsd:double"&gt;14.441389984926&lt;/D&gt;&lt;D xsi:type="xsd:double"&gt;14.355649909234&lt;/D&gt;&lt;D xsi:type="xsd:double"&gt;14.4620207546824&lt;/D&gt;&lt;D xsi:type="xsd:double"&gt;14.627241470746&lt;/D&gt;&lt;D xsi:type="xsd:double"&gt;14.7730803688064&lt;/D&gt;&lt;D xsi:type="xsd:double"&gt;14.6833943818034&lt;/D&gt;&lt;D xsi:type="xsd:double"&gt;14.4643178933954&lt;/D&gt;&lt;D xsi:type="xsd:double"&gt;14.8784634093531&lt;/D&gt;&lt;D xsi:type="xsd:double"&gt;14.6483766047816&lt;/D&gt;&lt;D xsi:type="xsd:double"&gt;14.8948009725382&lt;/D&gt;&lt;D xsi:type="xsd:double"&gt;14.77303215813&lt;/D&gt;&lt;D xsi:type="xsd:double"&gt;14.4144310329415&lt;/D&gt;&lt;D xsi:type="xsd:double"&gt;14.3668770857651&lt;/D&gt;&lt;D xsi:type="xsd:double"&gt;14.1897425833765&lt;/D&gt;&lt;D xsi:type="xsd:double"&gt;14.3840337763749&lt;/D&gt;&lt;D xsi:type="xsd:double"&gt;13.9926810683772&lt;/D&gt;&lt;D xsi:type="xsd:double"&gt;14.2648239792867&lt;/D&gt;&lt;D xsi:type="xsd:double"&gt;13.9916067111994&lt;/D&gt;&lt;D xsi:type="xsd:double"&gt;13.3793411281573&lt;/D&gt;&lt;D xsi:type="xsd:double"&gt;12.6881094586747&lt;/D&gt;&lt;D xsi:type="xsd:double"&gt;12.9774890630197&lt;/D&gt;&lt;D xsi:type="xsd:double"&gt;12.0436837015941&lt;/D&gt;&lt;D xsi:type="xsd:double"&gt;13.2618332590989&lt;/D&gt;&lt;D xsi:type="xsd:double"&gt;14.0630178489894&lt;/D&gt;&lt;D xsi:type="xsd:double"&gt;14.3071232191222&lt;/D&gt;&lt;D xsi:type="xsd:double"&gt;14.6578994083452&lt;/D&gt;&lt;D xsi:type="xsd:double"&gt;14.4676044047642&lt;/D&gt;&lt;D xsi:type="xsd:double"&gt;14.9105755468448&lt;/D&gt;&lt;D xsi:type="xsd:double"&gt;14.8058434977838&lt;/D&gt;&lt;D xsi:type="xsd:double"&gt;15.3177585976544&lt;/D&gt;&lt;D xsi:type="xsd:double"&gt;15.6517496118909&lt;/D&gt;&lt;D xsi:type="xsd:double"&gt;16.7503000101302&lt;/D&gt;&lt;D xsi:type="xsd:double"&gt;16.6739715124967&lt;/D&gt;&lt;D xsi:type="xsd:double"&gt;17.6198237254627&lt;/D&gt;&lt;D xsi:type="xsd:double"&gt;16.867092120844&lt;/D&gt;&lt;D xsi:type="xsd:double"&gt;16.4021573954127&lt;/D&gt;&lt;D xsi:type="xsd:double"&gt;15.9563067722621&lt;/D&gt;&lt;D xsi:type="xsd:double"&gt;16.3958335617038&lt;/D&gt;&lt;D xsi:type="xsd:double"&gt;17.0160465672049&lt;/D&gt;&lt;D xsi:type="xsd:double"&gt;17.3334132038912&lt;/D&gt;&lt;D xsi:type="xsd:double"&gt;17.9756501641134&lt;/D&gt;&lt;D xsi:type="xsd:double"&gt;17.1178931698824&lt;/D&gt;&lt;D xsi:type="xsd:double"&gt;16.9991501754339&lt;/D&gt;&lt;D xsi:type="xsd:double"&gt;16.9004630663283&lt;/D&gt;&lt;D xsi:type="xsd:double"&gt;17.5326654987612&lt;/D&gt;&lt;D xsi:type="xsd:double"&gt;18.6788062877054&lt;/D&gt;&lt;D xsi:type="xsd:double"&gt;18.7707341412977&lt;/D&gt;&lt;D xsi:type="xsd:double"&gt;18.5432434309171&lt;/D&gt;&lt;D xsi:type="xsd:double"&gt;18.2539563329305&lt;/D&gt;&lt;D xsi:type="xsd:double"&gt;17.5580897329929&lt;/D&gt;&lt;D xsi:type="xsd:double"&gt;16.9485866107458&lt;/D&gt;&lt;D xsi:type="xsd:double"&gt;16.5071596490179&lt;/D&gt;&lt;D xsi:type="xsd:double"&gt;15.7255456259253&lt;/D&gt;&lt;D xsi:type="xsd:double"&gt;15.0009358310205&lt;/D&gt;&lt;D xsi:type="xsd:double"&gt;13.8166564413311&lt;/D&gt;&lt;D xsi:type="xsd:double"&gt;13.5922207196441&lt;/D&gt;&lt;D xsi:type="xsd:double"&gt;13.1352335439951&lt;/D&gt;&lt;D xsi:type="xsd:double"&gt;13.2093700810456&lt;/D&gt;&lt;D xsi:type="xsd:double"&gt;12.470741017268&lt;/D&gt;&lt;D xsi:type="xsd:double"&gt;12.3623728843633&lt;/D&gt;&lt;D xsi:type="xsd:double"&gt;12.3088706792449&lt;/D&gt;&lt;D xsi:type="xsd:double"&gt;12.0678306202174&lt;/D&gt;&lt;D xsi:type="xsd:double"&gt;11.9833968107321&lt;/D&gt;&lt;D xsi:type="xsd:double"&gt;11.1181420784372&lt;/D&gt;&lt;D xsi:type="xsd:double"&gt;11.2198209329188&lt;/D&gt;&lt;D xsi:type="xsd:double"&gt;10.9872924222716&lt;/D&gt;&lt;D xsi:type="xsd:double"&gt;10.462374995039&lt;/D&gt;&lt;D xsi:type="xsd:double"&gt;9.96209592960459&lt;/D&gt;&lt;D xsi:type="xsd:double"&gt;11.2221760107383&lt;/D&gt;&lt;D xsi:type="xsd:double"&gt;10.8409463459566&lt;/D&gt;&lt;D xsi:type="xsd:double"&gt;12.2149519095032&lt;/D&gt;&lt;D xsi:type="xsd:double"&gt;12.4799917400657&lt;/D&gt;&lt;D xsi:type="xsd:double"&gt;12.9921643014469&lt;/D&gt;&lt;D xsi:type="xsd:double"&gt;13.4312574343258&lt;/D&gt;&lt;D xsi:type="xsd:double"&gt;14.4369085182714&lt;/D&gt;&lt;D xsi:type="xsd:double"&gt;15.1558598407666&lt;/D&gt;&lt;D xsi:type="xsd:double"&gt;15.9012468410372&lt;/D&gt;&lt;D xsi:type="xsd:double"&gt;16.1794189901033&lt;/D&gt;&lt;D xsi:type="xsd:double"&gt;16.4417415717532&lt;/D&gt;&lt;D xsi:type="xsd:double"&gt;16.7579451830869&lt;/D&gt;&lt;D xsi:type="xsd:double"&gt;17.7226043695424&lt;/D&gt;&lt;D xsi:type="xsd:double"&gt;18.4778445449984&lt;/D&gt;&lt;D xsi:type="xsd:double"&gt;18.9953001224779&lt;/D&gt;&lt;D xsi:type="xsd:double"&gt;19.8436290905283&lt;/D&gt;&lt;D xsi:type="xsd:double"&gt;19.805776701851&lt;/D&gt;&lt;D xsi:type="xsd:double"&gt;19.5846101127328&lt;/D&gt;&lt;D xsi:type="xsd:double"&gt;19.5313609610906&lt;/D&gt;&lt;D xsi:type="xsd:double"&gt;19.9388662474408&lt;/D&gt;&lt;/FQL&gt;&lt;FQL&gt;&lt;Q&gt;CPALM-FDS^FG_PRICE_CHANGE(0,-3AM)&lt;/Q&gt;&lt;R&gt;1&lt;/R&gt;&lt;C&gt;1&lt;/C&gt;&lt;D xsi:type="xsd:double"&gt;-10.4294478527607&lt;/D&gt;&lt;/FQL&gt;&lt;FQL&gt;&lt;Q&gt;TIOS-FDS^FG_PRICE(0)&lt;/Q&gt;&lt;R&gt;1&lt;/R&gt;&lt;C&gt;1&lt;/C&gt;&lt;D xsi:type="xsd:double"&gt;113.06&lt;/D&gt;&lt;/FQL&gt;&lt;FQL&gt;&lt;Q&gt;FC0000PH^FG_PRICE(0)&lt;/Q&gt;&lt;R&gt;1&lt;/R&gt;&lt;C&gt;1&lt;/C&gt;&lt;D xsi:type="xsd:double"&gt;308.6758&lt;/D&gt;&lt;/FQL&gt;&lt;FQL&gt;&lt;Q&gt;QAT^FG_PRICE_MAVG(0,,,,60)&lt;/Q&gt;&lt;R&gt;1&lt;/R&gt;&lt;C&gt;1&lt;/C&gt;&lt;D xsi:type="xsd:double"&gt;17.02986&lt;/D&gt;&lt;/FQL&gt;&lt;FQL&gt;&lt;Q&gt;EZA^FG_PRICE(0)&lt;/Q&gt;&lt;R&gt;1&lt;/R&gt;&lt;C&gt;1&lt;/C&gt;&lt;D xsi:type="xsd:double"&gt;44.32&lt;/D&gt;&lt;/FQL&gt;&lt;FQL&gt;&lt;Q&gt;EIDO^FG_PRICE_MAVG(0,,,,30)&lt;/Q&gt;&lt;R&gt;1&lt;/R&gt;&lt;C&gt;1&lt;/C&gt;&lt;D xsi:type="xsd:double"&gt;19.423666&lt;/D&gt;&lt;/FQL&gt;&lt;FQL&gt;&lt;Q&gt;UAE^FMA_PCT_ABOVE_MAVG(200,0,,,,"PORTAGG")&lt;/Q&gt;&lt;R&gt;1&lt;/R&gt;&lt;C&gt;1&lt;/C&gt;&lt;D xsi:type="xsd:double"&gt;22.2222222222222&lt;/D&gt;&lt;/FQL&gt;&lt;FQL&gt;&lt;Q&gt;MCHI^PERCENT_CHANGE(FMA_EPS(+1,0,,,,"PORTAGG","MEAN"),FMA_EPS(+1,-1AM,,,,"PORTAGG","MEAN"))&lt;/Q&gt;&lt;R&gt;1&lt;/R&gt;&lt;C&gt;1&lt;/C&gt;&lt;D xsi:type="xsd:double"&gt;0.322407934251711&lt;/D&gt;&lt;/FQL&gt;&lt;FQL&gt;&lt;Q&gt;EWZ^PERCENT_CHANGE(FMA_EPS(+1,0,,,,"PORTAGG","MEAN"),FMA_EPS(+1,-3AM,,,,"PORTAGG","MEAN"))&lt;/Q&gt;&lt;R&gt;1&lt;/R&gt;&lt;C&gt;1&lt;/C&gt;&lt;D xsi:type="xsd:double"&gt;-11.4009296533082&lt;/D&gt;&lt;/FQL&gt;&lt;FQL&gt;&lt;Q&gt;EWW^PERCENT_CHANGE(FMA_EPS(+1,0,,,,"PORTAGG","MEAN"),FMA_EPS(+1,-3AM,,,,"PORTAGG","MEAN"))&lt;/Q&gt;&lt;R&gt;1&lt;/R&gt;&lt;C&gt;1&lt;/C&gt;&lt;D xsi:type="xsd:double"&gt;-9.70140718129974&lt;/D&gt;&lt;/FQL&gt;&lt;FQL&gt;&lt;Q&gt;EPOL^FG_TOTAL_RETURNC(0,-1AM)&lt;/Q&gt;&lt;R&gt;1&lt;/R&gt;&lt;C&gt;1&lt;/C&gt;&lt;D xsi:type="xsd:double"&gt;3.1216383&lt;/D&gt;&lt;/FQL&gt;&lt;FQL&gt;&lt;Q&gt;CNYA^FG_TOTAL_RETURNC(0,-1AM)&lt;/Q&gt;&lt;R&gt;1&lt;/R&gt;&lt;C&gt;1&lt;/C&gt;&lt;D xsi:type="xsd:double"&gt;-4.967552&lt;/D&gt;&lt;/FQL&gt;&lt;FQL&gt;&lt;Q&gt;VWO^FMA_PCT_ABOVE_MAVG(200,0,,,,"PORTAGG")&lt;/Q&gt;&lt;R&gt;1&lt;/R&gt;&lt;C&gt;1&lt;/C&gt;&lt;D xsi:type="xsd:double"&gt;45.8790617602754&lt;/D&gt;&lt;/FQL&gt;&lt;FQL&gt;&lt;Q&gt;QAT^FMA_COS_DOWN("EPS","1M",+1,NOW,,,"PORTAGG","MEANR")&lt;/Q&gt;&lt;R&gt;1&lt;/R&gt;&lt;C&gt;1&lt;/C&gt;&lt;D xsi:type="xsd:double"&gt;4&lt;/D&gt;&lt;/FQL&gt;&lt;FQL&gt;&lt;Q&gt;MCHI^FMA_RBICS_REV_CURRENT(30, LOC, "PORTAGG")&lt;/Q&gt;&lt;R&gt;1&lt;/R&gt;&lt;C&gt;1&lt;/C&gt;&lt;D xsi:type="xsd:double"&gt;25.1495051945428&lt;/D&gt;&lt;/FQL&gt;&lt;FQL&gt;&lt;Q&gt;CNYA^FG_ROE(0)&lt;/Q&gt;&lt;R&gt;1&lt;/R&gt;&lt;C&gt;1&lt;/C&gt;&lt;D xsi:type="xsd:double"&gt;9.99017440844249&lt;/D&gt;&lt;/FQL&gt;&lt;FQL&gt;&lt;Q&gt;REFTHREPO-FDS^PROPER_NAME(0,,,"SECURITY","NAME")&lt;/Q&gt;&lt;R&gt;1&lt;/R&gt;&lt;C&gt;1&lt;/C&gt;&lt;D xsi:type="xsd:string"&gt;Thailand Repo Rate - 1 Day&lt;/D&gt;&lt;/FQL&gt;&lt;FQL&gt;&lt;Q&gt;REFPL7D-FDS^FG_YIELD(NOW,,,0)&lt;/Q&gt;&lt;R&gt;1&lt;/R&gt;&lt;C&gt;1&lt;/C&gt;&lt;D xsi:type="xsd:double"&gt;5.75&lt;/D&gt;&lt;/FQL&gt;&lt;FQL&gt;&lt;Q&gt;TRYBR10Y-FDS^PCTCHG(FG_YIELD(0,,,,"YTM"),FG_YIELD(-1AM,,,,"YTM"))&lt;/Q&gt;&lt;R&gt;1&lt;/R&gt;&lt;C&gt;1&lt;/C&gt;&lt;D xsi:type="xsd:double"&gt;0.42527273&lt;/D&gt;&lt;/FQL&gt;&lt;FQL&gt;&lt;Q&gt;TIPSCL10Y-FDS^PCTCHG(FG_YIELD(0,,,,"YTM"),FG_YIELD(-1AM,,,,"YTM"))&lt;/Q&gt;&lt;R&gt;1&lt;/R&gt;&lt;C&gt;1&lt;/C&gt;&lt;D xsi:type="xsd:double"&gt;16.511038&lt;/D&gt;&lt;/FQL&gt;&lt;FQL&gt;&lt;Q&gt;TRYPE10Y-FDS^FG_YIELD(0,,,,"YTM")&lt;/Q&gt;&lt;R&gt;1&lt;/R&gt;&lt;C&gt;1&lt;/C&gt;&lt;D xsi:type="xsd:double"&gt;7.024958&lt;/D&gt;&lt;/FQL&gt;&lt;FQL&gt;&lt;Q&gt;VWO^FMA_DIV_YLD(NTMA,NOW,NOW,M,"PORTAGG","MEANR")&lt;/Q&gt;&lt;R&gt;1&lt;/R&gt;&lt;C&gt;1&lt;/C&gt;&lt;D xsi:type="xsd:double"&gt;3.05282069701534&lt;/D&gt;&lt;/FQL&gt;&lt;FQL&gt;&lt;Q&gt;TUR^FMA_DIV_YLD(NTMA,NOW,NOW,M,"PORTAGG","MEANR")&lt;/Q&gt;&lt;R&gt;1&lt;/R&gt;&lt;C&gt;1&lt;/C&gt;&lt;D xsi:type="xsd:double"&gt;3.9648769882639&lt;/D&gt;&lt;/FQL&gt;&lt;FQL&gt;&lt;Q&gt;GREK^FMA_DIV_YLD(NTMA,NOW,NOW,M,"PORTAGG","MEANR")&lt;/Q&gt;&lt;R&gt;1&lt;/R&gt;&lt;C&gt;1&lt;/C&gt;&lt;D xsi:type="xsd:double"&gt;6.13403273798958&lt;/D&gt;&lt;/FQL&gt;&lt;FQL&gt;&lt;Q&gt;EWY^FMA_EVAL_EBIT(LTMA,NOW,NOW,M,"PORTAGG","MEANR")&lt;/Q&gt;&lt;R&gt;1&lt;/R&gt;&lt;C&gt;1&lt;/C&gt;&lt;D xsi:type="xsd:double"&gt;17.5156527477768&lt;/D&gt;&lt;/FQL&gt;&lt;FQL&gt;&lt;Q&gt;EPOL^FMA_EVAL_EBIT(LTMA,NOW,NOW,M,"PORTAGG","MEANR")&lt;/Q&gt;&lt;R&gt;1&lt;/R&gt;&lt;C&gt;1&lt;/C&gt;&lt;D xsi:type="xsd:double"&gt;8.44001882033532&lt;/D&gt;&lt;/FQL&gt;&lt;FQL&gt;&lt;Q&gt;KSA^FG_COMPANY_NAME&lt;/Q&gt;&lt;R&gt;1&lt;/R&gt;&lt;C&gt;1&lt;/C&gt;&lt;D xsi:type="xsd:string"&gt;iShares MSCI Saudi Arabia ETF&lt;/D&gt;&lt;/FQL&gt;&lt;FQL&gt;&lt;Q&gt;EPOL^FG_COMPANY_NAME&lt;/Q&gt;&lt;R&gt;1&lt;/R&gt;&lt;C&gt;1&lt;/C&gt;&lt;D xsi:type="xsd:string"&gt;iShares MSCI Poland ETF&lt;/D&gt;&lt;/FQL&gt;&lt;FQL&gt;&lt;Q&gt;REFBRSELIC-FDS^PROPER_NAME(0,,,"SECURITY","NAME")&lt;/Q&gt;&lt;R&gt;1&lt;/R&gt;&lt;C&gt;1&lt;/C&gt;&lt;D xsi:type="xsd:string"&gt;Brazil Target Selic Rate&lt;/D&gt;&lt;/FQL&gt;&lt;FQL&gt;&lt;Q&gt;TRYAE10Y-FDS^PCTCHG(FG_YIELD(0,,,,"YTM"),FG_YIELD(-3AM,,,,"YTM"))&lt;/Q&gt;&lt;R&gt;0&lt;/R&gt;&lt;C&gt;0&lt;/C&gt;&lt;/FQL&gt;&lt;FQL&gt;&lt;Q&gt;TRYCN10Y-FDS^FG_YIELD_NAME&lt;/Q&gt;&lt;R&gt;1&lt;/R&gt;&lt;C&gt;1&lt;/C&gt;&lt;D xsi:type="xsd:string"&gt;Treasury - China Benchmark Bond 10Y&lt;/D&gt;&lt;/FQL&gt;&lt;FQL&gt;&lt;Q&gt;CC_IN^IMF_IFS_RCPI_Q(0)&lt;/Q&gt;&lt;R&gt;0&lt;/R&gt;&lt;C&gt;0&lt;/C&gt;&lt;/FQL&gt;&lt;FQL&gt;&lt;Q&gt;VNM^FMA_EVAL_EBIT(LTMA,NOW,NOW,M,"PORTAGG","MEANR")&lt;/Q&gt;&lt;R&gt;1&lt;/R&gt;&lt;C&gt;1&lt;/C&gt;&lt;D xsi:type="xsd:double"&gt;17.5313242194594&lt;/D&gt;&lt;/FQL&gt;&lt;FQL&gt;&lt;Q&gt;MCHI^FMA_EVAL_EBIT(LTMA,NOW,NOW,M,"PORTAGG","MEANR")&lt;/Q&gt;&lt;R&gt;1&lt;/R&gt;&lt;C&gt;1&lt;/C&gt;&lt;D xsi:type="xsd:double"&gt;13.2266826205321&lt;/D&gt;&lt;/FQL&gt;&lt;FQL&gt;&lt;Q&gt;EIDO^FMA_PE(NTMA,0,,,"PORTAGG","MEANR")&lt;/Q&gt;&lt;R&gt;1&lt;/R&gt;&lt;C&gt;1&lt;/C&gt;&lt;D xsi:type="xsd:double"&gt;12.2165124372618&lt;/D&gt;&lt;/FQL&gt;&lt;FQL&gt;&lt;Q&gt;VNM^FMA_PE(NTMA,-10AY,0,AM,"PORTAGG","MEANR")&lt;/Q&gt;&lt;R&gt;121&lt;/R&gt;&lt;C&gt;1&lt;/C&gt;&lt;D xsi:type="xsd:double"&gt;12.3432403459031&lt;/D&gt;&lt;D xsi:type="xsd:double"&gt;12.8793684579398&lt;/D&gt;&lt;D xsi:type="xsd:double"&gt;13.8018784776584&lt;/D&gt;&lt;D xsi:type="xsd:double"&gt;12.5173737680752&lt;/D&gt;&lt;D xsi:type="xsd:double"&gt;12.1170148297423&lt;/D&gt;&lt;D xsi:type="xsd:double"&gt;12.3364634234944&lt;/D&gt;&lt;D xsi:type="xsd:double"&gt;11.7677798918815&lt;/D&gt;&lt;D xsi:type="xsd:double"&gt;12.4312971890409&lt;/D&gt;&lt;D xsi:type="xsd:double"&gt;12.412492782576&lt;/D&gt;&lt;D xsi:type="xsd:double"&gt;11.6118886618539&lt;/D&gt;&lt;D xsi:type="xsd:double"&gt;13.7603363834073&lt;/D&gt;&lt;D xsi:type="xsd:double"&gt;13.5924072849151&lt;/D&gt;&lt;D xsi:type="xsd:double"&gt;14.2031421376546&lt;/D&gt;&lt;D xsi:type="xsd:double"&gt;14.2311229677556&lt;/D&gt;&lt;D xsi:type="xsd:double"&gt;13.3545552955358&lt;/D&gt;&lt;D xsi:type="xsd:double"&gt;13.4467527761743&lt;/D&gt;&lt;D xsi:type="xsd:double"&gt;15.064070665277&lt;/D&gt;&lt;D xsi:type="xsd:double"&gt;12.6627815639187&lt;/D&gt;&lt;D xsi:type="xsd:double"&gt;11.1463009003851&lt;/D&gt;&lt;D xsi:type="xsd:double"&gt;13.9470894430501&lt;/D&gt;&lt;D xsi:type="xsd:double"&gt;15.7168997098499&lt;/D&gt;&lt;D xsi:type="xsd:double"&gt;12.6517584600836&lt;/D&gt;&lt;D xsi:type="xsd:double"&gt;12.509176027443&lt;/D&gt;&lt;D xsi:type="xsd:double"&gt;12.2805277018223&lt;/D&gt;&lt;D xsi:type="xsd:double"&gt;12.2117013732129&lt;/D&gt;&lt;D xsi:type="xsd:double"&gt;11.3370140809861&lt;/D&gt;&lt;D xsi:type="xsd:double"&gt;11.6777633710124&lt;/D&gt;&lt;D xsi:type="xsd:double"&gt;13.7325299816452&lt;/D&gt;&lt;D xsi:type="xsd:double"&gt;12.415216647823&lt;/D&gt;&lt;D xsi:type="xsd:double"&gt;12.5820733120146&lt;/D&gt;&lt;D xsi:type="xsd:double"&gt;12.7260000770044&lt;/D&gt;&lt;D xsi:type="xsd:double"&gt;12.9687234289169&lt;/D&gt;&lt;D xsi:type="xsd:double"&gt;13.3151672379297&lt;/D&gt;&lt;D xsi:type="xsd:double"&gt;14.166195644373&lt;/D&gt;&lt;D xsi:type="xsd:double"&gt;14.7487757051548&lt;/D&gt;&lt;D xsi:type="xsd:double"&gt;14.6393068181937&lt;/D&gt;&lt;D xsi:type="xsd:double"&gt;16.0777521994004&lt;/D&gt;&lt;D xsi:type="xsd:double"&gt;15.2892048046816&lt;/D&gt;&lt;D xsi:type="xsd:double"&gt;16.0130826891878&lt;/D&gt;&lt;D xsi:type="xsd:double"&gt;15.8506869808523&lt;/D&gt;&lt;D xsi:type="xsd:double"&gt;16.0952120108067&lt;/D&gt;&lt;D xsi:type="xsd:double"&gt;18.2403160548552&lt;/D&gt;&lt;D xsi:type="xsd:double"&gt;19.4561230747247&lt;/D&gt;&lt;D xsi:type="xsd:double"&gt;20.0526025342294&lt;/D&gt;&lt;D xsi:type="xsd:double"&gt;20.270383501474&lt;/D&gt;&lt;D xsi:type="xsd:double"&gt;22.1336288476376&lt;/D&gt;&lt;D xsi:type="xsd:double"&gt;19.946633270766&lt;/D&gt;&lt;D xsi:type="xsd:double"&gt;20.6400058742277&lt;/D&gt;&lt;D xsi:type="xsd:double"&gt;16.3771760697155&lt;/D&gt;&lt;D xsi:type="xsd:double"&gt;17.796653830763&lt;/D&gt;&lt;D xsi:type="xsd:double"&gt;17.2024155917695&lt;/D&gt;&lt;D xsi:type="xsd:double"&gt;16.2258780893812&lt;/D&gt;&lt;D xsi:type="xsd:double"&gt;14.8175842982077&lt;/D&gt;&lt;D xsi:type="xsd:double"&gt;15.9703562113317&lt;/D&gt;&lt;D xsi:type="xsd:double"&gt;14.4996756085907&lt;/D&gt;&lt;D xsi:type="xsd:double"&gt;15.3439952906277&lt;/D&gt;&lt;D xsi:type="xsd:double"&gt;17.0688923016481&lt;/D&gt;&lt;D xsi:type="xsd:double"&gt;18.0000239903656&lt;/D&gt;&lt;D xsi:type="xsd:double"&gt;17.789631222142&lt;/D&gt;&lt;D xsi:type="xsd:double"&gt;16.9337259776025&lt;/D&gt;&lt;D xsi:type="xsd:double"&gt;16.7879229081496&lt;/D&gt;&lt;D xsi:type="xsd:double"&gt;15.2706746645375&lt;/D&gt;&lt;D xsi:type="xsd:double"&gt;14.0611880888633&lt;/D&gt;&lt;D xsi:type="xsd:double"&gt;14.2032814293538&lt;/D&gt;&lt;D xsi:type="xsd:double"&gt;14.4398902051501&lt;/D&gt;&lt;D xsi:type="xsd:double"&gt;14.6245501098482&lt;/D&gt;&lt;D xsi:type="xsd:double"&gt;14.3417709765152&lt;/D&gt;&lt;D xsi:type="xsd:double"&gt;13.0039913718201&lt;/D&gt;&lt;D xsi:type="xsd:double"&gt;13.0571461976616&lt;/D&gt;&lt;D xsi:type="xsd:double"&gt;11.2640539768806&lt;/D&gt;&lt;D xsi:type="xsd:double"&gt;14.07534196951&lt;/D&gt;&lt;D xsi:type="xsd:double"&gt;15.8967276489287&lt;/D&gt;&lt;D xsi:type="xsd:double"&gt;14.7351121777707&lt;/D&gt;&lt;D xsi:type="xsd:double"&gt;14.8989903282281&lt;/D&gt;&lt;D xsi:type="xsd:double"&gt;15.7058188929915&lt;/D&gt;&lt;D xsi:type="xsd:double"&gt;15.5518523273881&lt;/D&gt;&lt;D xsi:type="xsd:double"&gt;15.1746114856153&lt;/D&gt;&lt;D xsi:type="xsd:double"&gt;15.4736760278193&lt;/D&gt;&lt;D xsi:type="xsd:double"&gt;16.8572455292848&lt;/D&gt;&lt;D xsi:type="xsd:double"&gt;16.8951453136734&lt;/D&gt;&lt;D xsi:type="xsd:double"&gt;16.8520239065756&lt;/D&gt;&lt;D xsi:type="xsd:double"&gt;16.9142115257066&lt;/D&gt;&lt;D xsi:type="xsd:double"&gt;16.5025147835958&lt;/D&gt;&lt;D xsi:type="xsd:double"&gt;18.0409408335357&lt;/D&gt;&lt;D xsi:type="xsd:double"&gt;17.9948009826033&lt;/D&gt;&lt;D xsi:type="xsd:double"&gt;16.9525258327059&lt;/D&gt;&lt;D xsi:type="xsd:double"&gt;16.3347121543287&lt;/D&gt;&lt;D xsi:type="xsd:double"&gt;15.9775045486903&lt;/D&gt;&lt;D xsi:type="xsd:double"&gt;16.1267817030365&lt;/D&gt;&lt;D xsi:type="xsd:double"&gt;16.3603236595017&lt;/D&gt;&lt;D xsi:type="xsd:double"&gt;16.6463812022153&lt;/D&gt;&lt;D xsi:type="xsd:double"&gt;15.0417979241846&lt;/D&gt;&lt;D xsi:type="xsd:double"&gt;15.012569710229&lt;/D&gt;&lt;D xsi:type="xsd:double"&gt;14.6809305540646&lt;/D&gt;&lt;D xsi:type="xsd:double"&gt;13.2772692894044&lt;/D&gt;&lt;D xsi:type="xsd:double"&gt;12.4818004056663&lt;/D&gt;&lt;D xsi:type="xsd:double"&gt;10.6240277480861&lt;/D&gt;&lt;D xsi:type="xsd:double"&gt;11.3730029318487&lt;/D&gt;&lt;D xsi:type="xsd:double"&gt;11.1821912536381&lt;/D&gt;&lt;D xsi:type="xsd:double"&gt;10.7871814262089&lt;/D&gt;&lt;D xsi:type="xsd:double"&gt;9.92560781307115&lt;/D&gt;&lt;D xsi:type="xsd:double"&gt;12.4121498300857&lt;/D&gt;&lt;D xsi:type="xsd:double"&gt;11.0959505741126&lt;/D&gt;&lt;D xsi:type="xsd:double"&gt;11.3387829974878&lt;/D&gt;&lt;D xsi:type="xsd:double"&gt;11.9206850021726&lt;/D&gt;&lt;D xsi:type="xsd:double"&gt;13.9692302173391&lt;/D&gt;&lt;D xsi:type="xsd:double"&gt;13.5201847624395&lt;/D&gt;&lt;D xsi:type="xsd:double"&gt;14.2343297866968&lt;/D&gt;&lt;D xsi:type="xsd:double"&gt;13.5089721990189&lt;/D&gt;&lt;D xsi:type="xsd:double"&gt;14.5487176779584&lt;/D&gt;&lt;D xsi:type="xsd:double"&gt;14.8645968854844&lt;/D&gt;&lt;D xsi:type="xsd:double"&gt;13.5017987428714&lt;/D&gt;&lt;D xsi:type="xsd:double"&gt;13.2542981314129&lt;/D&gt;&lt;D xsi:type="xsd:double"&gt;14.5238779491488&lt;/D&gt;&lt;D xsi:type="xsd:double"&gt;14.6409976896724&lt;/D&gt;&lt;D xsi:type="xsd:double"&gt;14.4781338360283&lt;/D&gt;&lt;D xsi:type="xsd:double"&gt;16.7791052449381&lt;/D&gt;&lt;D xsi:type="xsd:double"&gt;16.2561626877018&lt;/D&gt;&lt;D xsi:type="xsd:double"&gt;15.3985125160105&lt;/D&gt;&lt;D xsi:type="xsd:double"&gt;15.972226345759&lt;/D&gt;&lt;D xsi:type="xsd:double"&gt;14.742381813549&lt;/D&gt;&lt;/FQL&gt;&lt;FQL&gt;&lt;Q&gt;EWM^FMA_PE(LTMA,-10AY,0,AM,"PORTAGG","MEANR")&lt;/Q&gt;&lt;R&gt;121&lt;/R&gt;&lt;C&gt;1&lt;/C&gt;&lt;D xsi:type="xsd:double"&gt;16.7620453963989&lt;/D&gt;&lt;D xsi:type="xsd:double"&gt;16.7192698008528&lt;/D&gt;&lt;D xsi:type="xsd:double"&gt;16.8961728938782&lt;/D&gt;&lt;D xsi:type="xsd:double"&gt;16.7188357623039&lt;/D&gt;&lt;D xsi:type="xsd:double"&gt;16.5808421660352&lt;/D&gt;&lt;D xsi:type="xsd:double"&gt;16.2392763098258&lt;/D&gt;&lt;D xsi:type="xsd:double"&gt;16.0936231212116&lt;/D&gt;&lt;D xsi:type="xsd:double"&gt;16.5259640720159&lt;/D&gt;&lt;D xsi:type="xsd:double"&gt;17.0658308876908&lt;/D&gt;&lt;D xsi:type="xsd:double"&gt;17.0375130082945&lt;/D&gt;&lt;D xsi:type="xsd:double"&gt;16.9614232382049&lt;/D&gt;&lt;D xsi:type="xsd:double"&gt;16.7431647101381&lt;/D&gt;&lt;D xsi:type="xsd:double"&gt;16.656335356023&lt;/D&gt;&lt;D xsi:type="xsd:double"&gt;16.5961871381238&lt;/D&gt;&lt;D xsi:type="xsd:double"&gt;15.8900076128399&lt;/D&gt;&lt;D xsi:type="xsd:double"&gt;16.2869146357968&lt;/D&gt;&lt;D xsi:type="xsd:double"&gt;16.6796050431105&lt;/D&gt;&lt;D xsi:type="xsd:double"&gt;16.6752436496855&lt;/D&gt;&lt;D xsi:type="xsd:double"&gt;16.4940003355855&lt;/D&gt;&lt;D xsi:type="xsd:double"&gt;16.5388766844626&lt;/D&gt;&lt;D xsi:type="xsd:double"&gt;16.6464413763541&lt;/D&gt;&lt;D xsi:type="xsd:double"&gt;16.6961487951016&lt;/D&gt;&lt;D xsi:type="xsd:double"&gt;16.4419392396907&lt;/D&gt;&lt;D xsi:type="xsd:double"&gt;16.5935463386591&lt;/D&gt;&lt;D xsi:type="xsd:double"&gt;16.7087277515878&lt;/D&gt;&lt;D xsi:type="xsd:double"&gt;16.8363068340523&lt;/D&gt;&lt;D xsi:type="xsd:double"&gt;17.161386066035&lt;/D&gt;&lt;D xsi:type="xsd:double"&gt;17.1807457892455&lt;/D&gt;&lt;D xsi:type="xsd:double"&gt;17.1957236015754&lt;/D&gt;&lt;D xsi:type="xsd:double"&gt;16.959279304147&lt;/D&gt;&lt;D xsi:type="xsd:double"&gt;17.1785224740985&lt;/D&gt;&lt;D xsi:type="xsd:double"&gt;17.1572294081406&lt;/D&gt;&lt;D xsi:type="xsd:double"&gt;17.0617237119603&lt;/D&gt;&lt;D xsi:type="xsd:double"&gt;17.1440801260915&lt;/D&gt;&lt;D xsi:type="xsd:double"&gt;17.2294739270817&lt;/D&gt;&lt;D xsi:type="xsd:double"&gt;17.2498326310551&lt;/D&gt;&lt;D xsi:type="xsd:double"&gt;17.2452970335164&lt;/D&gt;&lt;D xsi:type="xsd:double"&gt;17.2723645019374&lt;/D&gt;&lt;D xsi:type="xsd:double"&gt;17.46700303251&lt;/D&gt;&lt;D xsi:type="xsd:double"&gt;17.4121435204248&lt;/D&gt;&lt;D xsi:type="xsd:double"&gt;17.3661762952293&lt;/D&gt;&lt;D xsi:type="xsd:double"&gt;17.4936971385149&lt;/D&gt;&lt;D xsi:type="xsd:double"&gt;18.6019650406822&lt;/D&gt;&lt;D xsi:type="xsd:double"&gt;18.6971000641493&lt;/D&gt;&lt;D xsi:type="xsd:double"&gt;18.5300878475576&lt;/D&gt;&lt;D xsi:type="xsd:double"&gt;18.3199260545364&lt;/D&gt;&lt;D xsi:type="xsd:double"&gt;18.144913814461&lt;/D&gt;&lt;D xsi:type="xsd:double"&gt;17.9078871404104&lt;/D&gt;&lt;D xsi:type="xsd:double"&gt;17.4871577215682&lt;/D&gt;&lt;D xsi:type="xsd:double"&gt;17.8148409490224&lt;/D&gt;&lt;D xsi:type="xsd:double"&gt;17.7995060565152&lt;/D&gt;&lt;D xsi:type="xsd:double"&gt;17.5170805102758&lt;/D&gt;&lt;D xsi:type="xsd:double"&gt;16.7325903964888&lt;/D&gt;&lt;D xsi:type="xsd:double"&gt;16.8525099360905&lt;/D&gt;&lt;D xsi:type="xsd:double"&gt;16.6464781924237&lt;/D&gt;&lt;D xsi:type="xsd:double"&gt;16.8912168012983&lt;/D&gt;&lt;D xsi:type="xsd:double"&gt;17.0669852158075&lt;/D&gt;&lt;D xsi:type="xsd:double"&gt;16.9525868670491&lt;/D&gt;&lt;D xsi:type="xsd:double"&gt;16.8915307738423&lt;/D&gt;&lt;D xsi:type="xsd:double"&gt;17.0689067480374&lt;/D&gt;&lt;D xsi:type="xsd:double"&gt;17.2472769238157&lt;/D&gt;&lt;D xsi:type="xsd:double"&gt;16.8568279120997&lt;/D&gt;&lt;D xsi:type="xsd:double"&gt;16.8583521313224&lt;/D&gt;&lt;D xsi:type="xsd:double"&gt;16.5483361102189&lt;/D&gt;&lt;D xsi:type="xsd:double"&gt;16.9106960019375&lt;/D&gt;&lt;D xsi:type="xsd:double"&gt;16.7208312989329&lt;/D&gt;&lt;D xsi:type="xsd:double"&gt;17.2509349334332&lt;/D&gt;&lt;D xsi:type="xsd:double"&gt;16.3538150674862&lt;/D&gt;&lt;D xsi:type="xsd:double"&gt;16.4394634653767&lt;/D&gt;&lt;D xsi:type="xsd:double"&gt;16.1714833240087&lt;/D&gt;&lt;D xsi:type="xsd:double"&gt;16.614526313339&lt;/D&gt;&lt;D xsi:type="xsd:double"&gt;18.5849273241438&lt;/D&gt;&lt;D xsi:type="xsd:double"&gt;19.0761971886691&lt;/D&gt;&lt;D xsi:type="xsd:double"&gt;19.5427606375384&lt;/D&gt;&lt;D xsi:type="xsd:double"&gt;20.3570479286196&lt;/D&gt;&lt;D xsi:type="xsd:double"&gt;20.3942127497053&lt;/D&gt;&lt;D xsi:type="xsd:double"&gt;20.1537870161585&lt;/D&gt;&lt;D xsi:type="xsd:double"&gt;21.4850801034224&lt;/D&gt;&lt;D xsi:type="xsd:double"&gt;20.8052516205983&lt;/D&gt;&lt;D xsi:type="xsd:double"&gt;19.5883444494216&lt;/D&gt;&lt;D xsi:type="xsd:double"&gt;19.7495245935625&lt;/D&gt;&lt;D xsi:type="xsd:double"&gt;19.1122021447254&lt;/D&gt;&lt;D xsi:type="xsd:double"&gt;18.4907682868285&lt;/D&gt;&lt;D xsi:type="xsd:double"&gt;17.8470075721319&lt;/D&gt;&lt;D xsi:type="xsd:double"&gt;17.1646873842285&lt;/D&gt;&lt;D xsi:type="xsd:double"&gt;16.3215184952077&lt;/D&gt;&lt;D xsi:type="xsd:double"&gt;16.1873108416394&lt;/D&gt;&lt;D xsi:type="xsd:double"&gt;15.4302168204614&lt;/D&gt;&lt;D xsi:type="xsd:double"&gt;14.9386398663158&lt;/D&gt;&lt;D xsi:type="xsd:double"&gt;15.2539570970095&lt;/D&gt;&lt;D xsi:type="xsd:double"&gt;15.3344269824109&lt;/D&gt;&lt;D xsi:type="xsd:double"&gt;15.0943435823382&lt;/D&gt;&lt;D xsi:type="xsd:double"&gt;15.9237402266663&lt;/D&gt;&lt;D xsi:type="xsd:double"&gt;15.9095929953141&lt;/D&gt;&lt;D xsi:type="xsd:double"&gt;15.7847941513596&lt;/D&gt;&lt;D xsi:type="xsd:double"&gt;15.5801678801368&lt;/D&gt;&lt;D xsi:type="xsd:double"&gt;15.0676432361605&lt;/D&gt;&lt;D xsi:type="xsd:double"&gt;15.2975193808583&lt;/D&gt;&lt;D xsi:type="xsd:double"&gt;15.2200604185175&lt;/D&gt;&lt;D xsi:type="xsd:double"&gt;14.6050676892991&lt;/D&gt;&lt;D xsi:type="xsd:double"&gt;14.6188289631757&lt;/D&gt;&lt;D xsi:type="xsd:double"&gt;14.8236387397034&lt;/D&gt;&lt;D xsi:type="xsd:double"&gt;14.8693611470054&lt;/D&gt;&lt;D xsi:type="xsd:double"&gt;14.8563437334089&lt;/D&gt;&lt;D xsi:type="xsd:double"&gt;14.8639236334665&lt;/D&gt;&lt;D xsi:type="xsd:double"&gt;14.6896611133594&lt;/D&gt;&lt;D xsi:type="xsd:double"&gt;14.5789547582841&lt;/D&gt;&lt;D xsi:type="xsd:double"&gt;14.5377105466985&lt;/D&gt;&lt;D xsi:type="xsd:double"&gt;14.5000700847724&lt;/D&gt;&lt;D xsi:type="xsd:double"&gt;14.7309411962262&lt;/D&gt;&lt;D xsi:type="xsd:double"&gt;14.9621872957331&lt;/D&gt;&lt;D xsi:type="xsd:double"&gt;14.6610233933039&lt;/D&gt;&lt;D xsi:type="xsd:double"&gt;14.9194024569919&lt;/D&gt;&lt;D xsi:type="xsd:double"&gt;15.0563564949353&lt;/D&gt;&lt;D xsi:type="xsd:double"&gt;15.357933863115&lt;/D&gt;&lt;D xsi:type="xsd:double"&gt;15.3543596389743&lt;/D&gt;&lt;D xsi:type="xsd:double"&gt;15.81181874909&lt;/D&gt;&lt;D xsi:type="xsd:double"&gt;15.6917552905864&lt;/D&gt;&lt;D xsi:type="xsd:double"&gt;15.6578581346307&lt;/D&gt;&lt;D xsi:type="xsd:double"&gt;15.5309247823616&lt;/D&gt;&lt;D xsi:type="xsd:double"&gt;15.3561010021502&lt;/D&gt;&lt;/FQL&gt;&lt;FQL&gt;&lt;Q&gt;WL-FDS^FG_PRICE_CHANGE(0,-1AY)&lt;/Q&gt;&lt;R&gt;1&lt;/R&gt;&lt;C&gt;1&lt;/C&gt;&lt;D xsi:type="xsd:double"&gt;-12.7200971463266&lt;/D&gt;&lt;/FQL&gt;&lt;FQL&gt;&lt;Q&gt;CPALM-FDS^FG_PRICE_CHANGE(0,-1AM)&lt;/Q&gt;&lt;R&gt;1&lt;/R&gt;&lt;C&gt;1&lt;/C&gt;&lt;D xsi:type="xsd:double"&gt;5.68769389865564&lt;/D&gt;&lt;/FQL&gt;&lt;FQL&gt;&lt;Q&gt;TRYUS10Y-FDS^FG_YIELD(-10AY,0,Y,,"YTM")&lt;/Q&gt;&lt;R&gt;10&lt;/R&gt;&lt;C&gt;1&lt;/C&gt;&lt;D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xsi:type="xsd:double"&gt;3.8791&lt;/D&gt;&lt;/FQL&gt;&lt;FQL&gt;&lt;Q&gt;CAGDPY@ZA^EE_ACTUAL_ANNUAL(MED,0)&lt;/Q&gt;&lt;R&gt;1&lt;/R&gt;&lt;C&gt;1&lt;/C&gt;&lt;D xsi:type="xsd:double"&gt;-1.6&lt;/D&gt;&lt;/FQL&gt;&lt;FQL&gt;&lt;Q&gt;CAGDPY@ID^EE_ACTUAL_ANNUAL(MED,0)&lt;/Q&gt;&lt;R&gt;1&lt;/R&gt;&lt;C&gt;1&lt;/C&gt;&lt;D xsi:type="xsd:double"&gt;-0.14&lt;/D&gt;&lt;/FQL&gt;&lt;FQL&gt;&lt;Q&gt;USDVND^STD(FG_PRICE_CHANGE(0,-1AY,AM))&lt;/Q&gt;&lt;R&gt;1&lt;/R&gt;&lt;C&gt;1&lt;/C&gt;&lt;D xsi:type="xsd:double"&gt;0.819329488551884&lt;/D&gt;&lt;/FQL&gt;&lt;FQL&gt;&lt;Q&gt;USDQAR^FG_PRICE_CHANGE(0,-1AY)&lt;/Q&gt;&lt;R&gt;1&lt;/R&gt;&lt;C&gt;1&lt;/C&gt;&lt;D xsi:type="xsd:double"&gt;0.02746582&lt;/D&gt;&lt;/FQL&gt;&lt;FQL&gt;&lt;Q&gt;USDBRL^STD(FG_PRICE_CHANGE(0,-3AY,M))&lt;/Q&gt;&lt;R&gt;1&lt;/R&gt;&lt;C&gt;1&lt;/C&gt;&lt;D xsi:type="xsd:double"&gt;3.65729592104035&lt;/D&gt;&lt;/FQL&gt;&lt;FQL&gt;&lt;Q&gt;USDMYR^FG_PRICE_CHANGE(0,-3AM)&lt;/Q&gt;&lt;R&gt;1&lt;/R&gt;&lt;C&gt;1&lt;/C&gt;&lt;D xsi:type="xsd:double"&gt;-0.80050826&lt;/D&gt;&lt;/FQL&gt;&lt;FQL&gt;&lt;Q&gt;FC0000SA^FMA_EPS(NTMA,-20AY,0,CY,,"PORTAGG","MEANR")&lt;/Q&gt;&lt;R&gt;20&lt;/R&gt;&lt;C&gt;1&lt;/C&gt;&lt;D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xsi:type="xsd:double"&gt;2.35315851136102&lt;/D&gt;&lt;D xsi:type="xsd:double"&gt;1.93303149915198&lt;/D&gt;&lt;D xsi:type="xsd:double"&gt;3.07367882792392&lt;/D&gt;&lt;D xsi:type="xsd:double"&gt;3.62922601686806&lt;/D&gt;&lt;D xsi:type="xsd:double"&gt;3.01150373774813&lt;/D&gt;&lt;/FQL&gt;&lt;FQL&gt;&lt;Q&gt;EWT^P_PRICE_RETURNS_PR('52W',2,-10AY,0,AM)&lt;/Q&gt;&lt;R&gt;121&lt;/R&gt;&lt;C&gt;1&lt;/C&gt;&lt;D xsi:type="xsd:double"&gt;25.322783&lt;/D&gt;&lt;D xsi:type="xsd:double"&gt;15.564275&lt;/D&gt;&lt;D xsi:type="xsd:double"&gt;20.54317&lt;/D&gt;&lt;D xsi:type="xsd:double"&gt;10.422695&lt;/D&gt;&lt;D xsi:type="xsd:double"&gt;12.415802&lt;/D&gt;&lt;D xsi:type="xsd:double"&gt;13.085592&lt;/D&gt;&lt;D xsi:type="xsd:double"&gt;7.4428916&lt;/D&gt;&lt;D xsi:type="xsd:double"&gt;20.272005&lt;/D&gt;&lt;D xsi:type="xsd:double"&gt;15.581822&lt;/D&gt;&lt;D xsi:type="xsd:double"&gt;12.247503&lt;/D&gt;&lt;D xsi:type="xsd:double"&gt;13.810444&lt;/D&gt;&lt;D xsi:type="xsd:double"&gt;3.5825133&lt;/D&gt;&lt;D xsi:type="xsd:double"&gt;1.0945559&lt;/D&gt;&lt;D xsi:type="xsd:double"&gt;-4.919708&lt;/D&gt;&lt;D xsi:type="xsd:double"&gt;-19.656128&lt;/D&gt;&lt;D xsi:type="xsd:double"&gt;-9.453016&lt;/D&gt;&lt;D xsi:type="xsd:double"&gt;-5.3790035&lt;/D&gt;&lt;D xsi:type="xsd:double"&gt;-10.994827&lt;/D&gt;&lt;D xsi:type="xsd:double"&gt;-13.754773&lt;/D&gt;&lt;D xsi:type="xsd:double"&gt;-19.05756&lt;/D&gt;&lt;D xsi:type="xsd:double"&gt;-11.971939&lt;/D&gt;&lt;D xsi:type="xsd:double"&gt;-14.103264&lt;/D&gt;&lt;D xsi:type="xsd:double"&gt;-20.850283&lt;/D&gt;&lt;D xsi:type="xsd:double"&gt;-12.677622&lt;/D&gt;&lt;D xsi:type="xsd:double"&gt;-10.127622&lt;/D&gt;&lt;D xsi:type="xsd:double"&gt;9.857011&lt;/D&gt;&lt;D xsi:type="xsd:double"&gt;18.996727&lt;/D&gt;&lt;D xsi:type="xsd:double"&gt;16.99773&lt;/D&gt;&lt;D xsi:type="xsd:double"&gt;8.3991165&lt;/D&gt;&lt;D xsi:type="xsd:double"&gt;14.847958&lt;/D&gt;&lt;D xsi:type="xsd:double"&gt;25.891245&lt;/D&gt;&lt;D xsi:type="xsd:double"&gt;30.288136&lt;/D&gt;&lt;D xsi:type="xsd:double"&gt;22.915733&lt;/D&gt;&lt;D xsi:type="xsd:double"&gt;28.443073&lt;/D&gt;&lt;D xsi:type="xsd:double"&gt;38.603676&lt;/D&gt;&lt;D xsi:type="xsd:double"&gt;31.557251&lt;/D&gt;&lt;D xsi:type="xsd:double"&gt;31.89416&lt;/D&gt;&lt;D xsi:type="xsd:double"&gt;25.26412&lt;/D&gt;&lt;D xsi:type="xsd:double"&gt;25.516617&lt;/D&gt;&lt;D xsi:type="xsd:double"&gt;19.228125&lt;/D&gt;&lt;D xsi:type="xsd:double"&gt;26.00422&lt;/D&gt;&lt;D xsi:type="xsd:double"&gt;23.168098&lt;/D&gt;&lt;D xsi:type="xsd:double"&gt;26.990318&lt;/D&gt;&lt;D xsi:type="xsd:double"&gt;19.347906&lt;/D&gt;&lt;D xsi:type="xsd:double"&gt;19.247627&lt;/D&gt;&lt;D xsi:type="xsd:double"&gt;17.034267&lt;/D&gt;&lt;D xsi:type="xsd:double"&gt;8.799267&lt;/D&gt;&lt;D xsi:type="xsd:double"&gt;10.173643&lt;/D&gt;&lt;D xsi:type="xsd:double"&gt;1.0827184&lt;/D&gt;&lt;D xsi:type="xsd:double"&gt;5.2008867&lt;/D&gt;&lt;D xsi:type="xsd:double"&gt;2.6947856&lt;/D&gt;&lt;D xsi:type="xsd:double"&gt;-1.1844337&lt;/D&gt;&lt;D xsi:type="xsd:double"&gt;-8.104396&lt;/D&gt;&lt;D xsi:type="xsd:double"&gt;-7.0003986&lt;/D&gt;&lt;D xsi:type="xsd:double"&gt;-14.253491&lt;/D&gt;&lt;D xsi:type="xsd:double"&gt;-5.716008&lt;/D&gt;&lt;D xsi:type="xsd:double"&gt;-6.9136977&lt;/D&gt;&lt;D xsi:type="xsd:double"&gt;-4.3786945&lt;/D&gt;&lt;D xsi:type="xsd:double"&gt;5.142629&lt;/D&gt;&lt;D xsi:type="xsd:double"&gt;-8.739286&lt;/D&gt;&lt;D xsi:type="xsd:double"&gt;2.2742987&lt;/D&gt;&lt;D xsi:type="xsd:double"&gt;-9.585553&lt;/D&gt;&lt;D xsi:type="xsd:double"&gt;-1.6266346&lt;/D&gt;&lt;D xsi:type="xsd:double"&gt;5.331838&lt;/D&gt;&lt;D xsi:type="xsd:double"&gt;22.556759&lt;/D&gt;&lt;D xsi:type="xsd:double"&gt;23.818504&lt;/D&gt;&lt;D xsi:type="xsd:double"&gt;38.904285&lt;/D&gt;&lt;D xsi:type="xsd:double"&gt;21.875608&lt;/D&gt;&lt;D xsi:type="xsd:double"&gt;19.4345&lt;/D&gt;&lt;D xsi:type="xsd:double"&gt;-4.8639894&lt;/D&gt;&lt;D xsi:type="xsd:double"&gt;3.235197&lt;/D&gt;&lt;D xsi:type="xsd:double"&gt;22.413528&lt;/D&gt;&lt;D xsi:type="xsd:double"&gt;19.256008&lt;/D&gt;&lt;D xsi:type="xsd:double"&gt;41.4228&lt;/D&gt;&lt;D xsi:type="xsd:double"&gt;28.28908&lt;/D&gt;&lt;D xsi:type="xsd:double"&gt;26.880026&lt;/D&gt;&lt;D xsi:type="xsd:double"&gt;20.109917&lt;/D&gt;&lt;D xsi:type="xsd:double"&gt;34.481274&lt;/D&gt;&lt;D xsi:type="xsd:double"&gt;36.31749&lt;/D&gt;&lt;D xsi:type="xsd:double"&gt;47.884415&lt;/D&gt;&lt;D xsi:type="xsd:double"&gt;51.60463&lt;/D&gt;&lt;D xsi:type="xsd:double"&gt;89.67101&lt;/D&gt;&lt;D xsi:type="xsd:double"&gt;72.216606&lt;/D&gt;&lt;D xsi:type="xsd:double"&gt;67.89053&lt;/D&gt;&lt;D xsi:type="xsd:double"&gt;58.0683&lt;/D&gt;&lt;D xsi:type="xsd:double"&gt;45.72327&lt;/D&gt;&lt;D xsi:type="xsd:double"&gt;51.368584&lt;/D&gt;&lt;D xsi:type="xsd:double"&gt;36.228786&lt;/D&gt;&lt;D xsi:type="xsd:double"&gt;38.47083&lt;/D&gt;&lt;D xsi:type="xsd:double"&gt;30.907976&lt;/D&gt;&lt;D xsi:type="xsd:double"&gt;25.25649&lt;/D&gt;&lt;D xsi:type="xsd:double"&gt;14.529181&lt;/D&gt;&lt;D xsi:type="xsd:double"&gt;11.751032&lt;/D&gt;&lt;D xsi:type="xsd:double"&gt;4.585135&lt;/D&gt;&lt;D xsi:type="xsd:double"&gt;-8.481741&lt;/D&gt;&lt;D xsi:type="xsd:double"&gt;-8.564645&lt;/D&gt;&lt;D xsi:type="xsd:double"&gt;-22.038418&lt;/D&gt;&lt;D xsi:type="xsd:double"&gt;-19.003498&lt;/D&gt;&lt;D xsi:type="xsd:double"&gt;-23.144495&lt;/D&gt;&lt;D xsi:type="xsd:double"&gt;-23.514568&lt;/D&gt;&lt;D xsi:type="xsd:double"&gt;-30.424976&lt;/D&gt;&lt;D xsi:type="xsd:double"&gt;-21.346098&lt;/D&gt;&lt;D xsi:type="xsd:double"&gt;-28.387737&lt;/D&gt;&lt;D xsi:type="xsd:double"&gt;-17.665482&lt;/D&gt;&lt;D xsi:type="xsd:double"&gt;-16.825872&lt;/D&gt;&lt;D xsi:type="xsd:double"&gt;-13.9496565&lt;/D&gt;&lt;D xsi:type="xsd:double"&gt;-5.122346&lt;/D&gt;&lt;D xsi:type="xsd:double"&gt;-1.3315976&lt;/D&gt;&lt;D xsi:type="xsd:double"&gt;14.116812&lt;/D&gt;&lt;D xsi:type="xsd:double"&gt;9.146416&lt;/D&gt;&lt;D xsi:type="xsd:double"&gt;11.3273735&lt;/D&gt;&lt;D xsi:type="xsd:double"&gt;16.950035&lt;/D&gt;&lt;D xsi:type="xsd:double"&gt;29.609585&lt;/D&gt;&lt;D xsi:type="xsd:double"&gt;12.958074&lt;/D&gt;&lt;D xsi:type="xsd:double"&gt;23.15811&lt;/D&gt;&lt;D xsi:type="xsd:double"&gt;12.175787&lt;/D&gt;&lt;D xsi:type="xsd:double"&gt;18.054592&lt;/D&gt;&lt;D xsi:type="xsd:double"&gt;21.929825&lt;/D&gt;&lt;D xsi:type="xsd:double"&gt;25.782753&lt;/D&gt;&lt;D xsi:type="xsd:double"&gt;23.300982&lt;/D&gt;&lt;D xsi:type="xsd:double"&gt;32.866955&lt;/D&gt;&lt;/FQL&gt;&lt;FQL&gt;&lt;Q&gt;QAT^FMA_DIV_YLD(NTMA,-10AY,0,AM,"PORTAGG","MEANR")&lt;/Q&gt;&lt;R&gt;121&lt;/R&gt;&lt;C&gt;1&lt;/C&gt;&lt;D xsi:type="xsd:double"&gt;4.23302241089978&lt;/D&gt;&lt;D xsi:type="xsd:double"&gt;4.03581060009785&lt;/D&gt;&lt;D xsi:type="xsd:double"&gt;3.98837944250833&lt;/D&gt;&lt;D xsi:type="xsd:double"&gt;4.01392649861292&lt;/D&gt;&lt;D xsi:type="xsd:double"&gt;4.11536893147578&lt;/D&gt;&lt;D xsi:type="xsd:double"&gt;4.28015861695842&lt;/D&gt;&lt;D xsi:type="xsd:double"&gt;4.58004904058243&lt;/D&gt;&lt;D xsi:type="xsd:double"&gt;4.20513282220415&lt;/D&gt;&lt;D xsi:type="xsd:double"&gt;4.27084784711613&lt;/D&gt;&lt;D xsi:type="xsd:double"&gt;4.58882638724177&lt;/D&gt;&lt;D xsi:type="xsd:double"&gt;4.47203501421356&lt;/D&gt;&lt;D xsi:type="xsd:double"&gt;4.57599320163372&lt;/D&gt;&lt;D xsi:type="xsd:double"&gt;4.60772444459874&lt;/D&gt;&lt;D xsi:type="xsd:double"&gt;4.75505475590492&lt;/D&gt;&lt;D xsi:type="xsd:double"&gt;5.01988265891236&lt;/D&gt;&lt;D xsi:type="xsd:double"&gt;4.90826842402204&lt;/D&gt;&lt;D xsi:type="xsd:double"&gt;4.88580164925367&lt;/D&gt;&lt;D xsi:type="xsd:double"&gt;5.44523791900786&lt;/D&gt;&lt;D xsi:type="xsd:double"&gt;5.59295227359031&lt;/D&gt;&lt;D xsi:type="xsd:double"&gt;5.44444959934209&lt;/D&gt;&lt;D xsi:type="xsd:double"&gt;4.75503313981316&lt;/D&gt;&lt;D xsi:type="xsd:double"&gt;4.3436138161156&lt;/D&gt;&lt;D xsi:type="xsd:double"&gt;4.49280278636683&lt;/D&gt;&lt;D xsi:type="xsd:double"&gt;4.40080780262337&lt;/D&gt;&lt;D xsi:type="xsd:double"&gt;4.23739049266636&lt;/D&gt;&lt;D xsi:type="xsd:double"&gt;3.92301689281838&lt;/D&gt;&lt;D xsi:type="xsd:double"&gt;3.74610742160267&lt;/D&gt;&lt;D xsi:type="xsd:double"&gt;3.86736526424379&lt;/D&gt;&lt;D xsi:type="xsd:double"&gt;4.03097023730326&lt;/D&gt;&lt;D xsi:type="xsd:double"&gt;4.23572683159858&lt;/D&gt;&lt;D xsi:type="xsd:double"&gt;3.70928927719088&lt;/D&gt;&lt;D xsi:type="xsd:double"&gt;3.79397686393883&lt;/D&gt;&lt;D xsi:type="xsd:double"&gt;3.78585110423409&lt;/D&gt;&lt;D xsi:type="xsd:double"&gt;3.9021458662547&lt;/D&gt;&lt;D xsi:type="xsd:double"&gt;3.96483647067182&lt;/D&gt;&lt;D xsi:type="xsd:double"&gt;4.38557695445037&lt;/D&gt;&lt;D xsi:type="xsd:double"&gt;4.46441604725253&lt;/D&gt;&lt;D xsi:type="xsd:double"&gt;4.17758058204907&lt;/D&gt;&lt;D xsi:type="xsd:double"&gt;4.51220122445537&lt;/D&gt;&lt;D xsi:type="xsd:double"&gt;4.74009590475956&lt;/D&gt;&lt;D xsi:type="xsd:double"&gt;4.50026014828319&lt;/D&gt;&lt;D xsi:type="xsd:double"&gt;4.70891493950709&lt;/D&gt;&lt;D xsi:type="xsd:double"&gt;4.29340069708557&lt;/D&gt;&lt;D xsi:type="xsd:double"&gt;4.51850505639324&lt;/D&gt;&lt;D xsi:type="xsd:double"&gt;5.0938483327388&lt;/D&gt;&lt;D xsi:type="xsd:double"&gt;4.85357878685754&lt;/D&gt;&lt;D xsi:type="xsd:double"&gt;4.7625229410241&lt;/D&gt;&lt;D xsi:type="xsd:double"&gt;4.69924042368254&lt;/D&gt;&lt;D xsi:type="xsd:double"&gt;4.78775501783047&lt;/D&gt;&lt;D xsi:type="xsd:double"&gt;4.36650791592911&lt;/D&gt;&lt;D xsi:type="xsd:double"&gt;4.22272734596012&lt;/D&gt;&lt;D xsi:type="xsd:double"&gt;4.32201179335187&lt;/D&gt;&lt;D xsi:type="xsd:double"&gt;4.18447575301845&lt;/D&gt;&lt;D xsi:type="xsd:double"&gt;4.31605997417855&lt;/D&gt;&lt;D xsi:type="xsd:double"&gt;4.53207628348741&lt;/D&gt;&lt;D xsi:type="xsd:double"&gt;4.28405635870762&lt;/D&gt;&lt;D xsi:type="xsd:double"&gt;4.59076130810814&lt;/D&gt;&lt;D xsi:type="xsd:double"&gt;4.40482717426143&lt;/D&gt;&lt;D xsi:type="xsd:double"&gt;4.16684255991074&lt;/D&gt;&lt;D xsi:type="xsd:double"&gt;4.18205599435578&lt;/D&gt;&lt;D xsi:type="xsd</t>
        </r>
      </text>
    </comment>
    <comment ref="A4" authorId="0" shapeId="0" xr:uid="{7C89F10B-0AF2-47DD-B053-2D05127B5266}">
      <text>
        <r>
          <rPr>
            <b/>
            <sz val="9"/>
            <color indexed="81"/>
            <rFont val="Tahoma"/>
            <charset val="1"/>
          </rPr>
          <t>:double"&gt;4.14141243530395&lt;/D&gt;&lt;D xsi:type="xsd:double"&gt;4.37739568118969&lt;/D&gt;&lt;D xsi:type="xsd:double"&gt;4.2081898927046&lt;/D&gt;&lt;D xsi:type="xsd:double"&gt;4.13595961522521&lt;/D&gt;&lt;D xsi:type="xsd:double"&gt;4.07649643896659&lt;/D&gt;&lt;D xsi:type="xsd:double"&gt;4.07072918229126&lt;/D&gt;&lt;D xsi:type="xsd:double"&gt;4.02194086820905&lt;/D&gt;&lt;D xsi:type="xsd:double"&gt;4.20986323744548&lt;/D&gt;&lt;D xsi:type="xsd:double"&gt;4.47721456945747&lt;/D&gt;&lt;D xsi:type="xsd:double"&gt;4.65202966360776&lt;/D&gt;&lt;D xsi:type="xsd:double"&gt;4.23362149754629&lt;/D&gt;&lt;D xsi:type="xsd:double"&gt;4.01758228129839&lt;/D&gt;&lt;D xsi:type="xsd:double"&gt;3.79122873763226&lt;/D&gt;&lt;D xsi:type="xsd:double"&gt;3.69460830398693&lt;/D&gt;&lt;D xsi:type="xsd:double"&gt;3.65211521921318&lt;/D&gt;&lt;D xsi:type="xsd:double"&gt;3.50725371589877&lt;/D&gt;&lt;D xsi:type="xsd:double"&gt;3.76258392805166&lt;/D&gt;&lt;D xsi:type="xsd:double"&gt;3.64451575906174&lt;/D&gt;&lt;D xsi:type="xsd:double"&gt;3.62515125706467&lt;/D&gt;&lt;D xsi:type="xsd:double"&gt;3.78874073535466&lt;/D&gt;&lt;D xsi:type="xsd:double"&gt;3.97683608107318&lt;/D&gt;&lt;D xsi:type="xsd:double"&gt;3.83586174957732&lt;/D&gt;&lt;D xsi:type="xsd:double"&gt;3.75957965132036&lt;/D&gt;&lt;D xsi:type="xsd:double"&gt;3.79089785190381&lt;/D&gt;&lt;D xsi:type="xsd:double"&gt;3.82115794554376&lt;/D&gt;&lt;D xsi:type="xsd:double"&gt;3.80323015371524&lt;/D&gt;&lt;D xsi:type="xsd:double"&gt;4.00824372571695&lt;/D&gt;&lt;D xsi:type="xsd:double"&gt;3.91279708347445&lt;/D&gt;&lt;D xsi:type="xsd:double"&gt;3.77013392898259&lt;/D&gt;&lt;D xsi:type="xsd:double"&gt;3.94020833447282&lt;/D&gt;&lt;D xsi:type="xsd:double"&gt;4.00338784213801&lt;/D&gt;&lt;D xsi:type="xsd:double"&gt;3.89593680600263&lt;/D&gt;&lt;D xsi:type="xsd:double"&gt;3.68749256500742&lt;/D&gt;&lt;D xsi:type="xsd:double"&gt;3.78186508489962&lt;/D&gt;&lt;D xsi:type="xsd:double"&gt;3.83054340077871&lt;/D&gt;&lt;D xsi:type="xsd:double"&gt;4.28282605908517&lt;/D&gt;&lt;D xsi:type="xsd:double"&gt;4.2940081138042&lt;/D&gt;&lt;D xsi:type="xsd:double"&gt;3.85895888691537&lt;/D&gt;&lt;D xsi:type="xsd:double"&gt;3.99724400183125&lt;/D&gt;&lt;D xsi:type="xsd:double"&gt;3.92452552552484&lt;/D&gt;&lt;D xsi:type="xsd:double"&gt;4.07018210728295&lt;/D&gt;&lt;D xsi:type="xsd:double"&gt;4.26973297167933&lt;/D&gt;&lt;D xsi:type="xsd:double"&gt;4.63320637027118&lt;/D&gt;&lt;D xsi:type="xsd:double"&gt;4.64567918394666&lt;/D&gt;&lt;D xsi:type="xsd:double"&gt;4.74516492527329&lt;/D&gt;&lt;D xsi:type="xsd:double"&gt;4.78094878756773&lt;/D&gt;&lt;D xsi:type="xsd:double"&gt;4.70327636261459&lt;/D&gt;&lt;D xsi:type="xsd:double"&gt;4.65935433529168&lt;/D&gt;&lt;D xsi:type="xsd:double"&gt;4.68991347694234&lt;/D&gt;&lt;D xsi:type="xsd:double"&gt;4.46446886247339&lt;/D&gt;&lt;D xsi:type="xsd:double"&gt;4.75690934033483&lt;/D&gt;&lt;D xsi:type="xsd:double"&gt;4.76964495324528&lt;/D&gt;&lt;D xsi:type="xsd:double"&gt;5.02826598027718&lt;/D&gt;&lt;D xsi:type="xsd:double"&gt;4.96518091622612&lt;/D&gt;&lt;D xsi:type="xsd:double"&gt;4.79366802906276&lt;/D&gt;&lt;D xsi:type="xsd:double"&gt;4.96130834664883&lt;/D&gt;&lt;D xsi:type="xsd:double"&gt;4.77204122381956&lt;/D&gt;&lt;D xsi:type="xsd:double"&gt;5.7178435437629&lt;/D&gt;&lt;D xsi:type="xsd:double"&gt;5.82816858264115&lt;/D&gt;&lt;D xsi:type="xsd:double"&gt;5.8545002537013&lt;/D&gt;&lt;D xsi:type="xsd:double"&gt;5.53653355092979&lt;/D&gt;&lt;/FQL&gt;&lt;FQL&gt;&lt;Q&gt;EIDO^FMA_PE(NTMA,-10AY,0,AM,"PORTAGG","MEANR")&lt;/Q&gt;&lt;R&gt;121&lt;/R&gt;&lt;C&gt;1&lt;/C&gt;&lt;D xsi:type="xsd:double"&gt;13.8047834024498&lt;/D&gt;&lt;D xsi:type="xsd:double"&gt;14.6653110568348&lt;/D&gt;&lt;D xsi:type="xsd:double"&gt;14.9466672855895&lt;/D&gt;&lt;D xsi:type="xsd:double"&gt;13.8476998150438&lt;/D&gt;&lt;D xsi:type="xsd:double"&gt;14.3954881029192&lt;/D&gt;&lt;D xsi:type="xsd:double"&gt;15.1105109341462&lt;/D&gt;&lt;D xsi:type="xsd:double"&gt;14.8585680956447&lt;/D&gt;&lt;D xsi:type="xsd:double"&gt;15.409883052208&lt;/D&gt;&lt;D xsi:type="xsd:double"&gt;16.0723416934679&lt;/D&gt;&lt;D xsi:type="xsd:double"&gt;16.0623472356164&lt;/D&gt;&lt;D xsi:type="xsd:double"&gt;14.9552841567637&lt;/D&gt;&lt;D xsi:type="xsd:double"&gt;14.9847333188362&lt;/D&gt;&lt;D xsi:type="xsd:double"&gt;14.5690629196576&lt;/D&gt;&lt;D xsi:type="xsd:double"&gt;14.7183484601542&lt;/D&gt;&lt;D xsi:type="xsd:double"&gt;13.5163626715238&lt;/D&gt;&lt;D xsi:type="xsd:double"&gt;13.2194106307511&lt;/D&gt;&lt;D xsi:type="xsd:double"&gt;14.3227428143482&lt;/D&gt;&lt;D xsi:type="xsd:double"&gt;14.4585151544878&lt;/D&gt;&lt;D xsi:type="xsd:double"&gt;14.3803157329309&lt;/D&gt;&lt;D xsi:type="xsd:double"&gt;15.2921587292544&lt;/D&gt;&lt;D xsi:type="xsd:double"&gt;15.2749304747562&lt;/D&gt;&lt;D xsi:type="xsd:double"&gt;15.2108560143886&lt;/D&gt;&lt;D xsi:type="xsd:double"&gt;14.6563143833946&lt;/D&gt;&lt;D xsi:type="xsd:double"&gt;14.878491681277&lt;/D&gt;&lt;D xsi:type="xsd:double"&gt;15.476182102651&lt;/D&gt;&lt;D xsi:type="xsd:double"&gt;17.0057890233587&lt;/D&gt;&lt;D xsi:type="xsd:double"&gt;16.3531350210218&lt;/D&gt;&lt;D xsi:type="xsd:double"&gt;16.7068722708228&lt;/D&gt;&lt;D xsi:type="xsd:double"&gt;15.9136599759787&lt;/D&gt;&lt;D xsi:type="xsd:double"&gt;15.2975778727519&lt;/D&gt;&lt;D xsi:type="xsd:double"&gt;15.4532459773516&lt;/D&gt;&lt;D xsi:type="xsd:double"&gt;15.2969864934501&lt;/D&gt;&lt;D xsi:type="xsd:double"&gt;15.0727252770232&lt;/D&gt;&lt;D xsi:type="xsd:double"&gt;15.7369489185543&lt;/D&gt;&lt;D xsi:type="xsd:double"&gt;15.763539018825&lt;/D&gt;&lt;D xsi:type="xsd:double"&gt;15.6588672772647&lt;/D&gt;&lt;D xsi:type="xsd:double"&gt;15.7378321743763&lt;/D&gt;&lt;D xsi:type="xsd:double"&gt;15.4658832101648&lt;/D&gt;&lt;D xsi:type="xsd:double"&gt;15.4937127051045&lt;/D&gt;&lt;D xsi:type="xsd:double"&gt;15.588530609868&lt;/D&gt;&lt;D xsi:type="xsd:double"&gt;15.6065004183268&lt;/D&gt;&lt;D xsi:type="xsd:double"&gt;15.0876545065661&lt;/D&gt;&lt;D xsi:type="xsd:double"&gt;15.9031445761125&lt;/D&gt;&lt;D xsi:type="xsd:double"&gt;15.6972781884029&lt;/D&gt;&lt;D xsi:type="xsd:double"&gt;15.2761727010023&lt;/D&gt;&lt;D xsi:type="xsd:double"&gt;14.4277519608783&lt;/D&gt;&lt;D xsi:type="xsd:double"&gt;13.3619386319456&lt;/D&gt;&lt;D xsi:type="xsd:double"&gt;13.749344044958&lt;/D&gt;&lt;D xsi:type="xsd:double"&gt;12.4460994755349&lt;/D&gt;&lt;D xsi:type="xsd:double"&gt;13.3368362097605&lt;/D&gt;&lt;D xsi:type="xsd:double"&gt;12.7829788550844&lt;/D&gt;&lt;D xsi:type="xsd:double"&gt;12.7119304518156&lt;/D&gt;&lt;D xsi:type="xsd:double"&gt;13.4383758592124&lt;/D&gt;&lt;D xsi:type="xsd:double"&gt;14.1335301227437&lt;/D&gt;&lt;D xsi:type="xsd:double"&gt;14.2388110772926&lt;/D&gt;&lt;D xsi:type="xsd:double"&gt;14.6470631064051&lt;/D&gt;&lt;D xsi:type="xsd:double"&gt;14.3066215210467&lt;/D&gt;&lt;D xsi:type="xsd:double"&gt;14.1837795502445&lt;/D&gt;&lt;D xsi:type="xsd:double"&gt;13.8789815541476&lt;/D&gt;&lt;D xsi:type="xsd:double"&gt;13.6696259288802&lt;/D&gt;&lt;D xsi:type="xsd:double"&gt;14.2419620813313&lt;/D&gt;&lt;D xsi:type="xsd:double"&gt;14.5524270615717&lt;/D&gt;&lt;D xsi:type="xsd:double"&gt;14.699557877419&lt;/D&gt;&lt;D xsi:type="xsd:double"&gt;14.0967082848401&lt;/D&gt;&lt;D xsi:type="xsd:double"&gt;14.8738585323209&lt;/D&gt;&lt;D xsi:type="xsd:double"&gt;14.726490728949&lt;/D&gt;&lt;D xsi:type="xsd:double"&gt;15.1364585261256&lt;/D&gt;&lt;D xsi:type="xsd:double"&gt;14.904734720207&lt;/D&gt;&lt;D xsi:type="xsd:double"&gt;14.0340014859672&lt;/D&gt;&lt;D xsi:type="xsd:double"&gt;10.8447059858875&lt;/D&gt;&lt;D xsi:type="xsd:double"&gt;11.9449868061351&lt;/D&gt;&lt;D xsi:type="xsd:double"&gt;15.1831181049488&lt;/D&gt;&lt;D xsi:type="xsd:double"&gt;16.1739388564135&lt;/D&gt;&lt;D xsi:type="xsd:double"&gt;16.4613583207829&lt;/D&gt;&lt;D xsi:type="xsd:double"&gt;16.8876322682292&lt;/D&gt;&lt;D xsi:type="xsd:double"&gt;15.2065881473181&lt;/D&gt;&lt;D xsi:type="xsd:double"&gt;16.1415536391891&lt;/D&gt;&lt;D xsi:type="xsd:double"&gt;17.7922380055396&lt;/D&gt;&lt;D xsi:type="xsd:double"&gt;17.8239764817444&lt;/D&gt;&lt;D xsi:type="xsd:double"&gt;17.4382241422357&lt;/D&gt;&lt;D xsi:type="xsd:double"&gt;16.758896048253&lt;/D&gt;&lt;D xsi:type="xsd:double"&gt;15.5282612893473&lt;/D&gt;&lt;D xsi:type="xsd:double"&gt;15.7828550604381&lt;/D&gt;&lt;D xsi:type="xsd:double"&gt;16.2172785379851&lt;/D&gt;&lt;D xsi:type="xsd:double"&gt;14.939130140986&lt;/D&gt;&lt;D xsi:type="xsd:double"&gt;15.0016637697193&lt;/D&gt;&lt;D xsi:type="xsd:double"&gt;15.0969125554037&lt;/D&gt;&lt;D xsi:type="xsd:double"&gt;14.9821902573438&lt;/D&gt;&lt;D xsi:type="xsd:double"&gt;15.1525650377106&lt;/D&gt;&lt;D xsi:type="xsd:double"&gt;14.7273976927015&lt;/D&gt;&lt;D xsi:type="xsd:double"&gt;14.6169707316494&lt;/D&gt;&lt;D xsi:type="xsd:double"&gt;14.8768531650779&lt;/D&gt;&lt;D xsi:type="xsd:double"&gt;15.0753706028273&lt;/D&gt;&lt;D xsi:type="xsd:double"&gt;14.9582008179761&lt;/D&gt;&lt;D xsi:type="xsd:double"&gt;14.6525514874778&lt;/D&gt;&lt;D xsi:type="xsd:double"&gt;13.6904702701062&lt;/D&gt;&lt;D xsi:type="xsd:double"&gt;12.2084093843824&lt;/D&gt;&lt;D xsi:type="xsd:double"&gt;12.9017155374951&lt;/D&gt;&lt;D xsi:type="xsd:double"&gt;12.9257418849533&lt;/D&gt;&lt;D xsi:type="xsd:double"&gt;12.7266533536811&lt;/D&gt;&lt;D xsi:type="xsd:double"&gt;12.7279777076268&lt;/D&gt;&lt;D xsi:type="xsd:double"&gt;12.6410089662246&lt;/D&gt;&lt;D xsi:type="xsd:double"&gt;11.8248475685298&lt;/D&gt;&lt;D xsi:type="xsd:double"&gt;12.307502431589&lt;/D&gt;&lt;D xsi:type="xsd:double"&gt;11.8432514640672&lt;/D&gt;&lt;D xsi:type="xsd:double"&gt;11.9202422269007&lt;/D&gt;&lt;D xsi:type="xsd:double"&gt;12.0499893494794&lt;/D&gt;&lt;D xsi:type="xsd:double"&gt;13.3307578169162&lt;/D&gt;&lt;D xsi:type="xsd:double"&gt;13.4142579540234&lt;/D&gt;&lt;D xsi:type="xsd:double"&gt;13.4405829512959&lt;/D&gt;&lt;D xsi:type="xsd:double"&gt;13.7010597729488&lt;/D&gt;&lt;D xsi:type="xsd:double"&gt;13.001634943673&lt;/D&gt;&lt;D xsi:type="xsd:double"&gt;12.2953573049601&lt;/D&gt;&lt;D xsi:type="xsd:double"&gt;12.484612251852&lt;/D&gt;&lt;D xsi:type="xsd:double"&gt;12.9799861049233&lt;/D&gt;&lt;D xsi:type="xsd:double"&gt;12.8030223124485&lt;/D&gt;&lt;D xsi:type="xsd:double"&gt;12.9007208281045&lt;/D&gt;&lt;D xsi:type="xsd:double"&gt;12.7012896113423&lt;/D&gt;&lt;D xsi:type="xsd:double"&gt;12.0009322784941&lt;/D&gt;&lt;D xsi:type="xsd:double"&gt;12.0447592400768&lt;/D&gt;&lt;D xsi:type="xsd:double"&gt;12.2165124372618&lt;/D&gt;&lt;/FQL&gt;&lt;FQL&gt;&lt;Q&gt;WL-FDS^FG_PRICE(0)/MAX(FG_PRICE(0,-1AY))&lt;/Q&gt;&lt;R&gt;1&lt;/R&gt;&lt;C&gt;1&lt;/C&gt;&lt;D xsi:type="xsd:double"&gt;0.753209326696358&lt;/D&gt;&lt;/FQL&gt;&lt;FQL&gt;&lt;Q&gt;NI-FDS^FG_PRICE_CHANGE(0,-6AM)&lt;/Q&gt;&lt;R&gt;1&lt;/R&gt;&lt;C&gt;1&lt;/C&gt;&lt;D xsi:type="xsd:double"&gt;9.36007640878702&lt;/D&gt;&lt;/FQL&gt;&lt;FQL&gt;&lt;Q&gt;BRENT-FDS^FG_PRICE_MAVG(0,,,,30)&lt;/Q&gt;&lt;R&gt;1&lt;/R&gt;&lt;C&gt;1&lt;/C&gt;&lt;D xsi:type="xsd:double"&gt;85.86&lt;/D&gt;&lt;/FQL&gt;&lt;FQL&gt;&lt;Q&gt;FC0000TW^FG_PRICE(0)&lt;/Q&gt;&lt;R&gt;1&lt;/R&gt;&lt;C&gt;1&lt;/C&gt;&lt;D xsi:type="xsd:double"&gt;391.473&lt;/D&gt;&lt;/FQL&gt;&lt;FQL&gt;&lt;Q&gt;VNM^FG_PRICE_MAVG(0,,,,200)&lt;/Q&gt;&lt;R&gt;1&lt;/R&gt;&lt;C&gt;1&lt;/C&gt;&lt;D xsi:type="xsd:double"&gt;13.0022&lt;/D&gt;&lt;/FQL&gt;&lt;FQL&gt;&lt;Q&gt;QAT^FG_PRICE_MAVG(0,,,,30)&lt;/Q&gt;&lt;R&gt;1&lt;/R&gt;&lt;C&gt;1&lt;/C&gt;&lt;D xsi:type="xsd:double"&gt;16.756386&lt;/D&gt;&lt;/FQL&gt;&lt;FQL&gt;&lt;Q&gt;EWM^FG_PRICE_MAVG(0,,,,60)&lt;/Q&gt;&lt;R&gt;1&lt;/R&gt;&lt;C&gt;1&lt;/C&gt;&lt;D xsi:type="xsd:double"&gt;22.609333&lt;/D&gt;&lt;/FQL&gt;&lt;FQL&gt;&lt;Q&gt;VNM^FG_TOTAL_RETURNC(0,-12AM)&lt;/Q&gt;&lt;R&gt;1&lt;/R&gt;&lt;C&gt;1&lt;/C&gt;&lt;D xsi:type="xsd:double"&gt;-2.4718463&lt;/D&gt;&lt;/FQL&gt;&lt;FQL&gt;&lt;Q&gt;SET-BKK^FMA_PCT_ABOVE_MAVG(200,0,,,,"PORTAGG")&lt;/Q&gt;&lt;R&gt;1&lt;/R&gt;&lt;C&gt;1&lt;/C&gt;&lt;D xsi:type="xsd:double"&gt;23.0884557721139&lt;/D&gt;&lt;/FQL&gt;&lt;FQL&gt;&lt;Q&gt;GREK^PERCENT_CHANGE(FMA_EPS(+1,0,,,,"PORTAGG","MEAN"),FMA_EPS(+1,-1AM,,,,"PORTAGG","MEAN"))&lt;/Q&gt;&lt;R&gt;1&lt;/R&gt;&lt;C&gt;1&lt;/C&gt;&lt;D xsi:type="xsd:double"&gt;-1.48606562239879&lt;/D&gt;&lt;/FQL&gt;&lt;FQL&gt;&lt;Q&gt;EWM^PERCENT_CHANGE(FMA_EPS(+1,0,,,,"PORTAGG","MEAN"),FMA_EPS(+1,-3AM,,,,"PORTAGG","MEAN"))&lt;/Q&gt;&lt;R&gt;1&lt;/R&gt;&lt;C&gt;1&lt;/C&gt;&lt;D xsi:type="xsd:double"&gt;0.707116216801028&lt;/D&gt;&lt;/FQL&gt;&lt;FQL&gt;&lt;Q&gt;EIDO^FG_TOTAL_RETURNC(0,-1AM)&lt;/Q&gt;&lt;R&gt;1&lt;/R&gt;&lt;C&gt;1&lt;/C&gt;&lt;D xsi:type="xsd:double"&gt;3.2040954&lt;/D&gt;&lt;/FQL&gt;&lt;FQL&gt;&lt;Q&gt;VWO^FG_TOTAL_RETURNC(0,-6AM)&lt;/Q&gt;&lt;R&gt;1&lt;/R&gt;&lt;C&gt;1&lt;/C&gt;&lt;D xsi:type="xsd:double"&gt;10.828948&lt;/D&gt;&lt;/FQL&gt;&lt;FQL&gt;&lt;Q&gt;VGK^FMA_COS_UP("EPS","1M",+1,NOW,,,"PORTAGG","MEANR")&lt;/Q&gt;&lt;R&gt;1&lt;/R&gt;&lt;C&gt;1&lt;/C&gt;&lt;D xsi:type="xsd:double"&gt;514&lt;/D&gt;&lt;/FQL&gt;&lt;FQL&gt;&lt;Q&gt;EWY^FMA_COS_DOWN("EPS","1M",+1,NOW,,,"PORTAGG","MEANR")&lt;/Q&gt;&lt;R&gt;1&lt;/R&gt;&lt;C&gt;1&lt;/C&gt;&lt;D xsi:type="xsd:double"&gt;28&lt;/D&gt;&lt;/FQL&gt;&lt;FQL&gt;&lt;Q&gt;EPHE^FMA_COS_DOWN("EPS","1M",+1,NOW,,,"PORTAGG","MEANR")&lt;/Q&gt;&lt;R&gt;1&lt;/R&gt;&lt;C&gt;1&lt;/C&gt;&lt;D xsi:type="xsd:double"&gt;14&lt;/D&gt;&lt;/FQL&gt;&lt;FQL&gt;&lt;Q&gt;TUR^FG_ROE(0)&lt;/Q&gt;&lt;R&gt;1&lt;/R&gt;&lt;C&gt;1&lt;/C&gt;&lt;D xsi:type="xsd:double"&gt;19.0250614334937&lt;/D&gt;&lt;/FQL&gt;&lt;FQL&gt;&lt;Q&gt;TRYID10Y-FDS^FG_YIELD_NAME&lt;/Q&gt;&lt;R&gt;1&lt;/R&gt;&lt;C&gt;1&lt;/C&gt;&lt;D xsi:type="xsd:string"&gt;Treasury - Indonesia Benchmark Bond 10Y&lt;/D&gt;&lt;/FQL&gt;&lt;FQL&gt;&lt;Q&gt;TRYKR10Y-FDS^PCTCHG(FG_YIELD(0,,,,"YTM"),FG_YIELD(-3AM,,,,"YTM"))&lt;/Q&gt;&lt;R&gt;1&lt;/R&gt;&lt;C&gt;1&lt;/C&gt;&lt;D xsi:type="xsd:double"&gt;-6.307856&lt;/D&gt;&lt;/FQL&gt;&lt;FQL&gt;&lt;Q&gt;EWT^FMA_PE(NTMA,0,,,"PORTAGG","MEANR")&lt;/Q&gt;&lt;R&gt;1&lt;/R&gt;&lt;C&gt;1&lt;/C&gt;&lt;D xsi:type="xsd:double"&gt;18.1556059408068&lt;/D&gt;&lt;/FQL&gt;&lt;FQL&gt;&lt;Q&gt;EPOL^FMA_ROE(NTMA,-20AY,NOW,FY,"PORTAGG","MEANR")&lt;/Q&gt;&lt;R&gt;20&lt;/R&gt;&lt;C&gt;1&lt;/C&gt;&lt;D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xsi:type="xsd:double"&gt;2.534&lt;/D&gt;&lt;/FQL&gt;&lt;FQL&gt;&lt;Q&gt;CAGDPY@VN^EE_ACTUAL_ANNUAL(MED,+1)&lt;/Q&gt;&lt;R&gt;0&lt;/R&gt;&lt;C&gt;0&lt;/C&gt;&lt;/FQL&gt;&lt;FQL&gt;&lt;Q&gt;CC_TW^FG_COMPANY_NAME&lt;/Q&gt;&lt;R&gt;1&lt;/R&gt;&lt;C&gt;1&lt;/C&gt;&lt;D xsi:type="xsd:string"&gt;Taiwan, China&lt;/D&gt;&lt;/FQL&gt;&lt;FQL&gt;&lt;Q&gt;USDTRY^FG_PRICE_CHANGE(0,-3AM)&lt;/Q&gt;&lt;R&gt;1&lt;/R&gt;&lt;C&gt;1&lt;/C&gt;&lt;D xsi:type="xsd:double"&gt;2.2356272&lt;/D&gt;&lt;/FQL&gt;&lt;FQL&gt;&lt;Q&gt;USDINR^FG_COMPANY_NAME&lt;/Q&gt;&lt;R&gt;1&lt;/R&gt;&lt;C&gt;1&lt;/C&gt;&lt;D xsi:type="xsd:string"&gt;Indian Rupee per U.S. Dollar&lt;/D&gt;&lt;/FQL&gt;&lt;FQL&gt;&lt;Q&gt;USDMXN^FG_PRICE_CHANGE(0,-6AM)&lt;/Q&gt;&lt;R&gt;1&lt;/R&gt;&lt;C&gt;1&lt;/C&gt;&lt;D xsi:type="xsd:double"&gt;7.570863&lt;/D&gt;&lt;/FQL&gt;&lt;FQL&gt;&lt;Q&gt;USDPLN^FG_PRICE_CHANGE(0,-1AY)&lt;/Q&gt;&lt;R&gt;1&lt;/R&gt;&lt;C&gt;1&lt;/C&gt;&lt;D xsi:type="xsd:double"&gt;-3.40783&lt;/D&gt;&lt;/FQL&gt;&lt;FQL&gt;&lt;Q&gt;USDIDR^FG_COMPANY_NAME&lt;/Q&gt;&lt;R&gt;1&lt;/R&gt;&lt;C&gt;1&lt;/C&gt;&lt;D xsi:type="xsd:string"&gt;Indonesian Rupiah per U.S. Dollar&lt;/D&gt;&lt;/FQL&gt;&lt;FQL&gt;&lt;Q&gt;FC0000ID^FMA_EPS(NTMA,-20AY,0,CY,,"PORTAGG","MEANR")&lt;/Q&gt;&lt;R&gt;20&lt;/R&gt;&lt;C&gt;1&lt;/C&gt;&lt;D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xsi:type="xsd:double"&gt;63.7324767601859&lt;/D&gt;&lt;D xsi:type="xsd:double"&gt;51.5265433474337&lt;/D&gt;&lt;D xsi:type="xsd:double"&gt;58.7711783808363&lt;/D&gt;&lt;D xsi:type="xsd:double"&gt;64.972794174405&lt;/D&gt;&lt;D xsi:type="xsd:double"&gt;67.9854425513431&lt;/D&gt;&lt;/FQL&gt;&lt;FQL&gt;&lt;Q&gt;EWZ^FG_TOTAL_RETURNC(-10AY,0,AM)&lt;/Q&gt;&lt;R&gt;121&lt;/R&gt;&lt;C&gt;1&lt;/C&gt;&lt;D xsi:type="xsd:double"&gt;5.4589033&lt;/D&gt;&lt;D xsi:type="xsd:double"&gt;1.191473&lt;/D&gt;&lt;D xsi:type="xsd:double"&gt;9.812021&lt;/D&gt;&lt;D xsi:type="xsd:double"&gt;-18.39729&lt;/D&gt;&lt;D xsi:type="xsd:double"&gt;-3.112036&lt;/D&gt;&lt;D xsi:type="xsd:double"&gt;-6.423974&lt;/D&gt;&lt;D xsi:type="xsd:double"&gt;-12.133396&lt;/D&gt;&lt;D xsi:type="xsd:double"&gt;3.953147&lt;/D&gt;&lt;D xsi:type="xsd:double"&gt;-7.605636&lt;/D&gt;&lt;D xsi:type="xsd:double"&gt;1.341474&lt;/D&gt;&lt;D xsi:type="xsd:double"&gt;10.078216&lt;/D&gt;&lt;D xsi:type="xsd:double"&gt;-10.576659&lt;/D&gt;&lt;D xsi:type="xsd:double"&gt;2.6840448&lt;/D&gt;&lt;D xsi:type="xsd:double"&gt;-15.797448&lt;/D&gt;&lt;D xsi:type="xsd:double"&gt;-16.816711&lt;/D&gt;&lt;D xsi:type="xsd:double"&gt;2.2510886&lt;/D&gt;&lt;D xsi:type="xsd:double"&gt;3.5562992&lt;/D&gt;&lt;D xsi:type="xsd:double"&gt;-4.006541&lt;/D&gt;&lt;D xsi:type="xsd:double"&gt;-12.918115&lt;/D&gt;&lt;D xsi:type="xsd:double"&gt;-0.7912934&lt;/D&gt;&lt;D xsi:type="xsd:double"&gt;24.576271&lt;/D&gt;&lt;D xsi:type="xsd:double"&gt;1.600635&lt;/D&gt;&lt;D xsi:type="xsd:double"&gt;8.861756&lt;/D&gt;&lt;D xsi:type="xsd:double"&gt;-1.3748169&lt;/D&gt;&lt;D xsi:type="xsd:double"&gt;9.135032&lt;/D&gt;&lt;D xsi:type="xsd:double"&gt;15.577375&lt;/D&gt;&lt;D xsi:type="xsd:double"&gt;0.7910967&lt;/D&gt;&lt;D xsi:type="xsd:double"&gt;1.5116215&lt;/D&gt;&lt;D xsi:type="xsd:double"&gt;1.2600303&lt;/D&gt;&lt;D xsi:type="xsd:double"&gt;-9.162903&lt;/D&gt;&lt;D xsi:type="xsd:double"&gt;11.036575&lt;/D&gt;&lt;D xsi:type="xsd:double"&gt;6.7575216&lt;/D&gt;&lt;D xsi:type="xsd:double"&gt;2.606392&lt;/D&gt;&lt;D xsi:type="xsd:double"&gt;-3.0326664&lt;/D&gt;&lt;D xsi:type="xsd:double"&gt;0.48115253&lt;/D&gt;&lt;D xsi:type="xsd:double"&gt;-8.087259&lt;/D&gt;&lt;D xsi:type="xsd:double"&gt;0.55128336&lt;/D&gt;&lt;D xsi:type="xsd:double"&gt;11.175609&lt;/D&gt;&lt;D xsi:type="xsd:double"&gt;6.9973946&lt;/D&gt;&lt;D xsi:type="xsd:double"&gt;5.2220583&lt;/D&gt;&lt;D xsi:type="xsd:double"&gt;-8.835804&lt;/D&gt;&lt;D xsi:type="xsd:double"&gt;0.6105304&lt;/D&gt;&lt;D xsi:type="xsd:double"&gt;9.475481&lt;/D&gt;&lt;D xsi:type="xsd:double"&gt;1.4472485&lt;/D&gt;&lt;D xsi:type="xsd:double"&gt;5.660379&lt;/D&gt;&lt;D xsi:type="xsd:double"&gt;-4.006958&lt;/D&gt;&lt;D xsi:type="xsd:double"&gt;-7.5544477&lt;/D&gt;&lt;D xsi:type="xsd:double"&gt;-14.184046&lt;/D&gt;&lt;D xsi:type="xsd:double"&gt;-6.165409&lt;/D&gt;&lt;D xsi:type="xsd:double"&gt;16.289865&lt;/D&gt;&lt;D xsi:type="xsd:double"&gt;-16.964048&lt;/D&gt;&lt;D xsi:type="xsd:double"&gt;17.57537&lt;/D&gt;&lt;D xsi:type="xsd:double"&gt;12.493181&lt;/D&gt;&lt;D xsi:type="xsd:double"&gt;-4.7526717&lt;/D&gt;&lt;D xsi:type="xsd:double"&gt;8.090305&lt;/D&gt;&lt;D xsi:type="xsd:double"&gt;8.106173&lt;/D&gt;&lt;D xsi:type="xsd:double"&gt;-5.573988&lt;/D&gt;&lt;D xsi:type="xsd:double"&gt;-0.936985&lt;/D&gt;&lt;D xsi:type="xsd:double"&gt;-2.601093&lt;/D&gt;&lt;D xsi:type="xsd:double"&gt;0.89827776&lt;/D&gt;&lt;D xsi:type="xsd:double"&gt;10.240877&lt;/D&gt;&lt;D xsi:type="xsd:double"&gt;-6.8523464&lt;/D&gt;&lt;D xsi:type="xsd:double"&gt;-1.2577116&lt;/D&gt;&lt;D xsi:type="xsd:double"&gt;1.2016296&lt;/D&gt;&lt;D xsi:type="xsd:double"&gt;7.4566603&lt;/D&gt;&lt;D xsi:type="xsd:double"&gt;-2.7403355&lt;/D&gt;&lt;D xsi:type="xsd:double"&gt;10.652924&lt;/D&gt;&lt;D xsi:type="xsd:double"&gt;-6.2512994&lt;/D&gt;&lt;D xsi:type="xsd:double"&gt;-18.515228&lt;/D&gt;&lt;D xsi:type="xsd:double"&gt;-40.56192&lt;/D&gt;&lt;D xsi:type="xsd:double"&gt;8.673704&lt;/D&gt;&lt;D xsi:type="xsd:double"&gt;33.023643&lt;/D&gt;&lt;D xsi:type="xsd:double"&gt;-5.3443136&lt;/D&gt;&lt;D xsi:type="xsd:double"&gt;8.316362&lt;/D&gt;&lt;D xsi:type="xsd:double"&gt;-2.2563457&lt;/D&gt;&lt;D xsi:type="xsd:double"&gt;-9.009302&lt;/D&gt;&lt;D xsi:type="xsd:double"&gt;5.285418&lt;/D&gt;&lt;D xsi:type="xsd:double"&gt;20.983946&lt;/D&gt;&lt;D xsi:type="xsd:double"&gt;2.5185585&lt;/D&gt;&lt;D xsi:type="xsd:double"&gt;-1.4953732&lt;/D&gt;&lt;D xsi:type="xsd:double"&gt;-8.942861&lt;/D&gt;&lt;D xsi:type="xsd:double"&gt;1.7884254&lt;/D&gt;&lt;D xsi:type="xsd:double"&gt;7.8915954&lt;/D&gt;&lt;D xsi:type="xsd:double"&gt;15.015173&lt;/D&gt;&lt;D xsi:type="xsd:double"&gt;-1.8800676&lt;/D&gt;&lt;D xsi:type="xsd:double"&gt;-7.375222&lt;/D&gt;&lt;D xsi:type="xsd:double"&gt;-3.887403&lt;/D&gt;&lt;D xsi:type="xsd:double"&gt;-11.129702&lt;/D&gt;&lt;D xsi:type="xsd:double"&gt;-5.9949756&lt;/D&gt;&lt;D xsi:type="xsd:double"&gt;-0.60100555&lt;/D&gt;&lt;D xsi:type="xsd:double"&gt;-4.14629&lt;/D&gt;&lt;D xsi:type="xsd:double"&gt;19.457018&lt;/D&gt;&lt;D xsi:type="xsd:double"&gt;8.238638&lt;/D&gt;&lt;D xsi:type="xsd:double"&gt;11.752689&lt;/D&gt;&lt;D xsi:type="xsd:double"&gt;-17.379957&lt;/D&gt;&lt;D xsi:type="xsd:double"&gt;11.307645&lt;/D&gt;&lt;D xsi:type="xsd:double"&gt;-21.4284&lt;/D&gt;&lt;D xsi:type="xsd:double"&gt;12.561476&lt;/D&gt;&lt;D xsi:type="xsd:double"&gt;3.7647128&lt;/D&gt;&lt;D xsi:type="xsd:double"&gt;6.316805&lt;/D&gt;&lt;D xsi:type="xsd:double"&gt;3.1992674&lt;/D&gt;&lt;D xsi:type="xsd:double"&gt;-10.687923&lt;/D&gt;&lt;D xsi:type="xsd:double"&gt;-3.0448377&lt;/D&gt;&lt;D xsi:type="xsd:double"&gt;5.0275207&lt;/D&gt;&lt;D xsi:type="xsd:double"&gt;-4.786867&lt;/D&gt;&lt;D xsi:type="xsd:double"&gt;-0.14679432&lt;/D&gt;&lt;D xsi:type="xsd:double"&gt;5.6964397&lt;/D&gt;&lt;D xsi:type="xsd:double"&gt;6.9193363&lt;/D&gt;&lt;D xsi:type="xsd:double"&gt;7.7854276&lt;/D&gt;&lt;D xsi:type="xsd:double"&gt;-0.896436&lt;/D&gt;&lt;D xsi:type="xsd:double"&gt;-2.8072417&lt;/D&gt;&lt;D xsi:type="xsd:double"&gt;-6.6110373&lt;/D&gt;&lt;D xsi:type="xsd:double"&gt;9.62199&lt;/D&gt;&lt;D xsi:type="xsd:double"&gt;5.768037&lt;/D&gt;&lt;D xsi:type="xsd:double"&gt;5.8255672&lt;/D&gt;&lt;D xsi:type="xsd:double"&gt;-5.1654043&lt;/D&gt;&lt;D xsi:type="xsd:double"&gt;0.5201936&lt;/D&gt;&lt;D xsi:type="xsd:double"&gt;-3.1659007&lt;/D&gt;&lt;D xsi:type="xsd:double"&gt;1.5718341&lt;/D&gt;&lt;D xsi:type="xsd:double"&gt;-9.780258&lt;/D&gt;&lt;D xsi:type="xsd:double"&gt;0.59034824&lt;/D&gt;&lt;/FQL&gt;&lt;FQL&gt;&lt;Q&gt;^FG_YIELD(-10AY,0,Y,,"YTM")&lt;/Q&gt;&lt;R&gt;10&lt;/R&gt;&lt;C&gt;1&lt;/C&gt;&lt;D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xsi:type="xsd:double"&gt;11.358896&lt;/D&gt;&lt;/FQL&gt;&lt;FQL&gt;&lt;Q&gt;CAGDPY@CN^EE_ACTUAL_ANNUAL(MED,+1)&lt;/Q&gt;&lt;R&gt;1&lt;/R&gt;&lt;C&gt;1&lt;/C&gt;&lt;D xsi:type="xsd:double"&gt;1.3&lt;/D&gt;&lt;/FQL&gt;&lt;FQL&gt;&lt;Q&gt;CC_QA^FG_COMPANY_NAME&lt;/Q&gt;&lt;R&gt;1&lt;/R&gt;&lt;C&gt;1&lt;/C&gt;&lt;D xsi:type="xsd:string"&gt;Qatar&lt;/D&gt;&lt;/FQL&gt;&lt;FQL&gt;&lt;Q&gt;USDAED^FG_PRICE_CHANGE(0,-3AM)&lt;/Q&gt;&lt;R&gt;1&lt;/R&gt;&lt;C&gt;1&lt;/C&gt;&lt;D xsi:type="xsd:double"&gt;0.019061565&lt;/D&gt;&lt;/FQL&gt;&lt;FQL&gt;&lt;Q&gt;USDZAR^STD(FG_PRICE_CHANGE(0,-3AY,M))&lt;/Q&gt;&lt;R&gt;1&lt;/R&gt;&lt;C&gt;1&lt;/C&gt;&lt;D xsi:type="xsd:double"&gt;3.88632112712936&lt;/D&gt;&lt;/FQL&gt;&lt;FQL&gt;&lt;Q&gt;USDTWD^FG_PRICE_CHANGE(0,-3AM)&lt;/Q&gt;&lt;R&gt;1&lt;/R&gt;&lt;C&gt;1&lt;/C&gt;&lt;D xsi:type="xsd:double"&gt;1.2952566&lt;/D&gt;&lt;/FQL&gt;&lt;FQL&gt;&lt;Q&gt;USDPHP^FG_COMPANY_NAME&lt;/Q&gt;&lt;R&gt;1&lt;/R&gt;&lt;C&gt;1&lt;/C&gt;&lt;D xsi:type="xsd:string"&gt;Philippines Peso per U.S. Dollar&lt;/D&gt;&lt;/FQL&gt;&lt;FQL&gt;&lt;Q&gt;FC0000BR^FMA_EPS(NTMA,-20AY,0,CY,,"PORTAGG","MEANR")&lt;/Q&gt;&lt;R&gt;20&lt;/R&gt;&lt;C&gt;1&lt;/C&gt;&lt;D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xsi:type="xsd:double"&gt;20.1300197155733&lt;/D&gt;&lt;D xsi:type="xsd:double"&gt;14.9311683589006&lt;/D&gt;&lt;D xsi:type="xsd:double"&gt;18.5635370348515&lt;/D&gt;&lt;D xsi:type="xsd:double"&gt;21.0634099869516&lt;/D&gt;&lt;D xsi:type="xsd:double"&gt;24.0472703072218&lt;/D&gt;&lt;/FQL&gt;&lt;FQL&gt;&lt;Q&gt;VNM^FG_TOTAL_RETURNC(-10AY,0,AM)&lt;/Q&gt;&lt;R&gt;121&lt;/R&gt;&lt;C&gt;1&lt;/C&gt;&lt;D xsi:type="xsd:double"&gt;3.7493825&lt;/D&gt;&lt;D xsi:type="xsd:double"&gt;1.7118335&lt;/D&gt;&lt;D xsi:type="xsd:double"&gt;9.770918&lt;/D&gt;&lt;D xsi:type="xsd:double"&gt;-4.471886&lt;/D&gt;&lt;D xsi:type="xsd:double"&gt;-5.4391503&lt;/D&gt;&lt;D xsi:type="xsd:double"&gt;-3.0174434&lt;/D&gt;&lt;D xsi:type="xsd:double"&gt;-6.9344463&lt;/D&gt;&lt;D xsi:type="xsd:double"&gt;1.449275&lt;/D&gt;&lt;D xsi:type="xsd:double"&gt;0.31745434&lt;/D&gt;&lt;D xsi:type="xsd:double"&gt;-12.0780525&lt;/D&gt;&lt;D xsi:type="xsd:double"&gt;3.7192583&lt;/D&gt;&lt;D xsi:type="xsd:double"&gt;1.7351031&lt;/D&gt;&lt;D xsi:type="xsd:double"&gt;8.7549689999999991&lt;/D&gt;&lt;D xsi:type="xsd:double"&gt;-5.906945&lt;/D&gt;&lt;D xsi:type="xsd:double"&gt;-13.944447&lt;/D&gt;&lt;D xsi:type="xsd:double"&gt;5.487418&lt;/D&gt;&lt;D xsi:type="xsd:double"&gt;6.1811566&lt;/D&gt;&lt;D xsi:type="xsd:double"&gt;-9.625363&lt;/D&gt;&lt;D xsi:type="xsd:double"&gt;-0.68734884&lt;/D&gt;&lt;D xsi:type="xsd:double"&gt;-9.466666&lt;/D&gt;&lt;D xsi:type="xsd:double"&gt;7.437408&lt;/D&gt;&lt;D xsi:type="xsd:double"&gt;-6.1000705&lt;/D&gt;&lt;D xsi:type="xsd:double"&gt;4.233575&lt;/D&gt;&lt;D xsi:type="xsd:double"&gt;3.3613443&lt;/D&gt;&lt;D xsi:type="xsd:double"&gt;-0.27100444&lt;/D&gt;&lt;D xsi:type="xsd:double"&gt;-2.1739185&lt;/D&gt;&lt;D xsi:type="xsd:double"&gt;3.8888931&lt;/D&gt;&lt;D xsi:type="xsd:double"&gt;0.86898804&lt;/D&gt;&lt;D xsi:type="xsd:double"&gt;-6.958252&lt;/D&gt;&lt;D xsi:type="xsd:double"&gt;-5.1994267&lt;/D&gt;&lt;D xsi:type="xsd:double"&gt;4.6956897&lt;/D&gt;&lt;D xsi:type="xsd:double"&gt;0.514698&lt;/D&gt;&lt;D xsi:type="xsd:double"&gt;-1.8288195&lt;/D&gt;&lt;D xsi:type="xsd:double"&gt;4.321909&lt;/D&gt;&lt;D xsi:type="xsd:double"&gt;0.2142787&lt;/D&gt;&lt;D xsi:type="xsd:double"&gt;3.7776232&lt;/D&gt;&lt;D xsi:type="xsd:double"&gt;3.914833&lt;/D&gt;&lt;D xsi:type="xsd:double"&gt;-2.5115669&lt;/D&gt;&lt;D xsi:type="xsd:double"&gt;-0.6779671&lt;/D&gt;&lt;D xsi:type="xsd:double"&gt;2.3890853&lt;/D&gt;&lt;D xsi:type="xsd:double"&gt;7.733333&lt;/D&gt;&lt;D xsi:type="xsd:double"&gt;4.331684&lt;/D&gt;&lt;D xsi:type="xsd:double"&gt;10.814476&lt;/D&gt;&lt;D xsi:type="xsd:double"&gt;-5.246073&lt;/D&gt;&lt;D xsi:type="xsd:double"&gt;6.449771&lt;/D&gt;&lt;D xsi:type="xsd:double"&gt;8.686328&lt;/D&gt;&lt;D xsi:type="xsd:double"&gt;-12.974846&lt;/D&gt;&lt;D xsi:type="xsd:double"&gt;-1.3605416&lt;/D&gt;&lt;D xsi:type="xsd:double"&gt;-13.16092&lt;/D&gt;&lt;D xsi:type="xsd:double"&gt;8.007944&lt;/D&gt;&lt;D xsi:type="xsd:double"&gt;-0.9803891&lt;/D&gt;&lt;D xsi:type="xsd:double"&gt;0.37128925&lt;/D&gt;&lt;D xsi:type="xsd:double"&gt;-4.623914&lt;/D&gt;&lt;D xsi:type="xsd:double"&gt;1.4867425&lt;/D&gt;&lt;D xsi:type="xsd:double"&gt;-4.2568564&lt;/D&gt;&lt;D xsi:type="xsd:double"&gt;5.3655267&lt;/D&gt;&lt;D xsi:type="xsd:double"&gt;6.6836476&lt;/D&gt;&lt;D xsi:type="xsd:double"&gt;1.9689679&lt;/D&gt;&lt;D xsi:type="xsd:double"&gt;-3.3352792&lt;/D&gt;&lt;D xsi:type="xsd:double"&gt;-1.8159866&lt;/D&gt;&lt;D xsi:type="xsd:double"&gt;0.36991835&lt;/D&gt;&lt;D xsi:type="xsd:double"&gt;-6.142509&lt;/D&gt;&lt;D xsi:type="xsd:double"&gt;3.6649227&lt;/D&gt;&lt;D xsi:type="xsd:double"&gt;2.5252461&lt;/D&gt;&lt;D xsi:type="xsd:double"&gt;2.6477814&lt;/D&gt;&lt;D xsi:type="xsd:double"&gt;-4.9190164&lt;/D&gt;&lt;D xsi:type="xsd:double"&gt;2.2913694&lt;/D&gt;&lt;D xsi:type="xsd:double"&gt;-6.401491&lt;/D&gt;&lt;D xsi:type="xsd:double"&gt;-9.096951&lt;/D&gt;&lt;D xsi:type="xsd:double"&gt;-21.5851&lt;/D&gt;&lt;D xsi:type="xsd:double"&gt;14.9510975&lt;/D&gt;&lt;D xsi:type="xsd:double"&gt;14.667738&lt;/D&gt;&lt;D xsi:type="xsd:double"&gt;-2.332157&lt;/D&gt;&lt;D xsi:type="xsd:double"&gt;6.439948&lt;/D&gt;&lt;D xsi:type="xsd:double"&gt;2.0394325&lt;/D&gt;&lt;D xsi:type="xsd:double"&gt;-0.19987226&lt;/D&gt;&lt;D xsi:type="xsd:double"&gt;2.3364544&lt;/D&gt;&lt;D xsi:type="xsd:double"&gt;7.110238&lt;/D&gt;&lt;D xsi:type="xsd:double"&gt;9.833741&lt;/D&gt;&lt;D xsi:type="xsd:double"&gt;-0.22271276&lt;/D&gt;&lt;D xsi:type="xsd:double"&gt;-1.2276769&lt;/D&gt;&lt;D xsi:type="xsd:double"&gt;5.310726&lt;/D&gt;&lt;D xsi:type="xsd:double"&gt;1.5021443&lt;/D&gt;&lt;D xsi:type="xsd:double"&gt;6.39534&lt;/D&gt;&lt;D xsi:type="xsd:double"&gt;3.7754655&lt;/D&gt;&lt;D xsi:type="xsd:double"&gt;-4.164666&lt;/D&gt;&lt;D xsi:type="xsd:double"&gt;0.8991003&lt;/D&gt;&lt;D xsi:type="xsd:double"&gt;-4.455453&lt;/D&gt;&lt;D xsi:type="xsd:double"&gt;5.803108&lt;/D&gt;&lt;D xsi:type="xsd:double"&gt;-0.24485588&lt;/D&gt;&lt;D xsi:type="xsd:double"&gt;6.02628&lt;/D&gt;&lt;D xsi:type="xsd:double"&gt;-8.23639&lt;/D&gt;&lt;D xsi:type="xsd:double"&gt;-0.40568113&lt;/D&gt;&lt;D xsi:type="xsd:double"&gt;-1.8839061&lt;/D&gt;&lt;D xsi:type="xsd:double"&gt;-12.506485&lt;/D&gt;&lt;D xsi:type="xsd:double"&gt;-6.2277613&lt;/D&gt;&lt;D xsi:type="xsd:double"&gt;-10.879194&lt;/D&gt;&lt;D xsi:type="xsd:double"&gt;8.516682&lt;/D&gt;&lt;D xsi:type="xsd:double"&gt;-0.7848263&lt;/D&gt;&lt;D xsi:type="xsd:double"&gt;-14.1727085&lt;/D&gt;&lt;D xsi:type="xsd:double"&gt;-12.903225&lt;/D&gt;&lt;D xsi:type="xsd:double"&gt;14.991177&lt;/D&gt;&lt;D xsi:type="xsd:double"&gt;-4.5566854&lt;/D&gt;&lt;D xsi:type="xsd:double"&gt;-0.48661232&lt;/D&gt;&lt;D xsi:type="xsd:double"&gt;-5.704975&lt;/D&gt;&lt;D xsi:type="xsd:double"&gt;7.087302&lt;/D&gt;&lt;D xsi:type="xsd:double"&gt;-3.1477034&lt;/D&gt;&lt;D xsi:type="xsd:double"&gt;6.916666&lt;/D&gt;&lt;D xsi:type="xsd:double"&gt;4.910362&lt;/D&gt;&lt;D xsi:type="xsd:double"&gt;12.035656&lt;/D&gt;&lt;D xsi:type="xsd:double"&gt;1.0610104&lt;/D&gt;&lt;D xsi:type="xsd:double"&gt;-14.501315&lt;/D&gt;&lt;D xsi:type="xsd:double"&gt;-3.8756728&lt;/D&gt;&lt;D xsi:type="xsd:double"&gt;8.263481&lt;/D&gt;&lt;D xsi:type="xsd:double"&gt;1.9798398&lt;/D&gt;&lt;D xsi:type="xsd:double"&gt;-1.6393483&lt;/D&gt;&lt;D xsi:type="xsd:double"&gt;5.3488374&lt;/D&gt;&lt;D xsi:type="xsd:double"&gt;-1.6188383&lt;/D&gt;&lt;D xsi:type="xsd:double"&gt;-7.2550535&lt;/D&gt;&lt;D xsi:type="xsd:double"&gt;4.1128993&lt;/D&gt;&lt;D xsi:type="xsd:double"&gt;-3.56313&lt;/D&gt;&lt;/FQL&gt;&lt;FQL&gt;&lt;Q&gt;ECH^FG_TOTAL_RETURNC(-10AY,0,AM)&lt;/Q&gt;&lt;R&gt;121&lt;/R&gt;&lt;C&gt;1&lt;/C&gt;&lt;D xsi:type="xsd:double"&gt;-0.72258115&lt;/D&gt;&lt;D xsi:type="xsd:double"&gt;-4.8611164&lt;/D&gt;&lt;D xsi:type="xsd:double"&gt;1.5738964&lt;/D&gt;&lt;D xsi:type="xsd:double"&gt;-4.760832&lt;/D&gt;&lt;D xsi:type="xsd:double"&gt;-0.75454116&lt;/D&gt;&lt;D xsi:type="xsd:double"&gt;-2.1620333&lt;/D&gt;&lt;D xsi:type="xsd:double"&gt;-5.8855534&lt;/D&gt;&lt;D xsi:type="xsd:double"&gt;3.3850074&lt;/D&gt;&lt;D xsi:type="xsd:double"&gt;1.2746811&lt;/D&gt;&lt;D xsi:type="xsd:double"&gt;2.0730495&lt;/D&gt;&lt;D xsi:type="xsd:double"&gt;3.7475824&lt;/D&gt;&lt;D xsi:type="xsd:double"&gt;-7.737124&lt;/D&gt;&lt;D xsi:type="xsd:double"&gt;-2.960986&lt;/D&gt;&lt;D xsi:type="xsd:double"&gt;-6.6825094&lt;/D&gt;&lt;D xsi:type="xsd:double"&gt;-3.0285954&lt;/D&gt;&lt;D xsi:type="xsd:double"&gt;0.7297158&lt;/D&gt;&lt;D xsi:type="xsd:double"&gt;1.2460113&lt;/D&gt;&lt;D xsi:type="xsd:double"&gt;-7.8992486&lt;/D&gt;&lt;D xsi:type="xsd:double"&gt;-0.8288562&lt;/D&gt;&lt;D xsi:type="xsd:double"&gt;2.4528384&lt;/D&gt;&lt;D xsi:type="xsd:double"&gt;8.65562&lt;/D&gt;&lt;D xsi:type="xsd:double"&gt;2.4858713&lt;/D&gt;&lt;D xsi:type="xsd:double"&gt;2.9768467&lt;/D&gt;&lt;D xsi:type="xsd:double"&gt;-3.5867214&lt;/D&gt;&lt;D xsi:type="xsd:double"&gt;4.1289926&lt;/D&gt;&lt;D xsi:type="xsd:double"&gt;3.4220576&lt;/D&gt;&lt;D xsi:type="xsd:double"&gt;-1.6018927&lt;/D&gt;&lt;D xsi:type="xsd:double"&gt;-1.1209011&lt;/D&gt;&lt;D xsi:type="xsd:double"&gt;4.6153784&lt;/D&gt;&lt;D xsi:type="xsd:double"&gt;-1.212585&lt;/D&gt;&lt;D xsi:type="xsd:double"&gt;-1.1879623&lt;/D&gt;&lt;D xsi:type="xsd:double"&gt;6.345856&lt;/D&gt;&lt;D xsi:type="xsd:double"&gt;1.3177514&lt;/D&gt;&lt;D xsi:type="xsd:double"&gt;8.31902&lt;/D&gt;&lt;D xsi:type="xsd:double"&gt;-2.3334801&lt;/D&gt;&lt;D xsi:type="xsd:double"&gt;1.0902405&lt;/D&gt;&lt;D xsi:type="xsd:double"&gt;-0.4035771&lt;/D&gt;&lt;D xsi:type="xsd:double"&gt;6.8618298&lt;/D&gt;&lt;D xsi:type="xsd:double"&gt;5.6980014&lt;/D&gt;&lt;D xsi:type="xsd:double"&gt;4.437077&lt;/D&gt;&lt;D xsi:type="xsd:double"&gt;-0.11911392&lt;/D&gt;&lt;D xsi:type="xsd:double"&gt;-13.158422&lt;/D&gt;&lt;D xsi:type="xsd:double"&gt;24.757767&lt;/D&gt;&lt;D xsi:type="xsd:double"&gt;-1.3864696&lt;/D&gt;&lt;D xsi:type="xsd:double"&gt;-0.81937313&lt;/D&gt;&lt;D xsi:type="xsd:double"&gt;0.80735683&lt;/D&gt;&lt;D xsi:type="xsd:double"&gt;-2.9428184&lt;/D&gt;&lt;D xsi:type="xsd:double"&gt;-3.7804663&lt;/D&gt;&lt;D xsi:type="xsd:double"&gt;-7.2777033&lt;/D&gt;&lt;D xsi:type="xsd:double"&gt;4.143822&lt;/D&gt;&lt;D xsi:type="xsd:double"&gt;-11.642104&lt;/D&gt;&lt;D xsi:type="xsd:double"&gt;4.264939&lt;/D&gt;&lt;D xsi:type="xsd:double"&gt;-0.02284646&lt;/D&gt;&lt;D xsi:type="xsd:double"&gt;-0.8914292&lt;/D&gt;&lt;D xsi:type="xsd:double"&gt;-1.0315657&lt;/D&gt;&lt;D xsi:type="xsd:double"&gt;10.455084&lt;/D&gt;&lt;D xsi:type="xsd:double"&gt;-5.6835055&lt;/D&gt;&lt;D xsi:type="xsd:double"&gt;-0.64964294&lt;/D&gt;&lt;D xsi:type="xsd:double"&gt;-4.4644833&lt;/D&gt;&lt;D xsi:type="xsd:double"&gt;-5.947608&lt;/D&gt;&lt;D xsi:type="xsd:double"&gt;3.1564593&lt;/D&gt;&lt;D xsi:type="xsd:double"&gt;-10.673112&lt;/D&gt;&lt;D xsi:type="xsd:double"&gt;0.38856268&lt;/D&gt;&lt;D xsi:type="xsd:double"&gt;5.0318003&lt;/D&gt;&lt;D xsi:type="xsd:double"&gt;-10.660707&lt;/D&gt;&lt;D xsi:type="xsd:double"&gt;-4.095459&lt;/D&gt;&lt;D xsi:type="xsd:double"&gt;4.282677&lt;/D&gt;&lt;D xsi:type="xsd:double"&gt;-4.9010935&lt;/D&gt;&lt;D xsi:type="xsd:double"&gt;-15.150571&lt;/D&gt;&lt;D xsi:type="xsd:double"&gt;-18.642515&lt;/D&gt;&lt;D xsi:type="xsd:double"&gt;12.255442&lt;/D&gt;&lt;D xsi:type="xsd:double"&gt;12.5801325&lt;/D&gt;&lt;D xsi:type="xsd:double"&gt;-0.98775625&lt;/D&gt;&lt;D xsi:type="xsd:double"&gt;-3.1146944&lt;/D&gt;&lt;D xsi:type="xsd:double"&gt;-2.6475072&lt;/D&gt;&lt;D xsi:type="xsd:double"&gt;-6.1771574&lt;/D&gt;&lt;D xsi:type="xsd:double"&gt;4.8861265&lt;/D&gt;&lt;D xsi:type="xsd:double"&gt;14.133442&lt;/D&gt;&lt;D xsi:type="xsd:double"&gt;11.263227&lt;/D&gt;&lt;D xsi:type="xsd:double"&gt;-2.8124988&lt;/D&gt;&lt;D xsi:type="xsd:double"&gt;3.9871335&lt;/D&gt;&lt;D xsi:type="xsd:double"&gt;5.565858&lt;/D&gt;&lt;D xsi:type="xsd:double"&gt;-1.5524268&lt;/D&gt;&lt;D xsi:type="xsd:double"&gt;-12.82357&lt;/D&gt;&lt;D xsi:type="xsd:double"&gt;0.24158955&lt;/D&gt;&lt;D xsi:type="xsd:double"&gt;-7.721603&lt;/D&gt;&lt;D xsi:type="xsd:double"&gt;7.279551&lt;/D&gt;&lt;D xsi:type="xsd:double"&gt;-11.087793&lt;/D&gt;&lt;D xsi:type="xsd:double"&gt;4.091263&lt;/D&gt;&lt;D xsi:type="xsd:double"&gt;-6.3114047&lt;/D&gt;&lt;D xsi:type="xsd:double"&gt;-2.7122498&lt;/D&gt;&lt;D xsi:type="xsd:double"&gt;5.224836&lt;/D&gt;&lt;D xsi:type="xsd:double"&gt;9.727311&lt;/D&gt;&lt;D xsi:type="xsd:double"&gt;8.048964&lt;/D&gt;&lt;D xsi:type="xsd:double"&gt;-10.538965&lt;/D&gt;&lt;D xsi:type="xsd:double"&gt;17.996931&lt;/D&gt;&lt;D xsi:type="xsd:double"&gt;-20.443756&lt;/D&gt;&lt;D xsi:type="xsd:double"&gt;9.311223&lt;/D&gt;&lt;D xsi:type="xsd:double"&gt;15.169203&lt;/D&gt;&lt;D xsi:type="xsd:double"&gt;-15.332663&lt;/D&gt;&lt;D xsi:type="xsd:double"&gt;2.8719664&lt;/D&gt;&lt;D xsi:type="xsd:double"&gt;3.1019688&lt;/D&gt;&lt;D xsi:type="xsd:double"&gt;0.91462135&lt;/D&gt;&lt;D xsi:type="xsd:double"&gt;11.353207&lt;/D&gt;&lt;D xsi:type="xsd:double"&gt;0.61792135&lt;/D&gt;&lt;D xsi:type="xsd:double"&gt;-5.970657&lt;/D&gt;&lt;D xsi:type="xsd:double"&gt;5.8418036&lt;/D&gt;&lt;D xsi:type="xsd:double"&gt;1.5084028&lt;/D&gt;&lt;D xsi:type="xsd:double"&gt;4.8997164&lt;/D&gt;&lt;D xsi:type="xsd:double"&gt;-0.30130744&lt;/D&gt;&lt;D xsi:type="xsd:double"&gt;-8.495635&lt;/D&gt;&lt;D xsi:type="xsd:double"&gt;-9.98165&lt;/D&gt;&lt;D xsi:type="xsd:double"&gt;5.055034&lt;/D&gt;&lt;D xsi:type="xsd:double"&gt;4.2297244&lt;/D&gt;&lt;D xsi:type="xsd:double"&gt;1.3177991&lt;/D&gt;&lt;D xsi:type="xsd:double"&gt;-8.025146&lt;/D&gt;&lt;D xsi:type="xsd:double"&gt;1.0454297&lt;/D&gt;&lt;D xsi:type="xsd:double"&gt;8.515728&lt;/D&gt;&lt;D xsi:type="xsd:double"&gt;0.953424&lt;/D&gt;&lt;D xsi:type="xsd:double"&gt;3.0875325&lt;/D&gt;&lt;D xsi:type="xsd:double"&gt;-5.5408835&lt;/D&gt;&lt;/FQL&gt;&lt;FQL&gt;&lt;Q&gt;EWZ^FMA_PE(NTMA,-10AY,0,AM,"PORTAGG","MEANR")&lt;/Q&gt;&lt;R&gt;121&lt;/R&gt;&lt;C&gt;1&lt;/C&gt;&lt;D xsi:type="xsd:double"&gt;11.2854173670343&lt;/D&gt;&lt;D xsi:type="xsd:double"&gt;11.6282389193355&lt;/D&gt;&lt;D xsi:type="xsd:double"&gt;12.5489098653572&lt;/D&gt;&lt;D xsi:type="xsd:double"&gt;11.3492554668627&lt;/D&gt;&lt;D xsi:type="xsd:double"&gt;11.5723267074282&lt;/D&gt;&lt;D xsi:type="xsd:double"&gt;11.1926369783446&lt;/D&gt;&lt;D xsi:type="xsd:double"&gt;10.588476157384&lt;/D&gt;&lt;D xsi:type="xsd:double"&gt;11.5487336542229&lt;/D&gt;&lt;D xsi:type="xsd:double"&gt;12.1139338912335&lt;/D&gt;&lt;D xsi:type="xsd:double"&gt;13.2258815903509&lt;/D&gt;&lt;D xsi:type="xsd:double"&gt;14.8206574094951&lt;/D&gt;&lt;D xsi:type="xsd:double"&gt;13.3469039043904&lt;/D&gt;&lt;D xsi:type="xsd:double"&gt;12.917635474485&lt;/D&gt;&lt;D xsi:type="xsd:double"&gt;12.074927814317&lt;/D&gt;&lt;D xsi:type="xsd:double"&gt;10.947791735324&lt;/D&gt;&lt;D xsi:type="xsd:double"&gt;11.2999410405578&lt;/D&gt;&lt;D xsi:type="xsd:double"&gt;11.2804334841837&lt;/D&gt;&lt;D xsi:type="xsd:double"&gt;10.779599241516&lt;/D&gt;&lt;D xsi:type="xsd:double"&gt;10.0515759452206&lt;/D&gt;&lt;D xsi:type="xsd:double"&gt;10.3726141895762&lt;/D&gt;&lt;D xsi:type="xsd:double"&gt;12.9534479527359&lt;/D&gt;&lt;D xsi:type="xsd:double"&gt;13.09810932497&lt;/D&gt;&lt;D xsi:type="xsd:double"&gt;12.6983471567294&lt;/D&gt;&lt;D xsi:type="xsd:double"&gt;12.4152741584341&lt;/D&gt;&lt;D xsi:type="xsd:double"&gt;12.5210725231802&lt;/D&gt;&lt;D xsi:type="xsd:double"&gt;13.8055676654602&lt;/D&gt;&lt;D xsi:type="xsd:double"&gt;14.1285946193795&lt;/D&gt;&lt;D xsi:type="xsd:double"&gt;14.0346814755606&lt;/D&gt;&lt;D xsi:type="xsd:double"&gt;14.0283452984168&lt;/D&gt;&lt;D xsi:type="xsd:double"&gt;12.9704153907222&lt;/D&gt;&lt;D xsi:type="xsd:double"&gt;13.0071622492726&lt;/D&gt;&lt;D xsi:type="xsd:double"&gt;13.2452819403279&lt;/D&gt;&lt;D xsi:type="xsd:double"&gt;13.4390209221061&lt;/D&gt;&lt;D xsi:type="xsd:double"&gt;12.6922279338617&lt;/D&gt;&lt;D xsi:type="xsd:double"&gt;12.69390576858&lt;/D&gt;&lt;D xsi:type="xsd:double"&gt;11.9493305085377&lt;/D&gt;&lt;D xsi:type="xsd:double"&gt;11.9372336809053&lt;/D&gt;&lt;D xsi:type="xsd:double"&gt;12.7975959331699&lt;/D&gt;&lt;D xsi:type="xsd:double"&gt;13.4667514879585&lt;/D&gt;&lt;D xsi:type="xsd:double"&gt;14.0998910300789&lt;/D&gt;&lt;D xsi:type="xsd:double"&gt;13.2877405742011&lt;/D&gt;&lt;D xsi:type="xsd:double"&gt;12.996095277619&lt;/D&gt;&lt;D xsi:type="xsd:double"&gt;13.8174831300276&lt;/D&gt;&lt;D xsi:type="xsd:double"&gt;13.4487664574763&lt;/D&gt;&lt;D xsi:type="xsd:double"&gt;13.2254954713301&lt;/D&gt;&lt;D xsi:type="xsd:double"&gt;12.8847697777152&lt;/D&gt;&lt;D xsi:type="xsd:double"&gt;12.2893793696678&lt;/D&gt;&lt;D xsi:type="xsd:double"&gt;11.2777746257466&lt;/D&gt;&lt;D xsi:type="xsd:double"&gt;10.6682070133062&lt;/D&gt;&lt;D xsi:type="xsd:double"&gt;11.4959642026169&lt;/D&gt;&lt;D xsi:type="xsd:double"&gt;10.3831004915105&lt;/D&gt;&lt;D xsi:type="xsd:double"&gt;10.8729839175196&lt;/D&gt;&lt;D xsi:type="xsd:double"&gt;11.7514423856555&lt;/D&gt;&lt;D xsi:type="xsd:double"&gt;11.6965507063487&lt;/D&gt;&lt;D xsi:type="xsd:double"&gt;12.2333380951812&lt;/D&gt;&lt;D xsi:type="xsd:double"&gt;13.097196898769&lt;/D&gt;&lt;D xsi:type="xsd:double"&gt;12.1690369353098&lt;/D&gt;&lt;D xsi:type="xsd:double"&gt;12.17114742989&lt;/D&gt;&lt;D xsi:type=</t>
        </r>
      </text>
    </comment>
    <comment ref="A5" authorId="0" shapeId="0" xr:uid="{DE08F342-3853-4659-A502-20DB346FFA16}">
      <text>
        <r>
          <rPr>
            <b/>
            <sz val="9"/>
            <color indexed="81"/>
            <rFont val="Tahoma"/>
            <charset val="1"/>
          </rPr>
          <t>"xsd:double"&gt;11.6593419511188&lt;/D&gt;&lt;D xsi:type="xsd:double"&gt;11.8343528201731&lt;/D&gt;&lt;D xsi:type="xsd:double"&gt;12.7260897771911&lt;/D&gt;&lt;D xsi:type="xsd:double"&gt;12.5144892740398&lt;/D&gt;&lt;D xsi:type="xsd:double"&gt;12.7313443369363&lt;/D&gt;&lt;D xsi:type="xsd:double"&gt;12.752356922317&lt;/D&gt;&lt;D xsi:type="xsd:double"&gt;13.5639154493113&lt;/D&gt;&lt;D xsi:type="xsd:double"&gt;13.6586647987258&lt;/D&gt;&lt;D xsi:type="xsd:double"&gt;14.6145744770355&lt;/D&gt;&lt;D xsi:type="xsd:double"&gt;14.2308008376822&lt;/D&gt;&lt;D xsi:type="xsd:double"&gt;12.7397338676181&lt;/D&gt;&lt;D xsi:type="xsd:double"&gt;10.4025924496613&lt;/D&gt;&lt;D xsi:type="xsd:double"&gt;13.4566748400349&lt;/D&gt;&lt;D xsi:type="xsd:double"&gt;18.0035307057612&lt;/D&gt;&lt;D xsi:type="xsd:double"&gt;26.5587949834614&lt;/D&gt;&lt;D xsi:type="xsd:double"&gt;25.8123499389475&lt;/D&gt;&lt;D xsi:type="xsd:double"&gt;22.6552093497711&lt;/D&gt;&lt;D xsi:type="xsd:double"&gt;16.577802302353&lt;/D&gt;&lt;D xsi:type="xsd:double"&gt;14.7875762096053&lt;/D&gt;&lt;D xsi:type="xsd:double"&gt;14.0737203588569&lt;/D&gt;&lt;D xsi:type="xsd:double"&gt;12.7825367198949&lt;/D&gt;&lt;D xsi:type="xsd:double"&gt;11.1817765653212&lt;/D&gt;&lt;D xsi:type="xsd:double"&gt;10.0940685249973&lt;/D&gt;&lt;D xsi:type="xsd:double"&gt;9.46930612767891&lt;/D&gt;&lt;D xsi:type="xsd:double"&gt;8.84866815827862&lt;/D&gt;&lt;D xsi:type="xsd:double"&gt;9.53787920338251&lt;/D&gt;&lt;D xsi:type="xsd:double"&gt;9.15584072131038&lt;/D&gt;&lt;D xsi:type="xsd:double"&gt;8.09490362623947&lt;/D&gt;&lt;D xsi:type="xsd:double"&gt;7.9805060061579&lt;/D&gt;&lt;D xsi:type="xsd:double"&gt;7.6765823552549&lt;/D&gt;&lt;D xsi:type="xsd:double"&gt;7.4216921457375&lt;/D&gt;&lt;D xsi:type="xsd:double"&gt;7.69862785018941&lt;/D&gt;&lt;D xsi:type="xsd:double"&gt;7.48366613042785&lt;/D&gt;&lt;D xsi:type="xsd:double"&gt;8.05944723848011&lt;/D&gt;&lt;D xsi:type="xsd:double"&gt;8.22320137000673&lt;/D&gt;&lt;D xsi:type="xsd:double"&gt;7.67331148670911&lt;/D&gt;&lt;D xsi:type="xsd:double"&gt;6.46087727709974&lt;/D&gt;&lt;D xsi:type="xsd:double"&gt;6.70554855764801&lt;/D&gt;&lt;D xsi:type="xsd:double"&gt;5.85819204672147&lt;/D&gt;&lt;D xsi:type="xsd:double"&gt;6.42571148681065&lt;/D&gt;&lt;D xsi:type="xsd:double"&gt;6.38508528932495&lt;/D&gt;&lt;D xsi:type="xsd:double"&gt;7.04537311362824&lt;/D&gt;&lt;D xsi:type="xsd:double"&gt;7.19849553222888&lt;/D&gt;&lt;D xsi:type="xsd:double"&gt;6.73700667512838&lt;/D&gt;&lt;D xsi:type="xsd:double"&gt;6.87239623436162&lt;/D&gt;&lt;D xsi:type="xsd:double"&gt;6.99251688846421&lt;/D&gt;&lt;D xsi:type="xsd:double"&gt;6.75061938188047&lt;/D&gt;&lt;D xsi:type="xsd:double"&gt;6.4938533577619&lt;/D&gt;&lt;D xsi:type="xsd:double"&gt;6.80765237369238&lt;/D&gt;&lt;D xsi:type="xsd:double"&gt;7.34243528925903&lt;/D&gt;&lt;D xsi:type="xsd:double"&gt;7.98251625456627&lt;/D&gt;&lt;D xsi:type="xsd:double"&gt;7.92725212946535&lt;/D&gt;&lt;D xsi:type="xsd:double"&gt;7.94842610942654&lt;/D&gt;&lt;D xsi:type="xsd:double"&gt;7.42925775439985&lt;/D&gt;&lt;D xsi:type="xsd:double"&gt;7.47737874669704&lt;/D&gt;&lt;D xsi:type="xsd:double"&gt;7.66620609158224&lt;/D&gt;&lt;D xsi:type="xsd:double"&gt;7.8861805834245&lt;/D&gt;&lt;D xsi:type="xsd:double"&gt;7.73203347690127&lt;/D&gt;&lt;D xsi:type="xsd:double"&gt;7.82955464644696&lt;/D&gt;&lt;D xsi:type="xsd:double"&gt;7.59838594881533&lt;/D&gt;&lt;D xsi:type="xsd:double"&gt;7.62282358748953&lt;/D&gt;&lt;D xsi:type="xsd:double"&gt;7.11020140943034&lt;/D&gt;&lt;D xsi:type="xsd:double"&gt;7.12048248334332&lt;/D&gt;&lt;/FQL&gt;&lt;FQL&gt;&lt;Q&gt;DDR3512M-FDS^FG_PRICE_CHANGE(0,-1AY)&lt;/Q&gt;&lt;R&gt;1&lt;/R&gt;&lt;C&gt;1&lt;/C&gt;&lt;D xsi:type="xsd:double"&gt;-7.14544831235095&lt;/D&gt;&lt;/FQL&gt;&lt;FQL&gt;&lt;Q&gt;PLATI-FDS^FG_PRICE_CHANGE(0,-1AM)&lt;/Q&gt;&lt;R&gt;1&lt;/R&gt;&lt;C&gt;1&lt;/C&gt;&lt;D xsi:type="xsd:double"&gt;1.10663983903421&lt;/D&gt;&lt;/FQL&gt;&lt;FQL&gt;&lt;Q&gt;TIOS-FDS^MAX(FG_PRICE(0,-5AY))&lt;/Q&gt;&lt;R&gt;1&lt;/R&gt;&lt;C&gt;1&lt;/C&gt;&lt;D xsi:type="xsd:double"&gt;219.77&lt;/D&gt;&lt;/FQL&gt;&lt;FQL&gt;&lt;Q&gt;FC0000AE^FG_PRICE(0)&lt;/Q&gt;&lt;R&gt;1&lt;/R&gt;&lt;C&gt;1&lt;/C&gt;&lt;D xsi:type="xsd:double"&gt;141.04237&lt;/D&gt;&lt;/FQL&gt;&lt;FQL&gt;&lt;Q&gt;FC0000KR^FG_PRICE(0)&lt;/Q&gt;&lt;R&gt;1&lt;/R&gt;&lt;C&gt;1&lt;/C&gt;&lt;D xsi:type="xsd:double"&gt;486.35916&lt;/D&gt;&lt;/FQL&gt;&lt;FQL&gt;&lt;Q&gt;GREK^FG_PRICE_MAVG(0,,,,200)&lt;/Q&gt;&lt;R&gt;1&lt;/R&gt;&lt;C&gt;1&lt;/C&gt;&lt;D xsi:type="xsd:double"&gt;38.3388&lt;/D&gt;&lt;/FQL&gt;&lt;FQL&gt;&lt;Q&gt;EPOL^FG_PRICE(0)&lt;/Q&gt;&lt;R&gt;1&lt;/R&gt;&lt;C&gt;1&lt;/C&gt;&lt;D xsi:type="xsd:double"&gt;24.86&lt;/D&gt;&lt;/FQL&gt;&lt;FQL&gt;&lt;Q&gt;SET-BKK^FG_TOTAL_RETURNC(0,-12AM)&lt;/Q&gt;&lt;R&gt;1&lt;/R&gt;&lt;C&gt;1&lt;/C&gt;&lt;D xsi:type="xsd:double"&gt;-13.048178&lt;/D&gt;&lt;/FQL&gt;&lt;FQL&gt;&lt;Q&gt;INDA^FMA_PCT_ABOVE_MAVG(200,0,,,,"PORTAGG")&lt;/Q&gt;&lt;R&gt;1&lt;/R&gt;&lt;C&gt;1&lt;/C&gt;&lt;D xsi:type="xsd:double"&gt;92.5170068027211&lt;/D&gt;&lt;/FQL&gt;&lt;FQL&gt;&lt;Q&gt;EWY^FMA_PCT_ABOVE_MAVG(200,0,,,,"PORTAGG")&lt;/Q&gt;&lt;R&gt;1&lt;/R&gt;&lt;C&gt;1&lt;/C&gt;&lt;D xsi:type="xsd:double"&gt;56.5656565656566&lt;/D&gt;&lt;/FQL&gt;&lt;FQL&gt;&lt;Q&gt;EPU^PERCENT_CHANGE(FMA_EPS(+1,0,,,,"PORTAGG","MEAN"),FMA_EPS(+1,-1AM,,,,"PORTAGG","MEAN"))&lt;/Q&gt;&lt;R&gt;1&lt;/R&gt;&lt;C&gt;1&lt;/C&gt;&lt;D xsi:type="xsd:double"&gt;-3.92061095863122&lt;/D&gt;&lt;/FQL&gt;&lt;FQL&gt;&lt;Q&gt;ECH^PERCENT_CHANGE(FMA_EPS(+1,0,,,,"PORTAGG","MEAN"),FMA_EPS(+1,-3AM,,,,"PORTAGG","MEAN"))&lt;/Q&gt;&lt;R&gt;1&lt;/R&gt;&lt;C&gt;1&lt;/C&gt;&lt;D xsi:type="xsd:double"&gt;-4.76606064392316&lt;/D&gt;&lt;/FQL&gt;&lt;FQL&gt;&lt;Q&gt;EWJ^FG_TOTAL_RETURNC(0,-6AM)&lt;/Q&gt;&lt;R&gt;1&lt;/R&gt;&lt;C&gt;1&lt;/C&gt;&lt;D xsi:type="xsd:double"&gt;10.9442&lt;/D&gt;&lt;/FQL&gt;&lt;FQL&gt;&lt;Q&gt;URTH^SIZE(FG_CONSTITUENTS)&lt;/Q&gt;&lt;R&gt;1&lt;/R&gt;&lt;C&gt;1&lt;/C&gt;&lt;D xsi:type="xsd:long"&gt;1433&lt;/D&gt;&lt;/FQL&gt;&lt;FQL&gt;&lt;Q&gt;EZA^SIZE(FG_CONSTITUENTS)&lt;/Q&gt;&lt;R&gt;1&lt;/R&gt;&lt;C&gt;1&lt;/C&gt;&lt;D xsi:type="xsd:long"&gt;33&lt;/D&gt;&lt;/FQL&gt;&lt;FQL&gt;&lt;Q&gt;CNYA^FMA_COS_UP("EPS","1M",+1,NOW,,,"PORTAGG","MEANR")&lt;/Q&gt;&lt;R&gt;1&lt;/R&gt;&lt;C&gt;1&lt;/C&gt;&lt;D xsi:type="xsd:double"&gt;80&lt;/D&gt;&lt;/FQL&gt;&lt;FQL&gt;&lt;Q&gt;EWT^FG_ROE(0)&lt;/Q&gt;&lt;R&gt;1&lt;/R&gt;&lt;C&gt;1&lt;/C&gt;&lt;D xsi:type="xsd:double"&gt;10.4696512967694&lt;/D&gt;&lt;/FQL&gt;&lt;FQL&gt;&lt;Q&gt;TRYBR10Y-FDS^FG_YIELD_NAME&lt;/Q&gt;&lt;R&gt;1&lt;/R&gt;&lt;C&gt;1&lt;/C&gt;&lt;D xsi:type="xsd:string"&gt;Treasury - Brazil Benchmark Bond 10Y&lt;/D&gt;&lt;/FQL&gt;&lt;FQL&gt;&lt;Q&gt;REFEUREFI-FDS^(SUBARRAY(NOT_NA(NO_REPEAT_F(FG_YIELD(NOW,-10AY,D))),0,1)-SUBARRAY(NOT_NA(NO_REPEAT_F(FG_YIELD(NOW,-10AY,D))),1,1))*100&lt;/Q&gt;&lt;R&gt;1&lt;/R&gt;&lt;C&gt;1&lt;/C&gt;&lt;D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xsi:type="xsd:double"&gt;-9.99999999999996&lt;/D&gt;&lt;/FQL&gt;&lt;FQL&gt;&lt;Q&gt;TRYPL10Y-FDS^PCTCHG(FG_YIELD(0,,,,"YTM"),FG_YIELD(-3AM,,,,"YTM"))&lt;/Q&gt;&lt;R&gt;1&lt;/R&gt;&lt;C&gt;1&lt;/C&gt;&lt;D xsi:type="xsd:double"&gt;4.765863&lt;/D&gt;&lt;/FQL&gt;&lt;FQL&gt;&lt;Q&gt;TRYKR10Y-FDS^FG_YIELD_NAME&lt;/Q&gt;&lt;R&gt;1&lt;/R&gt;&lt;C&gt;1&lt;/C&gt;&lt;D xsi:type="xsd:string"&gt;South Korea Benchmark Bond - 10 Year&lt;/D&gt;&lt;/FQL&gt;&lt;FQL&gt;&lt;Q&gt;VGK^JULIAN(FMA_DIV_YLD(NTMA,NOW,NOW,M,"PORTAGG","MEANR").DATES)&lt;/Q&gt;&lt;R&gt;1&lt;/R&gt;&lt;C&gt;1&lt;/C&gt;&lt;D xsi:type="xsd:long"&gt;45443&lt;/D&gt;&lt;/FQL&gt;&lt;FQL&gt;&lt;Q&gt;SET-BKK^JULIAN(FMA_DIV_YLD(NTMA,NOW,NOW,M,"PORTAGG","MEANR").DATES)&lt;/Q&gt;&lt;R&gt;1&lt;/R&gt;&lt;C&gt;1&lt;/C&gt;&lt;D xsi:type="xsd:long"&gt;45471&lt;/D&gt;&lt;/FQL&gt;&lt;FQL&gt;&lt;Q&gt;EWZ^FMA_EVAL_EBIT(LTMA,NOW,NOW,M,"PORTAGG","MEANR")&lt;/Q&gt;&lt;R&gt;1&lt;/R&gt;&lt;C&gt;1&lt;/C&gt;&lt;D xsi:type="xsd:double"&gt;6.66859030875787&lt;/D&gt;&lt;/FQL&gt;&lt;FQL&gt;&lt;Q&gt;EPU^FMA_EVAL_EBIT(LTMA,NOW,NOW,M,"PORTAGG","MEANR")&lt;/Q&gt;&lt;R&gt;1&lt;/R&gt;&lt;C&gt;1&lt;/C&gt;&lt;D xsi:type="xsd:double"&gt;12.4680499889226&lt;/D&gt;&lt;/FQL&gt;&lt;FQL&gt;&lt;Q&gt;CNYA^FMA_EVAL_EBIT(LTMA,NOW,NOW,M,"PORTAGG","MEANR")&lt;/Q&gt;&lt;R&gt;1&lt;/R&gt;&lt;C&gt;1&lt;/C&gt;&lt;D xsi:type="xsd:double"&gt;16.1438563322283&lt;/D&gt;&lt;/FQL&gt;&lt;FQL&gt;&lt;Q&gt;EPHE^FMA_ROE(NTMA,-20AY,NOW,FY,"PORTAGG","MEANR")&lt;/Q&gt;&lt;R&gt;20&lt;/R&gt;&lt;C&gt;1&lt;/C&gt;&lt;D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xsi:type="xsd:double"&gt;11.9407094450378&lt;/D&gt;&lt;/FQL&gt;&lt;FQL&gt;&lt;Q&gt;CC_GR^FG_COMPANY_NAME&lt;/Q&gt;&lt;R&gt;1&lt;/R&gt;&lt;C&gt;1&lt;/C&gt;&lt;D xsi:type="xsd:string"&gt;Greece&lt;/D&gt;&lt;/FQL&gt;&lt;FQL&gt;&lt;Q&gt;USDSAR^FG_COMPANY_NAME&lt;/Q&gt;&lt;R&gt;1&lt;/R&gt;&lt;C&gt;1&lt;/C&gt;&lt;D xsi:type="xsd:string"&gt;Saudi Arabian Riyal per U.S. Dollar&lt;/D&gt;&lt;/FQL&gt;&lt;FQL&gt;&lt;Q&gt;USDTRY^FG_PRICE_CHANGE(0,-1AY)&lt;/Q&gt;&lt;R&gt;1&lt;/R&gt;&lt;C&gt;1&lt;/C&gt;&lt;D xsi:type="xsd:double"&gt;25.166214&lt;/D&gt;&lt;/FQL&gt;&lt;FQL&gt;&lt;Q&gt;USDEUR^FG_PRICE_CHANGE(0,-1AM)&lt;/Q&gt;&lt;R&gt;1&lt;/R&gt;&lt;C&gt;1&lt;/C&gt;&lt;D xsi:type="xsd:double"&gt;0.39263964&lt;/D&gt;&lt;/FQL&gt;&lt;FQL&gt;&lt;Q&gt;USDKRW^STD(FG_PRICE_CHANGE(0,-3AY,M))&lt;/Q&gt;&lt;R&gt;1&lt;/R&gt;&lt;C&gt;1&lt;/C&gt;&lt;D xsi:type="xsd:double"&gt;3.01024254390989&lt;/D&gt;&lt;/FQL&gt;&lt;FQL&gt;&lt;Q&gt;USDTWD^FG_PRICE_CHANGE(0,-1AY)&lt;/Q&gt;&lt;R&gt;1&lt;/R&gt;&lt;C&gt;1&lt;/C&gt;&lt;D xsi:type="xsd:double"&gt;4.3146014&lt;/D&gt;&lt;/FQL&gt;&lt;FQL&gt;&lt;Q&gt;USDIDR^FG_PRICE_CHANGE(0,-1AM)&lt;/Q&gt;&lt;R&gt;1&lt;/R&gt;&lt;C&gt;1&lt;/C&gt;&lt;D xsi:type="xsd:double"&gt;-0.04605651&lt;/D&gt;&lt;/FQL&gt;&lt;FQL&gt;&lt;Q&gt;KSA^P_PRICE_RETURNS_PR('52W',2,-10AY,0,AM)&lt;/Q&gt;&lt;R&gt;121&lt;/R&gt;&lt;C&gt;1&lt;/C&gt;&lt;D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xsi:type="xsd:double"&gt;-17.682505&lt;/D&gt;&lt;D xsi:type="xsd:double"&gt;-7.1842074&lt;/D&gt;&lt;D xsi:type="xsd:double"&gt;2.3960948&lt;/D&gt;&lt;D xsi:type="xsd:double"&gt;11.699986&lt;/D&gt;&lt;D xsi:type="xsd:double"&gt;24.494017&lt;/D&gt;&lt;D xsi:type="xsd:double"&gt;15.744591&lt;/D&gt;&lt;D xsi:type="xsd:double"&gt;18.656778&lt;/D&gt;&lt;D xsi:type="xsd:double"&gt;7.5948834&lt;/D&gt;&lt;D xsi:type="xsd:double"&gt;8.574926&lt;/D&gt;&lt;D xsi:type="xsd:double"&gt;16.635942&lt;/D&gt;&lt;D xsi:type="xsd:double"&gt;16.651249&lt;/D&gt;&lt;D xsi:type="xsd:double"&gt;22.926617&lt;/D&gt;&lt;D xsi:type="xsd:double"&gt;30.188965&lt;/D&gt;&lt;D xsi:type="xsd:double"&gt;16.792465&lt;/D&gt;&lt;D xsi:type="xsd:double"&gt;2.2840023&lt;/D&gt;&lt;D xsi:type="xsd:double"&gt;7.2825074&lt;/D&gt;&lt;D xsi:type="xsd:double"&gt;10.080994&lt;/D&gt;&lt;D xsi:type="xsd:double"&gt;10.365641&lt;/D&gt;&lt;D xsi:type="xsd:double"&gt;20.854866&lt;/D&gt;&lt;D xsi:type="xsd:double"&gt;23.986816&lt;/D&gt;&lt;D xsi:type="xsd:double"&gt;31.06904&lt;/D&gt;&lt;D xsi:type="xsd:double"&gt;19.078732&lt;/D&gt;&lt;D xsi:type="xsd:double"&gt;26.136744&lt;/D&gt;&lt;D xsi:type="xsd:double"&gt;11.348462&lt;/D&gt;&lt;D xsi:type="xsd:double"&gt;16.171312&lt;/D&gt;&lt;D xsi:type="xsd:double"&gt;19.664932&lt;/D&gt;&lt;D xsi:type="xsd:double"&gt;16.229534&lt;/D&gt;&lt;D xsi:type="xsd:double"&gt;13.045239&lt;/D&gt;&lt;D xsi:type="xsd:double"&gt;21.79408&lt;/D&gt;&lt;D xsi:type="xsd:double"&gt;22.875988&lt;/D&gt;&lt;D xsi:type="xsd:double"&gt;17.758762&lt;/D&gt;&lt;D xsi:type="xsd:double"&gt;22.574377&lt;/D&gt;&lt;D xsi:type="xsd:double"&gt;3.1016588&lt;/D&gt;&lt;D xsi:type="xsd:double"&gt;11.156225&lt;/D&gt;&lt;D xsi:type="xsd:double"&gt;3.5018444&lt;/D&gt;&lt;D xsi:type="xsd:double"&gt;9.920013&lt;/D&gt;&lt;D xsi:type="xsd:double"&gt;2.7741432&lt;/D&gt;&lt;D xsi:type="xsd:double"&gt;1.2376785&lt;/D&gt;&lt;D xsi:type="xsd:double"&gt;4.9952626&lt;/D&gt;&lt;D xsi:type="xsd:double"&gt;8.443033&lt;/D&gt;&lt;D xsi:type="xsd:double"&gt;-6.7398844&lt;/D&gt;&lt;D xsi:type="xsd:double"&gt;-15.959036&lt;/D&gt;&lt;D xsi:type="xsd:double"&gt;-23.687672&lt;/D&gt;&lt;D xsi:type="xsd:double"&gt;-29.932213&lt;/D&gt;&lt;D xsi:type="xsd:double"&gt;-12.421047&lt;/D&gt;&lt;D xsi:type="xsd:double"&gt;-16.054838&lt;/D&gt;&lt;D xsi:type="xsd:double"&gt;-11.488658&lt;/D&gt;&lt;D xsi:type="xsd:double"&gt;-3.7194192&lt;/D&gt;&lt;D xsi:type="xsd:double"&gt;0.88016987&lt;/D&gt;&lt;D xsi:type="xsd:double"&gt;3.7140012&lt;/D&gt;&lt;D xsi:type="xsd:double"&gt;9.498429&lt;/D&gt;&lt;D xsi:type="xsd:double"&gt;4.6741724&lt;/D&gt;&lt;D xsi:type="xsd:double"&gt;7.8319073&lt;/D&gt;&lt;D xsi:type="xsd:double"&gt;28.816437&lt;/D&gt;&lt;D xsi:type="xsd:double"&gt;46.27725&lt;/D&gt;&lt;D xsi:type="xsd:double"&gt;55.922447&lt;/D&gt;&lt;D xsi:type="xsd:double"&gt;48.023926&lt;/D&gt;&lt;D xsi:type="xsd:double"&gt;50.272644&lt;/D&gt;&lt;D xsi:type="xsd:double"&gt;51.279163&lt;/D&gt;&lt;D xsi:type="xsd:double"&gt;47.29029&lt;/D&gt;&lt;D xsi:type="xsd:double"&gt;46.21705&lt;/D&gt;&lt;D xsi:type="xsd:double"&gt;49.117638&lt;/D&gt;&lt;D xsi:type="xsd:double"&gt;29.588366&lt;/D&gt;&lt;D xsi:type="xsd:double"&gt;35.16849&lt;/D&gt;&lt;D xsi:type="xsd:double"&gt;46.558475&lt;/D&gt;&lt;D xsi:type="xsd:double"&gt;43.11477&lt;/D&gt;&lt;D xsi:type="xsd:double"&gt;34.480083&lt;/D&gt;&lt;D xsi:type="xsd:double"&gt;35.782562&lt;/D&gt;&lt;D xsi:type="xsd:double"&gt;18.447649&lt;/D&gt;&lt;D xsi:type="xsd:double"&gt;2.3706317&lt;/D&gt;&lt;D xsi:type="xsd:double"&gt;10.316825&lt;/D&gt;&lt;D xsi:type="xsd:double"&gt;8.042276&lt;/D&gt;&lt;D xsi:type="xsd:double"&gt;3.38701&lt;/D&gt;&lt;D xsi:type="xsd:double"&gt;0.53368807&lt;/D&gt;&lt;D xsi:type="xsd:double"&gt;-5.029869&lt;/D&gt;&lt;D xsi:type="xsd:double"&gt;-7.2950306&lt;/D&gt;&lt;D xsi:type="xsd:double"&gt;-12.150282&lt;/D&gt;&lt;D xsi:type="xsd:double"&gt;-18.90093&lt;/D&gt;&lt;D xsi:type="xsd:double"&gt;-15.164936&lt;/D&gt;&lt;D xsi:type="xsd:double"&gt;-16.469204&lt;/D&gt;&lt;D xsi:type="xsd:double"&gt;-7.8535137&lt;/D&gt;&lt;D xsi:type="xsd:double"&gt;6.066394&lt;/D&gt;&lt;D xsi:type="xsd:double"&gt;-5.293483&lt;/D&gt;&lt;D xsi:type="xsd:double"&gt;-5.702245&lt;/D&gt;&lt;D xsi:type="xsd:double"&gt;-10.029322&lt;/D&gt;&lt;D xsi:type="xsd:double"&gt;-3.9469063&lt;/D&gt;&lt;D xsi:type="xsd:double"&gt;8.219278&lt;/D&gt;&lt;D xsi:type="xsd:double"&gt;16.17794&lt;/D&gt;&lt;D xsi:type="xsd:double"&gt;13.435292&lt;/D&gt;&lt;D xsi:type="xsd:double"&gt;20.021772&lt;/D&gt;&lt;D xsi:type="xsd:double"&gt;14.964795&lt;/D&gt;&lt;D xsi:type="xsd:double"&gt;11.32406&lt;/D&gt;&lt;D xsi:type="xsd:double"&gt;0.7906914&lt;/D&gt;&lt;D xsi:type="xsd:double"&gt;-0.31285286&lt;/D&gt;&lt;/FQL&gt;&lt;FQL&gt;&lt;Q&gt;EPHE^FG_TOTAL_RETURNC(-10AY,0,AM)&lt;/Q&gt;&lt;R&gt;121&lt;/R&gt;&lt;C&gt;1&lt;/C&gt;&lt;D xsi:type="xsd:double"&gt;2.464521&lt;/D&gt;&lt;D xsi:type="xsd:double"&gt;-0.106316805&lt;/D&gt;&lt;D xsi:type="xsd:double"&gt;6.040442&lt;/D&gt;&lt;D xsi:type="xsd:double"&gt;-4.893345&lt;/D&gt;&lt;D xsi:type="xsd:double"&gt;0.4485488&lt;/D&gt;&lt;D xsi:type="xsd:double"&gt;0.9456277&lt;/D&gt;&lt;D xsi:type="xsd:double"&gt;-1.7366409&lt;/D&gt;&lt;D xsi:type="xsd:double"&gt;9.3733425&lt;/D&gt;&lt;D xsi:type="xsd:double"&gt;2.0150542&lt;/D&gt;&lt;D xsi:type="xsd:double"&gt;2.0228386&lt;/D&gt;&lt;D xsi:type="xsd:double"&gt;-3.7322104&lt;/D&gt;&lt;D xsi:type="xsd:double"&gt;-6.542283&lt;/D&gt;&lt;D xsi:type="xsd:double"&gt;2.0873666&lt;/D&gt;&lt;D xsi:type="xsd:double"&gt;-0.7918298&lt;/D&gt;&lt;D xsi:type="xsd:double"&gt;-11.740476&lt;/D&gt;&lt;D xsi:type="xsd:double"&gt;4.6382785&lt;/D&gt;&lt;D xsi:type="xsd:double"&gt;-1.7563343&lt;/D&gt;&lt;D xsi:type="xsd:double"&gt;-1.3337135&lt;/D&gt;&lt;D xsi:type="xsd:double"&gt;-3.0726433&lt;/D&gt;&lt;D xsi:type="xsd:double"&gt;-4.1989384&lt;/D&gt;&lt;D xsi:type="xsd:double"&gt;6.6832542&lt;/D&gt;&lt;D xsi:type="xsd:double"&gt;3.6713362&lt;/D&gt;&lt;D xsi:type="xsd:double"&gt;-4.5250177&lt;/D&gt;&lt;D xsi:type="xsd:double"&gt;13.305855&lt;/D&gt;&lt;D xsi:type="xsd:double"&gt;1.0106921&lt;/D&gt;&lt;D xsi:type="xsd:double"&gt;2.4780512&lt;/D&gt;&lt;D xsi:type="xsd:double"&gt;-0.6801009&lt;/D&gt;&lt;D xsi:type="xsd:double"&gt;-5.630231&lt;/D&gt;&lt;D xsi:type="xsd:double"&gt;-7.2292385&lt;/D&gt;&lt;D xsi:type="xsd:double"&gt;-6.1413646&lt;/D&gt;&lt;D xsi:type="xsd:double"&gt;7.0640206&lt;/D&gt;&lt;D xsi:type="xsd:double"&gt;-0.5203843&lt;/D&gt;&lt;D xsi:type="xsd:double"&gt;-1.9761682&lt;/D&gt;&lt;D xsi:type="xsd:double"&gt;5.0103784&lt;/D&gt;&lt;D xsi:type="xsd:double"&gt;4.771328&lt;/D&gt;&lt;D xsi:type="xsd:double"&gt;1.6976595&lt;/D&gt;&lt;D xsi:type="xsd:double"&gt;-4.359293&lt;/D&gt;&lt;D xsi:type="xsd:double"&gt;0.91718435&lt;/D&gt;&lt;D xsi:type="xsd:double"&gt;-0.82622766&lt;/D&gt;&lt;D xsi:type="xsd:double"&gt;4.082203&lt;/D&gt;&lt;D xsi:type="xsd:double"&gt;-0.48025846&lt;/D&gt;&lt;D xsi:type="xsd:double"&gt;-3.0294955&lt;/D&gt;&lt;D xsi:type="xsd:double"&gt;11.160755&lt;/D&gt;&lt;D xsi:type="xsd:double"&gt;-9.880543&lt;/D&gt;&lt;D xsi:type="xsd:double"&gt;0.41425228&lt;/D&gt;&lt;D xsi:type="xsd:double"&gt;-4.7029676&lt;/D&gt;&lt;D xsi:type="xsd:double"&gt;-4.617614&lt;/D&gt;&lt;D xsi:type="xsd:double"&gt;-0.8471966&lt;/D&gt;&lt;D xsi:type="xsd:double"&gt;-7.4766636&lt;/D&gt;&lt;D xsi:type="xsd:double"&gt;9.701991&lt;/D&gt;&lt;D xsi:type="xsd:double"&gt;-3.1995237&lt;/D&gt;&lt;D xsi:type="xsd:double"&gt;-9.198624&lt;/D&gt;&lt;D xsi:type="xsd:double"&gt;5.494499&lt;/D&gt;&lt;D xsi:type="xsd:double"&gt;4.7851563&lt;/D&gt;&lt;D xsi:type="xsd:double"&gt;5.536711&lt;/D&gt;&lt;D xsi:type="xsd:double"&gt;4.712808&lt;/D&gt;&lt;D xsi:type="xsd:double"&gt;-6.7229214&lt;/D&gt;&lt;D xsi:type="xsd:double"&gt;4.402888&lt;/D&gt;&lt;D xsi:type="xsd:double"&gt;1.993072&lt;/D&gt;&lt;D xsi:type="xsd:double"&gt;-0.28321147&lt;/D&gt;&lt;D xsi:type="xsd:double"&gt;2.436602&lt;/D&gt;&lt;D xsi:type="xsd:double"&gt;-5.890566&lt;/D&gt;&lt;D xsi:type="xsd:double"&gt;1.4832377&lt;/D&gt;&lt;D xsi:type="xsd:double"&gt;-2.3384929&lt;/D&gt;&lt;D xsi:type="xsd:double"&gt;8.739901&lt;/D&gt;&lt;D xsi:type="xsd:double"&gt;-5.6151986&lt;/D&gt;&lt;D xsi:type="xsd:double"&gt;-0.9890497&lt;/D&gt;&lt;D xsi:type="xsd:double"&gt;-4.5695724&lt;/D&gt;&lt;D xsi:type="xsd:double"&gt;-9.391409&lt;/D&gt;&lt;D xsi:type="xsd:double"&gt;-23.286736&lt;/D&gt;&lt;D xsi:type="xsd:double"&gt;8.533335&lt;/D&gt;&lt;D xsi:type="xsd:double"&gt;18.714165&lt;/D&gt;&lt;D xsi:type="xsd:double"&gt;-1.8307328&lt;/D&gt;&lt;D xsi:type="xsd:double"&gt;-7.387769&lt;/D&gt;&lt;D xsi:type="xsd:double"&gt;-1.4503837&lt;/D&gt;&lt;D xsi:type="xsd:double"&gt;3.98916&lt;/D&gt;&lt;D xsi:type="xsd:double"&gt;14.264429&lt;/D&gt;&lt;D xsi:type="xsd:double"&gt;6.910038&lt;/D&gt;&lt;D xsi:type="xsd:double"&gt;-0.3620565&lt;/D&gt;&lt;D xsi:type="xsd:double"&gt;-2.9438853&lt;/D&gt;&lt;D xsi:type="xsd:double"&gt;-2.4644494&lt;/D&gt;&lt;D xsi:type="xsd:double"&gt;-5.150634&lt;/D&gt;&lt;D xsi:type="xsd:double"&gt;-1.6051948&lt;/D&gt;&lt;D xsi:type="xsd:double"&gt;9.649431&lt;/D&gt;&lt;D xsi:type="xsd:double"&gt;0.010704994&lt;/D&gt;&lt;D xsi:type="xsd:double"&gt;-9.177816&lt;/D&gt;&lt;D xsi:type="xsd:double"&gt;6.877184&lt;/D&gt;&lt;D xsi:type="xsd:double"&gt;-0.16414523&lt;/D&gt;&lt;D xsi:type="xsd:double"&gt;8.516932&lt;/D&gt;&lt;D xsi:type="xsd:double"&gt;-4.515153&lt;/D&gt;&lt;D xsi:type="xsd:double"&gt;-0.93821883&lt;/D&gt;&lt;D xsi:type="xsd:double"&gt;3.2797337&lt;/D&gt;&lt;D xsi:type="xsd:double"&gt;-0.24905801&lt;/D&gt;&lt;D xsi:type="xsd:double"&gt;-2.6841462&lt;/D&gt;&lt;D xsi:type="xsd:double"&gt;-7.3123813&lt;/D&gt;&lt;D xsi:type="xsd:double"&gt;-1.9031107&lt;/D&gt;&lt;D xsi:type="xsd:double"&gt;-8.708018&lt;/D&gt;&lt;D xsi:type="xsd:double"&gt;2.5410414&lt;/D&gt;&lt;D xsi:type="xsd:double"&gt;0.15250444&lt;/D&gt;&lt;D xsi:type="xsd:double"&gt;-12.333459&lt;/D&gt;&lt;D xsi:type="xsd:double"&gt;3.560567&lt;/D&gt;&lt;D xsi:type="xsd:double"&gt;7.547164&lt;/D&gt;&lt;D xsi:type="xsd:double"&gt;7.2018385&lt;/D&gt;&lt;D xsi:type="xsd:double"&gt;6.028497&lt;/D&gt;&lt;D xsi:type="xsd:double"&gt;-6.857342&lt;/D&gt;&lt;D xsi:type="xsd:double"&gt;-1.7018139&lt;/D&gt;&lt;D xsi:type="xsd:double"&gt;3.048551&lt;/D&gt;&lt;D xsi:type="xsd:double"&gt;-5.551493&lt;/D&gt;&lt;D xsi:type="xsd:double"&gt;1.4047146&lt;/D&gt;&lt;D xsi:type="xsd:double"&gt;0.68506&lt;/D&gt;&lt;D xsi:type="xsd:double"&gt;-6.2309504&lt;/D&gt;&lt;D xsi:type="xsd:double"&gt;-0.41697025&lt;/D&gt;&lt;D xsi:type="xsd:double"&gt;0.04105568&lt;/D&gt;&lt;D xsi:type="xsd:double"&gt;4.431677&lt;/D&gt;&lt;D xsi:type="xsd:double"&gt;5.41656&lt;/D&gt;&lt;D xsi:type="xsd:double"&gt;0.22547245&lt;/D&gt;&lt;D xsi:type="xsd:double"&gt;2.7746558&lt;/D&gt;&lt;D xsi:type="xsd:double"&gt;-3.538853&lt;/D&gt;&lt;D xsi:type="xsd:double"&gt;-1.7019689&lt;/D&gt;&lt;D xsi:type="xsd:double"&gt;-5.463642&lt;/D&gt;&lt;D xsi:type="xsd:double"&gt;2.2546768&lt;/D&gt;&lt;/FQL&gt;&lt;FQL&gt;&lt;Q&gt;EWM^FMA_PE(NTMA,-10AY,0,AM,"PORTAGG","MEANR")&lt;/Q&gt;&lt;R&gt;121&lt;/R&gt;&lt;C&gt;1&lt;/C&gt;&lt;D xsi:type="xsd:double"&gt;15.8061622305644&lt;/D&gt;&lt;D xsi:type="xsd:double"&gt;15.7293912766253&lt;/D&gt;&lt;D xsi:type="xsd:double"&gt;15.8754552884241&lt;/D&gt;&lt;D xsi:type="xsd:double"&gt;15.6398239514591&lt;/D&gt;&lt;D xsi:type="xsd:double"&gt;15.4269652701267&lt;/D&gt;&lt;D xsi:type="xsd:double"&gt;15.0266776252656&lt;/D&gt;&lt;D xsi:type="xsd:double"&gt;14.9073488417173&lt;/D&gt;&lt;D xsi:type="xsd:double"&gt;15.3886809083965&lt;/D&gt;&lt;D xsi:type="xsd:double"&gt;15.7512471548908&lt;/D&gt;&lt;D xsi:type="xsd:double"&gt;15.9733342772787&lt;/D&gt;&lt;D xsi:type="xsd:double"&gt;15.927928598677&lt;/D&gt;&lt;D xsi:type="xsd:double"&gt;15.472547061171&lt;/D&gt;&lt;D xsi:type="xsd:double"&gt;15.3759407445356&lt;/D&gt;&lt;D xsi:type="xsd:double"&gt;15.2855011880823&lt;/D&gt;&lt;D xsi:type="xsd:double"&gt;14.3389488397287&lt;/D&gt;&lt;D xsi:type="xsd:double"&gt;14.9550477755263&lt;/D&gt;&lt;D xsi:type="xsd:double"&gt;15.3733989878847&lt;/D&gt;&lt;D xsi:type="xsd:double"&gt;15.3584177904402&lt;/D&gt;&lt;D xsi:type="xsd:double"&gt;15.274534605217&lt;/D&gt;&lt;D xsi:type="xsd:double"&gt;15.4045281731998&lt;/D&gt;&lt;D xsi:type="xsd:double"&gt;15.9108429780035&lt;/D&gt;&lt;D xsi:type="xsd:double"&gt;16.2604572557063&lt;/D&gt;&lt;D xsi:type="xsd:double"&gt;15.5071803309904&lt;/D&gt;&lt;D xsi:type="xsd:double"&gt;16.0394485830964&lt;/D&gt;&lt;D xsi:type="xsd:double"&gt;16.2582824521558&lt;/D&gt;&lt;D xsi:type="xsd:double"&gt;16.4284537524681&lt;/D&gt;&lt;D xsi:type="xsd:double"&gt;16.7771564830914&lt;/D&gt;&lt;D xsi:type="xsd:double"&gt;16.6678045191382&lt;/D&gt;&lt;D xsi:type="xsd:double"&gt;16.5217044992188&lt;/D&gt;&lt;D xsi:type="xsd:double"&gt;16.2726347034311&lt;/D&gt;&lt;D xsi:type="xsd:double"&gt;16.598071603893&lt;/D&gt;&lt;D xsi:type="xsd:double"&gt;16.6500915996771&lt;/D&gt;&lt;D xsi:type="xsd:double"&gt;16.7537377738384&lt;/D&gt;&lt;D xsi:type="xsd:double"&gt;16.9145627315319&lt;/D&gt;&lt;D xsi:type="xsd:double"&gt;16.9626267643382&lt;/D&gt;&lt;D xsi:type="xsd:double"&gt;16.7523569655168&lt;/D&gt;&lt;D xsi:type="xsd:double"&gt;16.5127035567511&lt;/D&gt;&lt;D xsi:type="xsd:double"&gt;16.3722882683419&lt;/D&gt;&lt;D xsi:type="xsd:double"&gt;16.3933719441158&lt;/D&gt;&lt;D xsi:type="xsd:double"&gt;16.165138033479&lt;/D&gt;&lt;D xsi:type="xsd:double"&gt;15.8819865010396&lt;/D&gt;&lt;D xsi:type="xsd:double"&gt;15.9208887672568&lt;/D&gt;&lt;D xsi:type="xsd:double"&gt;16.6515464092066&lt;/D&gt;&lt;D xsi:type="xsd:double"&gt;16.8513249637127&lt;/D&gt;&lt;D xsi:type="xsd:double"&gt;16.3492658711733&lt;/D&gt;&lt;D xsi:type="xsd:double"&gt;16.2074046214208&lt;/D&gt;&lt;D xsi:type="xsd:double"&gt;16.1643388424885&lt;/D&gt;&lt;D xsi:type="xsd:double"&gt;15.9965543959988&lt;/D&gt;&lt;D xsi:type="xsd:double"&gt;15.4678718505652&lt;/D&gt;&lt;D xsi:type="xsd:double"&gt;16.2697034761985&lt;/D&gt;&lt;D xsi:type="xsd:double"&gt;16.4873381063847&lt;/D&gt;&lt;D xsi:type="xsd:double"&gt;16.254736895679&lt;/D&gt;&lt;D xsi:type="xsd:double"&gt;15.7244133865116&lt;/D&gt;&lt;D xsi:type="xsd:double"&gt;16.0220911767601&lt;/D&gt;&lt;D xsi:type="xsd:double"&gt;15.8139695910341&lt;/D&gt;&lt;D xsi:type="xsd:double"&gt;16.148254105244&lt;/D&gt;&lt;D xsi:type="xsd:double"&gt;16.4343381604063&lt;/D&gt;&lt;D xsi:type="xsd:double"&gt;16.1079379292012&lt;/D&gt;&lt;D xsi:type="xsd:double"&gt;16.0377099789817&lt;/D&gt;&lt;D xsi:type="xsd:double"&gt;16.4795547296348&lt;/D&gt;&lt;D xsi:type="xsd:double"&gt;16.7642765251934&lt;/D&gt;&lt;D xsi:type="xsd:double"&gt;16.0202880784969&lt;/D&gt;&lt;D xsi:type="xsd:double"&gt;16.0879648963862&lt;/D&gt;&lt;D xsi:type="xsd:double"&gt;15.6442458610263&lt;/D&gt;&lt;D xsi:type="xsd:double"&gt;16.095589227635&lt;/D&gt;&lt;D xsi:type="xsd:double"&gt;15.832526975711&lt;/D&gt;&lt;D xsi:type="xsd:double"&gt;16.2545433717556&lt;/D&gt;&lt;D xsi:type="xsd:double"&gt;15.471759393305&lt;/D&gt;&lt;D xsi:type="xsd:double"&gt;15.7293261883499&lt;/D&gt;&lt;D xsi:type="xsd:double"&gt;14.738925136124&lt;/D&gt;&lt;D xsi:type="xsd:double"&gt;16.1220023467919&lt;/D&gt;&lt;D xsi:type="xsd:double"&gt;19.7510230020403&lt;/D&gt;&lt;D xsi:type="xsd:double"&gt;19.5471387220439&lt;/D&gt;&lt;D xsi:type="xsd:double"&gt;18.991076586986&lt;/D&gt;&lt;D xsi:type="xsd:double"&gt;18.5588201411466&lt;/D&gt;&lt;D xsi:type="xsd:double"&gt;17.4787973167558&lt;/D&gt;&lt;D xsi:type="xsd:double"&gt;16.2424269373456&lt;/D&gt;&lt;D xsi:type="xsd:double"&gt;16.0244519991179&lt;/D&gt;&lt;D xsi:type="xsd:double"&gt;14.626635411288&lt;/D&gt;&lt;D xsi:type="xsd:double"&gt;14.1941662950075&lt;/D&gt;&lt;D xsi:type="xsd:double"&gt;14.3400470591635&lt;/D&gt;&lt;D xsi:type="xsd:double"&gt;14.0756970851062&lt;/D&gt;&lt;D xsi:type="xsd:double"&gt;13.9668329954079&lt;/D&gt;&lt;D xsi:type="xsd:double"&gt;13.8601812079414&lt;/D&gt;&lt;D xsi:type="xsd:double"&gt;13.5432608218969&lt;/D&gt;&lt;D xsi:type="xsd:double"&gt;13.3169664924484&lt;/D&gt;&lt;D xsi:type="xsd:double"&gt;14.1162110999526&lt;/D&gt;&lt;D xsi:type="xsd:double"&gt;14.0308391001746&lt;/D&gt;&lt;D xsi:type="xsd:double"&gt;14.3280470896159&lt;/D&gt;&lt;D xsi:type="xsd:double"&gt;14.8196247837466&lt;/D&gt;&lt;D xsi:type="xsd:double"&gt;15.604885791718&lt;/D&gt;&lt;D xsi:type="xsd:double"&gt;15.1561089932349&lt;/D&gt;&lt;D xsi:type="xsd:double"&gt;15.4033636725602&lt;/D&gt;&lt;D xsi:type="xsd:double"&gt;15.2845531763351&lt;/D&gt;&lt;D xsi:type="xsd:double"&gt;14.8564157631745&lt;/D&gt;&lt;D xsi:type="xsd:double"&gt;14.3628513440706&lt;/D&gt;&lt;D xsi:type="xsd:double"&gt;13.431233425202&lt;/D&gt;&lt;D xsi:type="xsd:double"&gt;13.9195998838419&lt;/D&gt;&lt;D xsi:type="xsd:double"&gt;13.7654864295414&lt;/D&gt;&lt;D xsi:type="xsd:double"&gt;13.0158392886051&lt;/D&gt;&lt;D xsi:type="xsd:double"&gt;13.0348057304188&lt;/D&gt;&lt;D xsi:type="xsd:double"&gt;13.3979645654713&lt;/D&gt;&lt;D xsi:type="xsd:double"&gt;13.4357720458497&lt;/D&gt;&lt;D xsi:type="xsd:double"&gt;13.5194730239414&lt;/D&gt;&lt;D xsi:type="xsd:double"&gt;13.2459999171556&lt;/D&gt;&lt;D xsi:type="xsd:double"&gt;13.1114488827434&lt;/D&gt;&lt;D xsi:type="xsd:double"&gt;13.1350032084104&lt;/D&gt;&lt;D xsi:type="xsd:double"&gt;13.2412920036623&lt;/D&gt;&lt;D xsi:type="xsd:double"&gt;13.2984973743892&lt;/D&gt;&lt;D xsi:type="xsd:double"&gt;13.7297709266931&lt;/D&gt;&lt;D xsi:type="xsd:double"&gt;13.8684265525317&lt;/D&gt;&lt;D xsi:type="xsd:double"&gt;13.420364766493&lt;/D&gt;&lt;D xsi:type="xsd:double"&gt;13.6423223643442&lt;/D&gt;&lt;D xsi:type="xsd:double"&gt;13.6249108546238&lt;/D&gt;&lt;D xsi:type="xsd:double"&gt;13.803569079122&lt;/D&gt;&lt;D xsi:type="xsd:double"&gt;13.8500023813677&lt;/D&gt;&lt;D xsi:type="xsd:double"&gt;13.9648503118617&lt;/D&gt;&lt;D xsi:type="xsd:double"&gt;14.0711070501447&lt;/D&gt;&lt;D xsi:type="xsd:double"&gt;14.2754270001577&lt;/D&gt;&lt;D xsi:type="xsd:double"&gt;14.1600558634287&lt;/D&gt;&lt;D xsi:type="xsd:double"&gt;13.9678619502341&lt;/D&gt;&lt;/FQL&gt;&lt;FQL&gt;&lt;Q&gt;WL-FDS^FG_PRICE_CHANGE(0,-6AM)&lt;/Q&gt;&lt;R&gt;1&lt;/R&gt;&lt;C&gt;1&lt;/C&gt;&lt;D xsi:type="xsd:double"&gt;-5.28743205402734&lt;/D&gt;&lt;/FQL&gt;&lt;FQL&gt;&lt;Q&gt;W-FDS^FG_PRICE_CHANGE(0,-6AM)&lt;/Q&gt;&lt;R&gt;1&lt;/R&gt;&lt;C&gt;1&lt;/C&gt;&lt;D xsi:type="xsd:double"&gt;-7.10227272727273&lt;/D&gt;&lt;/FQL&gt;&lt;FQL&gt;&lt;Q&gt;FC0000IN^FG_PRICE(0)&lt;/Q&gt;&lt;R&gt;1&lt;/R&gt;&lt;C&gt;1&lt;/C&gt;&lt;D xsi:type="xsd:double"&gt;1456.2908&lt;/D&gt;&lt;/FQL&gt;&lt;FQL&gt;&lt;Q&gt;VNM^FG_PRICE_MAVG(0,,,,60)&lt;/Q&gt;&lt;R&gt;1&lt;/R&gt;&lt;C&gt;1&lt;/C&gt;&lt;D xsi:type="xsd:double"&gt;12.574166&lt;/D&gt;&lt;/FQL&gt;&lt;FQL&gt;&lt;Q&gt;UAE^FG_TOTAL_RETURNC(0,-12AM)&lt;/Q&gt;&lt;R&gt;1&lt;/R&gt;&lt;C&gt;1&lt;/C&gt;&lt;D xsi:type="xsd:double"&gt;-2.4527013&lt;/D&gt;&lt;/FQL&gt;&lt;FQL&gt;&lt;Q&gt;EWW^FMA_PCT_ABOVE_MAVG(200,0,,,,"PORTAGG")&lt;/Q&gt;&lt;R&gt;1&lt;/R&gt;&lt;C&gt;1&lt;/C&gt;&lt;D xsi:type="xsd:double"&gt;20.4545454545455&lt;/D&gt;&lt;/FQL&gt;&lt;FQL&gt;&lt;Q&gt;EPU^FG_TOTAL_RETURNC(0,-12AM)&lt;/Q&gt;&lt;R&gt;1&lt;/R&gt;&lt;C&gt;1&lt;/C&gt;&lt;D xsi:type="xsd:double"&gt;42.48775&lt;/D&gt;&lt;/FQL&gt;&lt;FQL&gt;&lt;Q&gt;EPHE^P_PRICE(0)/P_PRICE_HIGH_PR(0,,,,,,"PRICE","INTRA","52W")&lt;/Q&gt;&lt;R&gt;1&lt;/R&gt;&lt;C&gt;1&lt;/C&gt;&lt;D xsi:type="xsd:double"&gt;0.8817243&lt;/D&gt;&lt;/FQL&gt;&lt;FQL&gt;&lt;Q&gt;ECH^FG_TOTAL_RETURNC(0,-6AM)&lt;/Q&gt;&lt;R&gt;1&lt;/R&gt;&lt;C&gt;1&lt;/C&gt;&lt;D xsi:type="xsd:double"&gt;-0.85985065&lt;/D&gt;&lt;/FQL&gt;&lt;FQL&gt;&lt;Q&gt;EWJ^P_PRICE(0)/P_PRICE_LOW_PR(0,,,,,,"PRICE","INTRA","52W")-1&lt;/Q&gt;&lt;R&gt;1&lt;/R&gt;&lt;C&gt;1&lt;/C&gt;&lt;D xsi:type="xsd:double"&gt;0.22307694&lt;/D&gt;&lt;/FQL&gt;&lt;FQL&gt;&lt;Q&gt;EWJ^PERCENT_CHANGE(FMA_EPS(+1,0,,,,"PORTAGG","MEAN"),FMA_EPS(+1,-1AM,,,,"PORTAGG","MEAN"))&lt;/Q&gt;&lt;R&gt;1&lt;/R&gt;&lt;C&gt;1&lt;/C&gt;&lt;D xsi:type="xsd:double"&gt;-4.33545683245024&lt;/D&gt;&lt;/FQL&gt;&lt;FQL&gt;&lt;Q&gt;VWO^SIZE(FG_CONSTITUENTS)&lt;/Q&gt;&lt;R&gt;1&lt;/R&gt;&lt;C&gt;1&lt;/C&gt;&lt;D xsi:type="xsd:long"&gt;4759&lt;/D&gt;&lt;/FQL&gt;&lt;FQL&gt;&lt;Q&gt;SET-BKK^FMA_COS_DOWN("EPS","1M",+1,NOW,,,"PORTAGG","MEANR")&lt;/Q&gt;&lt;R&gt;1&lt;/R&gt;&lt;C&gt;1&lt;/C&gt;&lt;D xsi:type="xsd:double"&gt;66&lt;/D&gt;&lt;/FQL&gt;&lt;FQL&gt;&lt;Q&gt;EWZ^FMA_COS_UP("EPS","1M",+1,NOW,,,"PORTAGG","MEANR")&lt;/Q&gt;&lt;R&gt;1&lt;/R&gt;&lt;C&gt;1&lt;/C&gt;&lt;D xsi:type="xsd:double"&gt;11&lt;/D&gt;&lt;/FQL&gt;&lt;FQL&gt;&lt;Q&gt;REFINREPO-FDS^PROPER_NAME(0,,,"SECURITY","NAME")&lt;/Q&gt;&lt;R&gt;1&lt;/R&gt;&lt;C&gt;1&lt;/C&gt;&lt;D xsi:type="xsd:string"&gt;India Repo Rate&lt;/D&gt;&lt;/FQL&gt;&lt;FQL&gt;&lt;Q&gt;TIPSCL10Y-FDS^PCTCHG(FG_YIELD(0,,,,"YTM"),FG_YIELD(-3AM,,,,"YTM"))&lt;/Q&gt;&lt;R&gt;1&lt;/R&gt;&lt;C&gt;1&lt;/C&gt;&lt;D xsi:type="xsd:double"&gt;22.633396&lt;/D&gt;&lt;/FQL&gt;&lt;FQL&gt;&lt;Q&gt;TRYIN10Y-FDS^FG_YIELD(0,,,,"YTM")&lt;/Q&gt;&lt;R&gt;1&lt;/R&gt;&lt;C&gt;1&lt;/C&gt;&lt;D xsi:type="xsd:double"&gt;7.036&lt;/D&gt;&lt;/FQL&gt;&lt;FQL&gt;&lt;Q&gt;TRYPH10Y-FDS^FG_YIELD(0,,,,"YTM")&lt;/Q&gt;&lt;R&gt;1&lt;/R&gt;&lt;C&gt;1&lt;/C&gt;&lt;D xsi:type="xsd:double"&gt;6.4589744&lt;/D&gt;&lt;/FQL&gt;&lt;FQL&gt;&lt;Q&gt;CC_KR^IMF_IFS_RCPI_Q(0)&lt;/Q&gt;&lt;R&gt;0&lt;/R&gt;&lt;C&gt;0&lt;/C&gt;&lt;/FQL&gt;&lt;FQL&gt;&lt;Q&gt;VGK^FG_FCF_YIELD_NTM(0)&lt;/Q&gt;&lt;R&gt;1&lt;/R&gt;&lt;C&gt;1&lt;/C&gt;&lt;D xsi:type="xsd:double"&gt;5.19854660391452&lt;/D&gt;&lt;/FQL&gt;&lt;FQL&gt;&lt;Q&gt;INDA^FMA_PE(LTM,0,,,"PORTAGG","MEANR")&lt;/Q&gt;&lt;R&gt;1&lt;/R&gt;&lt;C&gt;1&lt;/C&gt;&lt;D xsi:type="xsd:double"&gt;27.4111105948147&lt;/D&gt;&lt;/FQL&gt;&lt;FQL&gt;&lt;Q&gt;EWZ^FMA_DIV_YLD(NTMA,NOW,NOW,M,"PORTAGG","MEANR")&lt;/Q&gt;&lt;R&gt;1&lt;/R&gt;&lt;C&gt;1&lt;/C&gt;&lt;D xsi:type="xsd:double"&gt;7.02769027128508&lt;/D&gt;&lt;/FQL&gt;&lt;FQL&gt;&lt;Q&gt;EWT^FMA_EVAL_EBITDA(NTMA,0,,,"PORTAGG","MEANR")&lt;/Q&gt;&lt;R&gt;1&lt;/R&gt;&lt;C&gt;1&lt;/C&gt;&lt;D xsi:type="xsd:double"&gt;10.6417877202028&lt;/D&gt;&lt;/FQL&gt;&lt;FQL&gt;&lt;Q&gt;TRYPH10Y-FDS^FG_YIELD(-10AY,0,Y,,"YTM")&lt;/Q&gt;&lt;R&gt;10&lt;/R&gt;&lt;C&gt;1&lt;/C&gt;&lt;D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xsi:type="xsd:double"&gt;2.004&lt;/D&gt;&lt;/FQL&gt;&lt;FQL&gt;&lt;Q&gt;CAGDPY@QA^EE_ACTUAL_ANNUAL(MED,+1)&lt;/Q&gt;&lt;R&gt;1&lt;/R&gt;&lt;C&gt;1&lt;/C&gt;&lt;D xsi:type="xsd:double"&gt;14.1&lt;/D&gt;&lt;/FQL&gt;&lt;FQL&gt;&lt;Q&gt;CAGDPY@PE^EE_ACTUAL_ANNUAL(MED,0)&lt;/Q&gt;&lt;R&gt;1&lt;/R&gt;&lt;C&gt;1&lt;/C&gt;&lt;D xsi:type="xsd:double"&gt;0.830176564820384&lt;/D&gt;&lt;/FQL&gt;&lt;FQL&gt;&lt;Q&gt;USDCNH^STD(FG_PRICE_CHANGE(0,-1AY,AM))&lt;/Q&gt;&lt;R&gt;1&lt;/R&gt;&lt;C&gt;1&lt;/C&gt;&lt;D xsi:type="xsd:double"&gt;1.09739040764992&lt;/D&gt;&lt;/FQL&gt;&lt;FQL&gt;&lt;Q&gt;USDPLN^STD(FG_PRICE_CHANGE(0,-1AY,AM))&lt;/Q&gt;&lt;R&gt;1&lt;/R&gt;&lt;C&gt;1&lt;/C&gt;&lt;D xsi:type="xsd:double"&gt;2.83326079708996&lt;/D&gt;&lt;/FQL&gt;&lt;FQL&gt;&lt;Q&gt;FC0000AE^FMA_EPS(NTMA,-20AY,0,CY,,"PORTAGG","MEANR")&lt;/Q&gt;&lt;R&gt;20&lt;/R&gt;&lt;C&gt;1&lt;/C&gt;&lt;D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xsi:type="xsd:double"&gt;7.02066550067882&lt;/D&gt;&lt;D xsi:type="xsd:double"&gt;5.12773396645605&lt;/D&gt;&lt;D xsi:type="xsd:double"&gt;7.54796836254382&lt;/D&gt;&lt;D xsi:type="xsd:double"&gt;11.3918613623253&lt;/D&gt;&lt;D xsi:type="xsd:double"&gt;11.0560462161177&lt;/D&gt;&lt;/FQL&gt;&lt;FQL&gt;&lt;Q&gt;CNYA^P_PRICE_RETURNS_PR('52W',2,-10AY,0,AM)&lt;/Q&gt;&lt;R&gt;121&lt;/R&gt;&lt;C&gt;1&lt;/C&gt;&lt;D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xsi:type="xsd:double"&gt;14.427304&lt;/D&gt;&lt;D xsi:type="xsd:double"&gt;14.869869&lt;/D&gt;&lt;D xsi:type="xsd:double"&gt;19.551432&lt;/D&gt;&lt;D xsi:type="xsd:double"&gt;22.551262&lt;/D&gt;&lt;D xsi:type="xsd:double"&gt;20.309973&lt;/D&gt;&lt;D xsi:type="xsd:double"&gt;19.160593&lt;/D&gt;&lt;D xsi:type="xsd:double"&gt;29.143417&lt;/D&gt;&lt;D xsi:type="xsd:double"&gt;33.606445&lt;/D&gt;&lt;D xsi:type="xsd:double"&gt;25.447618&lt;/D&gt;&lt;D xsi:type="xsd:double"&gt;21.99564&lt;/D&gt;&lt;D xsi:type="xsd:double"&gt;19.373035&lt;/D&gt;&lt;D xsi:type="xsd:double"&gt;18.516136&lt;/D&gt;&lt;D xsi:type="xsd:double"&gt;-5.424923&lt;/D&gt;&lt;D xsi:type="xsd:double"&gt;-10.540706&lt;/D&gt;&lt;D xsi:type="xsd:double"&gt;-17.10819&lt;/D&gt;&lt;D xsi:type="xsd:double"&gt;-17.992502&lt;/D&gt;&lt;D xsi:type="xsd:double"&gt;-19.252974&lt;/D&gt;&lt;D xsi:type="xsd:double"&gt;-19.624794&lt;/D&gt;&lt;D xsi:type="xsd:double"&gt;-26.902782&lt;/D&gt;&lt;D xsi:type="xsd:double"&gt;-23.799622&lt;/D&gt;&lt;D xsi:type="xsd:double"&gt;-6.6165566&lt;/D&gt;&lt;D xsi:type="xsd:double"&gt;1.1670113&lt;/D&gt;&lt;D xsi:type="xsd:double"&gt;0.7364869&lt;/D&gt;&lt;D xsi:type="xsd:double"&gt;-12.098539&lt;/D&gt;&lt;D xsi:type="xsd:double"&gt;12.112009&lt;/D&gt;&lt;D xsi:type="xsd:double"&gt;4.0173173&lt;/D&gt;&lt;D xsi:type="xsd:double"&gt;17.065811&lt;/D&gt;&lt;D xsi:type="xsd:double"&gt;12.71578&lt;/D&gt;&lt;D xsi:type="xsd:double"&gt;21.92191&lt;/D&gt;&lt;D xsi:type="xsd:double"&gt;18.39093&lt;/D&gt;&lt;D xsi:type="xsd:double"&gt;38.72352&lt;/D&gt;&lt;D xsi:type="xsd:double"&gt;16.158009&lt;/D&gt;&lt;D xsi:type="xsd:double"&gt;8.790958&lt;/D&gt;&lt;D xsi:type="xsd:double"&gt;-8.395338&lt;/D&gt;&lt;D xsi:type="xsd:double"&gt;-4.8163414&lt;/D&gt;&lt;D xsi:type="xsd:double"&gt;15.282286&lt;/D&gt;&lt;D xsi:type="xsd:double"&gt;15.21014&lt;/D&gt;&lt;D xsi:type="xsd:double"&gt;45.599163&lt;/D&gt;&lt;D xsi:type="xsd:double"&gt;36.347473&lt;/D&gt;&lt;D xsi:type="xsd:double"&gt;36.226524&lt;/D&gt;&lt;D xsi:type="xsd:double"&gt;37.849033&lt;/D&gt;&lt;D xsi:type="xsd:double"&gt;47.401585&lt;/D&gt;&lt;D xsi:type="xsd:double"&gt;48.17865&lt;/D&gt;&lt;D xsi:type="xsd:double"&gt;58.742203&lt;/D&gt;&lt;D xsi:type="xsd:double"&gt;37.167477&lt;/D&gt;&lt;D xsi:type="xsd:double"&gt;53.257393&lt;/D&gt;&lt;D xsi:type="xsd:double"&gt;51.523376&lt;/D&gt;&lt;D xsi:type="xsd:double"&gt;53.3571&lt;/D&gt;&lt;D xsi:type="xsd:double"&gt;31.9363&lt;/D&gt;&lt;D xsi:type="xsd:double"&gt;15.373766&lt;/D&gt;&lt;D xsi:type="xsd:double"&gt;13.240933&lt;/D&gt;&lt;D xsi:type="xsd:double"&gt;12.903606&lt;/D&gt;&lt;D xsi:type="xsd:double"&gt;7.6554894&lt;/D&gt;&lt;D xsi:type="xsd:double"&gt;7.33546&lt;/D&gt;&lt;D xsi:type="xsd:double"&gt;-4.5221806&lt;/D&gt;&lt;D xsi:type="xsd:double"&gt;-10.497051&lt;/D&gt;&lt;D xsi:type="xsd:double"&gt;-6.1106324&lt;/D&gt;&lt;D xsi:type="xsd:double"&gt;-10.400307&lt;/D&gt;&lt;D xsi:type="xsd:double"&gt;-21.345299&lt;/D&gt;&lt;D xsi:type="xsd:double"&gt;-20.827902&lt;/D&gt;&lt;D xsi:type="xsd:double"&gt;-11.288845&lt;/D&gt;&lt;D xsi:type="xsd:double"&gt;-16.780228&lt;/D&gt;&lt;D xsi:type="xsd:double"&gt;-21.350903&lt;/D&gt;&lt;D xsi:type="xsd:double"&gt;-22.222973&lt;/D&gt;&lt;D xsi:type="xsd:double"&gt;-27.412325&lt;/D&gt;&lt;D xsi:type="xsd:double"&gt;-24.821472&lt;/D&gt;&lt;D xsi:type="xsd:double"&gt;-21.701145&lt;/D&gt;&lt;D xsi:type="xsd:double"&gt;-13.743782&lt;/D&gt;&lt;D xsi:type="xsd:double"&gt;-14.691281&lt;/D&gt;&lt;D xsi:type="xsd:double"&gt;-8.618832&lt;/D&gt;&lt;D xsi:type="xsd:double"&gt;0.7624626&lt;/D&gt;&lt;D xsi:type="xsd:double"&gt;-12.01666&lt;/D&gt;&lt;D xsi:type="xsd:double"&gt;-20.507526&lt;/D&gt;&lt;D xsi:type="xsd:double"&gt;-8.567447&lt;/D&gt;&lt;D xsi:type="xsd:double"&gt;-10.8172655&lt;/D&gt;&lt;D xsi:type="xsd:double"&gt;-11.129988&lt;/D&gt;&lt;D xsi:type="xsd:double"&gt;-3.0044436&lt;/D&gt;&lt;D xsi:type="xsd:double"&gt;-16.095942&lt;/D&gt;&lt;D xsi:type="xsd:double"&gt;-19.566315&lt;/D&gt;&lt;D xsi:type="xsd:double"&gt;-27.868408&lt;/D&gt;&lt;D xsi:type="xsd:double"&gt;-17.998505&lt;/D&gt;&lt;D xsi:type="xsd:double"&gt;-16.657757&lt;/D&gt;&lt;D xsi:type="xsd:double"&gt;-10.659636&lt;/D&gt;&lt;D xsi:type="xsd:double"&gt;-7.615137&lt;/D&gt;&lt;D xsi:type="xsd:double"&gt;-10.732895&lt;/D&gt;&lt;/FQL&gt;&lt;FQL&gt;&lt;Q&gt;EIDO^FG_TOTAL_RETURNC(-10AY,0,AM)&lt;/Q&gt;&lt;R&gt;121&lt;/R&gt;&lt;C&gt;1&lt;/C&gt;&lt;D xsi:type="xsd:double"&gt;-1.2225211&lt;/D&gt;&lt;D xsi:type="xsd:double"&gt;6.014192&lt;/D&gt;&lt;D xsi:type="xsd:double"&gt;3.0303001&lt;/D&gt;&lt;D xsi:type="xsd:double"&gt;-10.875511&lt;/D&gt;&lt;D xsi:type="xsd:double"&gt;4.0291667&lt;/D&gt;&lt;D xsi:type="xsd:double"&gt;1.659894&lt;/D&gt;&lt;D xsi:type="xsd:double"&gt;-4.4007244&lt;/D&gt;&lt;D xsi:type="xsd:double"&gt;4.187286&lt;/D&gt;&lt;D xsi:type="xsd:double"&gt;-0.4019022&lt;/D&gt;&lt;D xsi:type="xsd:double"&gt;1.3939857&lt;/D&gt;&lt;D xsi:type="xsd:double"&gt;-8.285093&lt;/D&gt;&lt;D xsi:type="xsd:double"&gt;-3.8264334&lt;/D&gt;&lt;D xsi:type="xsd:double"&gt;-1.3840377&lt;/D&gt;&lt;D xsi:type="xsd:double"&gt;-4.214072&lt;/D&gt;&lt;D xsi:type="xsd:double"&gt;-16.454023&lt;/D&gt;&lt;D xsi:type="xsd:double"&gt;-0.4739344&lt;/D&gt;&lt;D xsi:type="xsd:double"&gt;13.809526&lt;/D&gt;&lt;D xsi:type="xsd:double"&gt;-1.9990742&lt;/D&gt;&lt;D xsi:type="xsd:double"&gt;-7.1525574E-05&lt;/D&gt;&lt;D xsi:type="xsd:double"&gt;6.321287&lt;/D&gt;&lt;D xsi:type="xsd:double"&gt;6.481886&lt;/D&gt;&lt;D xsi:type="xsd:double"&gt;-2.3089826&lt;/</t>
        </r>
      </text>
    </comment>
    <comment ref="A6" authorId="0" shapeId="0" xr:uid="{9132D031-6157-42A5-BC5F-DB06D0EEB55A}">
      <text>
        <r>
          <rPr>
            <b/>
            <sz val="9"/>
            <color indexed="81"/>
            <rFont val="Tahoma"/>
            <charset val="1"/>
          </rPr>
          <t>D&gt;&lt;D xsi:type="xsd:double"&gt;-4.125488&lt;/D&gt;&lt;D xsi:type="xsd:double"&gt;3.2720804&lt;/D&gt;&lt;D xsi:type="xsd:double"&gt;6.564343&lt;/D&gt;&lt;D xsi:type="xsd:double"&gt;9.180725&lt;/D&gt;&lt;D xsi:type="xsd:double"&gt;-2.5641024&lt;/D&gt;&lt;D xsi:type="xsd:double"&gt;2.6702762&lt;/D&gt;&lt;D xsi:type="xsd:double"&gt;-4.07086&lt;/D&gt;&lt;D xsi:type="xsd:double"&gt;-5.147356&lt;/D&gt;&lt;D xsi:type="xsd:double"&gt;2.9305816&lt;/D&gt;&lt;D xsi:type="xsd:double"&gt;0.40290356&lt;/D&gt;&lt;D xsi:type="xsd:double"&gt;-1.0433376&lt;/D&gt;&lt;D xsi:type="xsd:double"&gt;6.0827255&lt;/D&gt;&lt;D xsi:type="xsd:double"&gt;2.2553563&lt;/D&gt;&lt;D xsi:type="xsd:double"&gt;1.5327096&lt;/D&gt;&lt;D xsi:type="xsd:double"&gt;1.2612104&lt;/D&gt;&lt;D xsi:type="xsd:double"&gt;-2.024287&lt;/D&gt;&lt;D xsi:type="xsd:double"&gt;-0.26296377&lt;/D&gt;&lt;D xsi:type="xsd:double"&gt;1.0169506&lt;/D&gt;&lt;D xsi:type="xsd:double"&gt;0.70842505&lt;/D&gt;&lt;D xsi:type="xsd:double"&gt;-0.92558265&lt;/D&gt;&lt;D xsi:type="xsd:double"&gt;8.414364&lt;/D&gt;&lt;D xsi:type="xsd:double"&gt;-1.6218066&lt;/D&gt;&lt;D xsi:type="xsd:double"&gt;0.80673695&lt;/D&gt;&lt;D xsi:type="xsd:double"&gt;-6.263047&lt;/D&gt;&lt;D xsi:type="xsd:double"&gt;-8.79733&lt;/D&gt;&lt;D xsi:type="xsd:double"&gt;4.9247146&lt;/D&gt;&lt;D xsi:type="xsd:double"&gt;-10.96881&lt;/D&gt;&lt;D xsi:type="xsd:double"&gt;7.2348&lt;/D&gt;&lt;D xsi:type="xsd:double"&gt;-11.465234&lt;/D&gt;&lt;D xsi:type="xsd:double"&gt;-0.46750307&lt;/D&gt;&lt;D xsi:type="xsd:double"&gt;8.830428&lt;/D&gt;&lt;D xsi:type="xsd:double"&gt;6.905484&lt;/D&gt;&lt;D xsi:type="xsd:double"&gt;5.0050497&lt;/D&gt;&lt;D xsi:type="xsd:double"&gt;6.664109&lt;/D&gt;&lt;D xsi:type="xsd:double"&gt;-6.31997&lt;/D&gt;&lt;D xsi:type="xsd:double"&gt;1.7347693&lt;/D&gt;&lt;D xsi:type="xsd:double"&gt;-3.3345938&lt;/D&gt;&lt;D xsi:type="xsd:double"&gt;-1.0976136&lt;/D&gt;&lt;D xsi:type="xsd:double"&gt;4.3717623&lt;/D&gt;&lt;D xsi:type="xsd:double"&gt;-7.1814594&lt;/D&gt;&lt;D xsi:type="xsd:double"&gt;5.1580667&lt;/D&gt;&lt;D xsi:type="xsd:double"&gt;-4.469943&lt;/D&gt;&lt;D xsi:type="xsd:double"&gt;5.5072427&lt;/D&gt;&lt;D xsi:type="xsd:double"&gt;-2.1585524&lt;/D&gt;&lt;D xsi:type="xsd:double"&gt;2.7935624&lt;/D&gt;&lt;D xsi:type="xsd:double"&gt;-2.6974201&lt;/D&gt;&lt;D xsi:type="xsd:double"&gt;-12.213737&lt;/D&gt;&lt;D xsi:type="xsd:double"&gt;-36.06407&lt;/D&gt;&lt;D xsi:type="xsd:double"&gt;14.459551&lt;/D&gt;&lt;D xsi:type="xsd:double"&gt;22.01376&lt;/D&gt;&lt;D xsi:type="xsd:double"&gt;-4.2342243&lt;/D&gt;&lt;D xsi:type="xsd:double"&gt;3.2432437&lt;/D&gt;&lt;D xsi:type="xsd:double"&gt;1.4659643&lt;/D&gt;&lt;D xsi:type="xsd:double"&gt;-7.6883373&lt;/D&gt;&lt;D xsi:type="xsd:double"&gt;13.583004&lt;/D&gt;&lt;D xsi:type="xsd:double"&gt;11.909449&lt;/D&gt;&lt;D xsi:type="xsd:double"&gt;7.698834&lt;/D&gt;&lt;D xsi:type="xsd:double"&gt;-1.8510878&lt;/D&gt;&lt;D xsi:type="xsd:double"&gt;-3.9815605&lt;/D&gt;&lt;D xsi:type="xsd:double"&gt;-5.0632896&lt;/D&gt;&lt;D xsi:type="xsd:double"&gt;0.045979023&lt;/D&gt;&lt;D xsi:type="xsd:double"&gt;3.4466863&lt;/D&gt;&lt;D xsi:type="xsd:double"&gt;-7.2782574&lt;/D&gt;&lt;D xsi:type="xsd:double"&gt;0.62681437&lt;/D&gt;&lt;D xsi:type="xsd:double"&gt;3.3061743&lt;/D&gt;&lt;D xsi:type="xsd:double"&gt;4.638219&lt;/D&gt;&lt;D xsi:type="xsd:double"&gt;4.3882966&lt;/D&gt;&lt;D xsi:type="xsd:double"&gt;-1.9957483&lt;/D&gt;&lt;D xsi:type="xsd:double"&gt;-0.20968318&lt;/D&gt;&lt;D xsi:type="xsd:double"&gt;1.3117552&lt;/D&gt;&lt;D xsi:type="xsd:double"&gt;3.8843274&lt;/D&gt;&lt;D xsi:type="xsd:double"&gt;3.1990051&lt;/D&gt;&lt;D xsi:type="xsd:double"&gt;1.449275&lt;/D&gt;&lt;D xsi:type="xsd:double"&gt;-1.7460346&lt;/D&gt;&lt;D xsi:type="xsd:double"&gt;-11.368233&lt;/D&gt;&lt;D xsi:type="xsd:double"&gt;8.410347&lt;/D&gt;&lt;D xsi:type="xsd:double"&gt;2.4723053&lt;/D&gt;&lt;D xsi:type="xsd:double"&gt;-1.5391052&lt;/D&gt;&lt;D xsi:type="xsd:double"&gt;0.12674332&lt;/D&gt;&lt;D xsi:type="xsd:double"&gt;-1.0548532&lt;/D&gt;&lt;D xsi:type="xsd:double"&gt;-6.959164&lt;/D&gt;&lt;D xsi:type="xsd:double"&gt;8.472216&lt;/D&gt;&lt;D xsi:type="xsd:double"&gt;-3.499788&lt;/D&gt;&lt;D xsi:type="xsd:double"&gt;3.6709428&lt;/D&gt;&lt;D xsi:type="xsd:double"&gt;3.626287&lt;/D&gt;&lt;D xsi:type="xsd:double"&gt;-2.22314&lt;/D&gt;&lt;D xsi:type="xsd:double"&gt;-0.7632077&lt;/D&gt;&lt;D xsi:type="xsd:double"&gt;-0.08661747&lt;/D&gt;&lt;D xsi:type="xsd:double"&gt;0.3467679&lt;/D&gt;&lt;D xsi:type="xsd:double"&gt;-5.3563714&lt;/D&gt;&lt;D xsi:type="xsd:double"&gt;-2.6471913&lt;/D&gt;&lt;D xsi:type="xsd:double"&gt;2.4847627&lt;/D&gt;&lt;D xsi:type="xsd:double"&gt;4.1748524&lt;/D&gt;&lt;D xsi:type="xsd:double"&gt;-3.0987203&lt;/D&gt;&lt;D xsi:type="xsd:double"&gt;1.1877537&lt;/D&gt;&lt;D xsi:type="xsd:double"&gt;-0.6320536&lt;/D&gt;&lt;D xsi:type="xsd:double"&gt;-4.8614264&lt;/D&gt;&lt;D xsi:type="xsd:double"&gt;-4.9188194&lt;/D&gt;&lt;D xsi:type="xsd:double"&gt;3.2040954&lt;/D&gt;&lt;/FQL&gt;&lt;FQL&gt;&lt;Q&gt;EPOL^FMA_DIV_YLD(NTMA,-10AY,0,AM,"PORTAGG","MEANR")&lt;/Q&gt;&lt;R&gt;121&lt;/R&gt;&lt;C&gt;1&lt;/C&gt;&lt;D xsi:type="xsd:double"&gt;4.22398150554554&lt;/D&gt;&lt;D xsi:type="xsd:double"&gt;4.16836213592592&lt;/D&gt;&lt;D xsi:type="xsd:double"&gt;4.12467096975325&lt;/D&gt;&lt;D xsi:type="xsd:double"&gt;4.04323034394359&lt;/D&gt;&lt;D xsi:type="xsd:double"&gt;3.98940876204916&lt;/D&gt;&lt;D xsi:type="xsd:double"&gt;3.8669022020635&lt;/D&gt;&lt;D xsi:type="xsd:double"&gt;4.13372371699576&lt;/D&gt;&lt;D xsi:type="xsd:double"&gt;3.82547393533443&lt;/D&gt;&lt;D xsi:type="xsd:double"&gt;3.70151593507897&lt;/D&gt;&lt;D xsi:type="xsd:double"&gt;3.47561141377991&lt;/D&gt;&lt;D xsi:type="xsd:double"&gt;3.31871912946952&lt;/D&gt;&lt;D xsi:type="xsd:double"&gt;3.53781355663517&lt;/D&gt;&lt;D xsi:type="xsd:double"&gt;3.64634487141035&lt;/D&gt;&lt;D xsi:type="xsd:double"&gt;3.60478712576973&lt;/D&gt;&lt;D xsi:type="xsd:double"&gt;3.72861278105034&lt;/D&gt;&lt;D xsi:type="xsd:double"&gt;3.76560913699833&lt;/D&gt;&lt;D xsi:type="xsd:double"&gt;3.73981243151473&lt;/D&gt;&lt;D xsi:type="xsd:double"&gt;4.14131285681136&lt;/D&gt;&lt;D xsi:type="xsd:double"&gt;4.23150288281464&lt;/D&gt;&lt;D xsi:type="xsd:double"&gt;4.12820491746102&lt;/D&gt;&lt;D xsi:type="xsd:double"&gt;3.93215191436775&lt;/D&gt;&lt;D xsi:type="xsd:double"&gt;3.69192933715267&lt;/D&gt;&lt;D xsi:type="xsd:double"&gt;3.8115011715915&lt;/D&gt;&lt;D xsi:type="xsd:double"&gt;3.85835547128384&lt;/D&gt;&lt;D xsi:type="xsd:double"&gt;3.93768455237474&lt;/D&gt;&lt;D xsi:type="xsd:double"&gt;3.53496338973056&lt;/D&gt;&lt;D xsi:type="xsd:double"&gt;3.59387092184899&lt;/D&gt;&lt;D xsi:type="xsd:double"&gt;3.53433827254579&lt;/D&gt;&lt;D xsi:type="xsd:double"&gt;3.4064245978191&lt;/D&gt;&lt;D xsi:type="xsd:double"&gt;3.18093191755964&lt;/D&gt;&lt;D xsi:type="xsd:double"&gt;2.97094392511391&lt;/D&gt;&lt;D xsi:type="xsd:double"&gt;2.72148466435369&lt;/D&gt;&lt;D xsi:type="xsd:double"&gt;2.39849016187578&lt;/D&gt;&lt;D xsi:type="xsd:double"&gt;2.53679149270094&lt;/D&gt;&lt;D xsi:type="xsd:double"&gt;2.46361605652864&lt;/D&gt;&lt;D xsi:type="xsd:double"&gt;2.4896156005968&lt;/D&gt;&lt;D xsi:type="xsd:double"&gt;2.41734514418194&lt;/D&gt;&lt;D xsi:type="xsd:double"&gt;2.33420268246013&lt;/D&gt;&lt;D xsi:type="xsd:double"&gt;2.35680490785556&lt;/D&gt;&lt;D xsi:type="xsd:double"&gt;2.49526954517275&lt;/D&gt;&lt;D xsi:type="xsd:double"&gt;2.41080752080995&lt;/D&gt;&lt;D xsi:type="xsd:double"&gt;2.72601446111725&lt;/D&gt;&lt;D xsi:type="xsd:double"&gt;2.81069921471493&lt;/D&gt;&lt;D xsi:type="xsd:double"&gt;2.85834743889494&lt;/D&gt;&lt;D xsi:type="xsd:double"&gt;3.0833017419623&lt;/D&gt;&lt;D xsi:type="xsd:double"&gt;3.16223001798261&lt;/D&gt;&lt;D xsi:type="xsd:double"&gt;3.08860164208759&lt;/D&gt;&lt;D xsi:type="xsd:double"&gt;3.09625125803076&lt;/D&gt;&lt;D xsi:type="xsd:double"&gt;3.08205499041104&lt;/D&gt;&lt;D xsi:type="xsd:double"&gt;2.81161053651749&lt;/D&gt;&lt;D xsi:type="xsd:double"&gt;2.87565464348061&lt;/D&gt;&lt;D xsi:type="xsd:double"&gt;3.03402880216833&lt;/D&gt;&lt;D xsi:type="xsd:double"&gt;3.115315654533&lt;/D&gt;&lt;D xsi:type="xsd:double"&gt;3.0314486261634&lt;/D&gt;&lt;D xsi:type="xsd:double"&gt;3.15221271721099&lt;/D&gt;&lt;D xsi:type="xsd:double"&gt;2.96937233973866&lt;/D&gt;&lt;D xsi:type="xsd:double"&gt;3.06059594270924&lt;/D&gt;&lt;D xsi:type="xsd:double"&gt;3.08584993613186&lt;/D&gt;&lt;D xsi:type="xsd:double"&gt;3.18359926780625&lt;/D&gt;&lt;D xsi:type="xsd:double"&gt;3.31162866415783&lt;/D&gt;&lt;D xsi:type="xsd:double"&gt;3.22694111965801&lt;/D&gt;&lt;D xsi:type="xsd:double"&gt;3.5805010410636&lt;/D&gt;&lt;D xsi:type="xsd:double"&gt;3.80866230445863&lt;/D&gt;&lt;D xsi:type="xsd:double"&gt;3.5966706643184&lt;/D&gt;&lt;D xsi:type="xsd:double"&gt;3.3010392694027&lt;/D&gt;&lt;D xsi:type="xsd:double"&gt;3.54353451206536&lt;/D&gt;&lt;D xsi:type="xsd:double"&gt;3.4994681186593&lt;/D&gt;&lt;D xsi:type="xsd:double"&gt;3.87866802972856&lt;/D&gt;&lt;D xsi:type="xsd:double"&gt;3.9884798621763&lt;/D&gt;&lt;D xsi:type="xsd:double"&gt;4.29334608171294&lt;/D&gt;&lt;D xsi:type="xsd:double"&gt;3.41339629841249&lt;/D&gt;&lt;D xsi:type="xsd:double"&gt;2.3880065650454&lt;/D&gt;&lt;D xsi:type="xsd:double"&gt;2.59349268098388&lt;/D&gt;&lt;D xsi:type="xsd:double"&gt;2.60329413870941&lt;/D&gt;&lt;D xsi:type="xsd:double"&gt;2.97409213500194&lt;/D&gt;&lt;D xsi:type="xsd:double"&gt;3.13191125702287&lt;/D&gt;&lt;D xsi:type="xsd:double"&gt;2.76168738470321&lt;/D&gt;&lt;D xsi:type="xsd:double"&gt;2.69715308377864&lt;/D&gt;&lt;D xsi:type="xsd:double"&gt;2.68558790798542&lt;/D&gt;&lt;D xsi:type="xsd:double"&gt;2.82721801788087&lt;/D&gt;&lt;D xsi:type="xsd:double"&gt;2.95184011770212&lt;/D&gt;&lt;D xsi:type="xsd:double"&gt;2.84607182248398&lt;/D&gt;&lt;D xsi:type="xsd:double"&gt;2.84618294327948&lt;/D&gt;&lt;D xsi:type="xsd:double"&gt;2.92208693400108&lt;/D&gt;&lt;D xsi:type="xsd:double"&gt;3.08637682702061&lt;/D&gt;&lt;D xsi:type="xsd:double"&gt;3.05041960293759&lt;/D&gt;&lt;D xsi:type="xsd:double"&gt;2.91614249313248&lt;/D&gt;&lt;D xsi:type="xsd:double"&gt;3.04209565888127&lt;/D&gt;&lt;D xsi:type="xsd:double"&gt;2.96050405076258&lt;/D&gt;&lt;D xsi:type="xsd:double"&gt;3.40146694224251&lt;/D&gt;&lt;D xsi:type="xsd:double"&gt;3.25465654774956&lt;/D&gt;&lt;D xsi:type="xsd:double"&gt;3.34610838073162&lt;/D&gt;&lt;D xsi:type="xsd:double"&gt;3.82921875140617&lt;/D&gt;&lt;D xsi:type="xsd:double"&gt;3.43009927498657&lt;/D&gt;&lt;D xsi:type="xsd:double"&gt;3.99343543821926&lt;/D&gt;&lt;D xsi:type="xsd:double"&gt;4.17138111333714&lt;/D&gt;&lt;D xsi:type="xsd:double"&gt;4.35864174064903&lt;/D&gt;&lt;D xsi:type="xsd:double"&gt;4.38998311458784&lt;/D&gt;&lt;D xsi:type="xsd:double"&gt;4.62459535027604&lt;/D&gt;&lt;D xsi:type="xsd:double"&gt;4.9772075648336&lt;/D&gt;&lt;D xsi:type="xsd:double"&gt;4.40460546602284&lt;/D&gt;&lt;D xsi:type="xsd:double"&gt;4.17374850831423&lt;/D&gt;&lt;D xsi:type="xsd:double"&gt;4.01506400338129&lt;/D&gt;&lt;D xsi:type="xsd:double"&gt;4.03751021176274&lt;/D&gt;&lt;D xsi:type="xsd:double"&gt;4.20658156486398&lt;/D&gt;&lt;D xsi:type="xsd:double"&gt;4.74992099602457&lt;/D&gt;&lt;D xsi:type="xsd:double"&gt;4.34467162890989&lt;/D&gt;&lt;D xsi:type="xsd:double"&gt;3.92212209927643&lt;/D&gt;&lt;D xsi:type="xsd:double"&gt;4.03464877563665&lt;/D&gt;&lt;D xsi:type="xsd:double"&gt;3.81293142024274&lt;/D&gt;&lt;D xsi:type="xsd:double"&gt;4.15615453812956&lt;/D&gt;&lt;D xsi:type="xsd:double"&gt;4.50551762532265&lt;/D&gt;&lt;D xsi:type="xsd:double"&gt;4.19194150667883&lt;/D&gt;&lt;D xsi:type="xsd:double"&gt;4.97117381882589&lt;/D&gt;&lt;D xsi:type="xsd:double"&gt;4.88225134916179&lt;/D&gt;&lt;D xsi:type="xsd:double"&gt;4.91825493430814&lt;/D&gt;&lt;D xsi:type="xsd:double"&gt;4.86456600433058&lt;/D&gt;&lt;D xsi:type="xsd:double"&gt;4.84103824329975&lt;/D&gt;&lt;D xsi:type="xsd:double"&gt;5.16970366088571&lt;/D&gt;&lt;D xsi:type="xsd:double"&gt;5.22893459664274&lt;/D&gt;&lt;D xsi:type="xsd:double"&gt;5.05044856390989&lt;/D&gt;&lt;/FQL&gt;&lt;FQL&gt;&lt;Q&gt;EWW^FMA_PE(LTMA,-10AY,0,AM,"PORTAGG","MEANR")&lt;/Q&gt;&lt;R&gt;121&lt;/R&gt;&lt;C&gt;1&lt;/C&gt;&lt;D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xsi:type="xsd:double"&gt;23.299485221691&lt;/D&gt;&lt;D xsi:type="xsd:double"&gt;22.9660455013059&lt;/D&gt;&lt;D xsi:type="xsd:double"&gt;24.938209322387&lt;/D&gt;&lt;D xsi:type="xsd:double"&gt;24.3568989261428&lt;/D&gt;&lt;D xsi:type="xsd:double"&gt;24.4139342108755&lt;/D&gt;&lt;D xsi:type="xsd:double"&gt;23.5076643473772&lt;/D&gt;&lt;D xsi:type="xsd:double"&gt;22.9975571229367&lt;/D&gt;&lt;D xsi:type="xsd:double"&gt;23.046212022012&lt;/D&gt;&lt;D xsi:type="xsd:double"&gt;22.5706065305414&lt;/D&gt;&lt;D xsi:type="xsd:double"&gt;22.2512263019866&lt;/D&gt;&lt;D xsi:type="xsd:double"&gt;21.889084678675&lt;/D&gt;&lt;D xsi:type="xsd:double"&gt;20.4577899852187&lt;/D&gt;&lt;D xsi:type="xsd:double"&gt;20.7125026394137&lt;/D&gt;&lt;D xsi:type="xsd:double"&gt;21.8740421654678&lt;/D&gt;&lt;D xsi:type="xsd:double"&gt;21.5053431134297&lt;/D&gt;&lt;D xsi:type="xsd:double"&gt;21.2136258225248&lt;/D&gt;&lt;D xsi:type="xsd:double"&gt;20.734967771357&lt;/D&gt;&lt;D xsi:type="xsd:double"&gt;20.3651810051253&lt;/D&gt;&lt;D xsi:type="xsd:double"&gt;19.9210453346713&lt;/D&gt;&lt;D xsi:type="xsd:double"&gt;19.9759392080828&lt;/D&gt;&lt;D xsi:type="xsd:double"&gt;19.3694069372821&lt;/D&gt;&lt;D xsi:type="xsd:double"&gt;18.8909341220033&lt;/D&gt;&lt;D xsi:type="xsd:double"&gt;17.2631463892165&lt;/D&gt;&lt;D xsi:type="xsd:double"&gt;17.0547508129321&lt;/D&gt;&lt;D xsi:type="xsd:double"&gt;17.2868305200365&lt;/D&gt;&lt;D xsi:type="xsd:double"&gt;17.7060534995911&lt;/D&gt;&lt;D xsi:type="xsd:double"&gt;17.9316078143184&lt;/D&gt;&lt;D xsi:type="xsd:double"&gt;17.8001668744743&lt;/D&gt;&lt;D xsi:type="xsd:double"&gt;17.5108859474604&lt;/D&gt;&lt;D xsi:type="xsd:double"&gt;17.000956290818&lt;/D&gt;&lt;D xsi:type="xsd:double"&gt;17.4870374045061&lt;/D&gt;&lt;D xsi:type="xsd:double"&gt;17.4226644984233&lt;/D&gt;&lt;D xsi:type="xsd:double"&gt;17.0530151279344&lt;/D&gt;&lt;D xsi:type="xsd:double"&gt;16.780388750182&lt;/D&gt;&lt;D xsi:type="xsd:double"&gt;16.258825013268&lt;/D&gt;&lt;D xsi:type="xsd:double"&gt;14.7030451081785&lt;/D&gt;&lt;D xsi:type="xsd:double"&gt;14.9081283618333&lt;/D&gt;&lt;D xsi:type="xsd:double"&gt;15.5255027715406&lt;/D&gt;&lt;D xsi:type="xsd:double"&gt;15.469302693134&lt;/D&gt;&lt;D xsi:type="xsd:double"&gt;15.4849056302171&lt;/D&gt;&lt;D xsi:type="xsd:double"&gt;15.315962723536&lt;/D&gt;&lt;D xsi:type="xsd:double"&gt;15.0241115115238&lt;/D&gt;&lt;D xsi:type="xsd:double"&gt;14.9219135825396&lt;/D&gt;&lt;D xsi:type="xsd:double"&gt;14.2350147775455&lt;/D&gt;&lt;D xsi:type="xsd:double"&gt;14.9731579123965&lt;/D&gt;&lt;D xsi:type="xsd:double"&gt;15.2166741921542&lt;/D&gt;&lt;D xsi:type="xsd:double"&gt;15.4598024349765&lt;/D&gt;&lt;D xsi:type="xsd:double"&gt;15.109513132797&lt;/D&gt;&lt;D xsi:type="xsd:double"&gt;15.8962443584781&lt;/D&gt;&lt;D xsi:type="xsd:double"&gt;15.978770944879&lt;/D&gt;&lt;D xsi:type="xsd:double"&gt;15.1820673197406&lt;/D&gt;&lt;D xsi:type="xsd:double"&gt;14.2809909638393&lt;/D&gt;&lt;D xsi:type="xsd:double"&gt;15.7649657089983&lt;/D&gt;&lt;D xsi:type="xsd:double"&gt;17.4420959951424&lt;/D&gt;&lt;D xsi:type="xsd:double"&gt;18.1361507882816&lt;/D&gt;&lt;D xsi:type="xsd:double"&gt;19.5827894491537&lt;/D&gt;&lt;D xsi:type="xsd:double"&gt;19.4408707157745&lt;/D&gt;&lt;D xsi:type="xsd:double"&gt;20.2075969114224&lt;/D&gt;&lt;D xsi:type="xsd:double"&gt;21.2062256687736&lt;/D&gt;&lt;D xsi:type="xsd:double"&gt;27.2447927277039&lt;/D&gt;&lt;D xsi:type="xsd:double"&gt;32.6243302899851&lt;/D&gt;&lt;D xsi:type="xsd:double"&gt;29.7545592348962&lt;/D&gt;&lt;D xsi:type="xsd:double"&gt;27.3094234525105&lt;/D&gt;&lt;D xsi:type="xsd:double"&gt;26.1986255438978&lt;/D&gt;&lt;D xsi:type="xsd:double"&gt;24.9122705265651&lt;/D&gt;&lt;D xsi:type="xsd:double"&gt;23.9531078929682&lt;/D&gt;&lt;D xsi:type="xsd:double"&gt;22.7988707871801&lt;/D&gt;&lt;D xsi:type="xsd:double"&gt;21.1826417004254&lt;/D&gt;&lt;D xsi:type="xsd:double"&gt;19.9964233066445&lt;/D&gt;&lt;D xsi:type="xsd:double"&gt;18.1622519955248&lt;/D&gt;&lt;D xsi:type="xsd:double"&gt;17.1056591324799&lt;/D&gt;&lt;D xsi:type="xsd:double"&gt;15.4423656731319&lt;/D&gt;&lt;D xsi:type="xsd:double"&gt;15.295984128262&lt;/D&gt;&lt;D xsi:type="xsd:double"&gt;14.6219155540512&lt;/D&gt;&lt;D xsi:type="xsd:double"&gt;15.0046823307695&lt;/D&gt;&lt;D xsi:type="xsd:double"&gt;15.0836307435957&lt;/D&gt;&lt;D xsi:type="xsd:double"&gt;14.5343028729207&lt;/D&gt;&lt;D xsi:type="xsd:double"&gt;14.3316501788188&lt;/D&gt;&lt;D xsi:type="xsd:double"&gt;13.6916275844548&lt;/D&gt;&lt;D xsi:type="xsd:double"&gt;13.4306377212141&lt;/D&gt;&lt;D xsi:type="xsd:double"&gt;12.9912861167387&lt;/D&gt;&lt;D xsi:type="xsd:double"&gt;12.7430051379707&lt;/D&gt;&lt;D xsi:type="xsd:double"&gt;13.7015231104133&lt;/D&gt;&lt;D xsi:type="xsd:double"&gt;13.3164759242823&lt;/D&gt;&lt;D xsi:type="xsd:double"&gt;13.2637368711935&lt;/D&gt;&lt;D xsi:type="xsd:double"&gt;14.0058469123063&lt;/D&gt;&lt;D xsi:type="xsd:double"&gt;14.6454476294995&lt;/D&gt;&lt;D xsi:type="xsd:double"&gt;14.4025061803798&lt;/D&gt;&lt;D xsi:type="xsd:double"&gt;14.2219838393075&lt;/D&gt;&lt;D xsi:type="xsd:double"&gt;13.7452878480861&lt;/D&gt;&lt;D xsi:type="xsd:double"&gt;13.5640017687648&lt;/D&gt;&lt;D xsi:type="xsd:double"&gt;13.4104552313186&lt;/D&gt;&lt;D xsi:type="xsd:double"&gt;13.0410072171345&lt;/D&gt;&lt;D xsi:type="xsd:double"&gt;12.2556885186414&lt;/D&gt;&lt;D xsi:type="xsd:double"&gt;12.7388948368316&lt;/D&gt;&lt;D xsi:type="xsd:double"&gt;13.290236133317&lt;/D&gt;&lt;D xsi:type="xsd:double"&gt;13.7413373195111&lt;/D&gt;&lt;D xsi:type="xsd:double"&gt;14.2672742645559&lt;/D&gt;&lt;D xsi:type="xsd:double"&gt;15.8400425379491&lt;/D&gt;&lt;D xsi:type="xsd:double"&gt;15.6792510596186&lt;/D&gt;&lt;D xsi:type="xsd:double"&gt;15.3388454602398&lt;/D&gt;&lt;D xsi:type="xsd:double"&gt;14.7903037058727&lt;/D&gt;&lt;D xsi:type="xsd:double"&gt;14.1710862800781&lt;/D&gt;&lt;/FQL&gt;&lt;FQL&gt;&lt;Q&gt;NI-FDS^FG_PRICE(0)&lt;/Q&gt;&lt;R&gt;1&lt;/R&gt;&lt;C&gt;1&lt;/C&gt;&lt;D xsi:type="xsd:double"&gt;17175&lt;/D&gt;&lt;/FQL&gt;&lt;FQL&gt;&lt;Q&gt;COPP-FDS^FG_PRICE(0)&lt;/Q&gt;&lt;R&gt;1&lt;/R&gt;&lt;C&gt;1&lt;/C&gt;&lt;D xsi:type="xsd:double"&gt;4.6585&lt;/D&gt;&lt;/FQL&gt;&lt;FQL&gt;&lt;Q&gt;VNM^FG_PRICE_MAVG(0,,,,30)&lt;/Q&gt;&lt;R&gt;1&lt;/R&gt;&lt;C&gt;1&lt;/C&gt;&lt;D xsi:type="xsd:double"&gt;12.6065&lt;/D&gt;&lt;/FQL&gt;&lt;FQL&gt;&lt;Q&gt;MCHI^FG_PRICE_MAVG(0,,,,60)&lt;/Q&gt;&lt;R&gt;1&lt;/R&gt;&lt;C&gt;1&lt;/C&gt;&lt;D xsi:type="xsd:double"&gt;43.304832&lt;/D&gt;&lt;/FQL&gt;&lt;FQL&gt;&lt;Q&gt;EWY^FG_PRICE_MAVG(0,,,,60)&lt;/Q&gt;&lt;R&gt;1&lt;/R&gt;&lt;C&gt;1&lt;/C&gt;&lt;D xsi:type="xsd:double"&gt;64.38084&lt;/D&gt;&lt;/FQL&gt;&lt;FQL&gt;&lt;Q&gt;EPOL^FG_PRICE_MAVG(0,,,,200)&lt;/Q&gt;&lt;R&gt;1&lt;/R&gt;&lt;C&gt;1&lt;/C&gt;&lt;D xsi:type="xsd:double"&gt;22.28715&lt;/D&gt;&lt;/FQL&gt;&lt;FQL&gt;&lt;Q&gt;CNYA^FG_PRICE(0)&lt;/Q&gt;&lt;R&gt;1&lt;/R&gt;&lt;C&gt;1&lt;/C&gt;&lt;D xsi:type="xsd:double"&gt;25.09&lt;/D&gt;&lt;/FQL&gt;&lt;FQL&gt;&lt;Q&gt;UAE^P_PRICE(0)/P_PRICE_LOW_PR(0,,,,,,"PRICE","INTRA","52W")-1&lt;/Q&gt;&lt;R&gt;1&lt;/R&gt;&lt;C&gt;1&lt;/C&gt;&lt;D xsi:type="xsd:double"&gt;0.04190266&lt;/D&gt;&lt;/FQL&gt;&lt;FQL&gt;&lt;Q&gt;SET-BKK^P_PRICE(0)/P_PRICE_HIGH_PR(0,,,,,,"PRICE","INTRA","52W")&lt;/Q&gt;&lt;R&gt;1&lt;/R&gt;&lt;C&gt;1&lt;/C&gt;&lt;D xsi:type="xsd:double"&gt;0.83067304&lt;/D&gt;&lt;/FQL&gt;&lt;FQL&gt;&lt;Q&gt;MCHI^FG_TOTAL_RETURNC(0,-3AM)&lt;/Q&gt;&lt;R&gt;1&lt;/R&gt;&lt;C&gt;1&lt;/C&gt;&lt;D xsi:type="xsd:double"&gt;7.3539615&lt;/D&gt;&lt;/FQL&gt;&lt;FQL&gt;&lt;Q&gt;GREK^FG_TOTAL_RETURNC(0,-1AM)&lt;/Q&gt;&lt;R&gt;1&lt;/R&gt;&lt;C&gt;1&lt;/C&gt;&lt;D xsi:type="xsd:double"&gt;0.8184433&lt;/D&gt;&lt;/FQL&gt;&lt;FQL&gt;&lt;Q&gt;EWZ^PERCENT_CHANGE(FMA_EPS(+1,0,,,,"PORTAGG","MEAN"),FMA_EPS(+1,-1AM,,,,"PORTAGG","MEAN"))&lt;/Q&gt;&lt;R&gt;1&lt;/R&gt;&lt;C&gt;1&lt;/C&gt;&lt;D xsi:type="xsd:double"&gt;-8.16179055835715&lt;/D&gt;&lt;/FQL&gt;&lt;FQL&gt;&lt;Q&gt;EWJ^P_PRICE(0)/P_PRICE_HIGH_PR(0,,,,,,"PRICE","INTRA","52W")&lt;/Q&gt;&lt;R&gt;1&lt;/R&gt;&lt;C&gt;1&lt;/C&gt;&lt;D xsi:type="xsd:double"&gt;0.9707902&lt;/D&gt;&lt;/FQL&gt;&lt;FQL&gt;&lt;Q&gt;EPHE^FMA_COS_UP("EPS","1M",+1,NOW,,,"PORTAGG","MEANR")&lt;/Q&gt;&lt;R&gt;1&lt;/R&gt;&lt;C&gt;1&lt;/C&gt;&lt;D xsi:type="xsd:double"&gt;10&lt;/D&gt;&lt;/FQL&gt;&lt;FQL&gt;&lt;Q&gt;EZA^FMA_RBICS_REV_CURRENT(30, LOC, "PORTAGG")&lt;/Q&gt;&lt;R&gt;1&lt;/R&gt;&lt;C&gt;1&lt;/C&gt;&lt;D xsi:type="xsd:double"&gt;44.0100715574757&lt;/D&gt;&lt;/FQL&gt;&lt;FQL&gt;&lt;Q&gt;GREK^FG_ROE(0)&lt;/Q&gt;&lt;R&gt;1&lt;/R&gt;&lt;C&gt;1&lt;/C&gt;&lt;D xsi:type="xsd:double"&gt;14.6343610238528&lt;/D&gt;&lt;/FQL&gt;&lt;FQL&gt;&lt;Q&gt;REFVNDISC-FDS^FG_YIELD(NOW,,,0)&lt;/Q&gt;&lt;R&gt;1&lt;/R&gt;&lt;C&gt;1&lt;/C&gt;&lt;D xsi:type="xsd:double"&gt;3&lt;/D&gt;&lt;/FQL&gt;&lt;FQL&gt;&lt;Q&gt;REFMYON-FDS^PROPER_NAME(0,,,"SECURITY","NAME")&lt;/Q&gt;&lt;R&gt;1&lt;/R&gt;&lt;C&gt;1&lt;/C&gt;&lt;D xsi:type="xsd:string"&gt;Malaysia Policy Rate - Overnight&lt;/D&gt;&lt;/FQL&gt;&lt;FQL&gt;&lt;Q&gt;TRYSA10Y-FDS^PCTCHG(FG_YIELD(0,,,,"YTM"),FG_YIELD(-3AM,,,,"YTM"))&lt;/Q&gt;&lt;R&gt;1&lt;/R&gt;&lt;C&gt;1&lt;/C&gt;&lt;D xsi:type="xsd:double"&gt;-0.9685183&lt;/D&gt;&lt;/FQL&gt;&lt;FQL&gt;&lt;Q&gt;TRYZA10Y-FDS^PCTCHG(FG_YIELD(0,,,,"YTM"),FG_YIELD(-1AM,,,,"YTM"))&lt;/Q&gt;&lt;R&gt;1&lt;/R&gt;&lt;C&gt;1&lt;/C&gt;&lt;D xsi:type="xsd:double"&gt;-10.694953&lt;/D&gt;&lt;/FQL&gt;&lt;FQL&gt;&lt;Q&gt;UAE^FMA_EVAL_EBITDA(NTMA,0,,,"PORTAGG","MEANR")&lt;/Q&gt;&lt;R&gt;1&lt;/R&gt;&lt;C&gt;1&lt;/C&gt;&lt;D xsi:type="xsd:double"&gt;5.87381267302114&lt;/D&gt;&lt;/FQL&gt;&lt;FQL&gt;&lt;Q&gt;EWT^FG_FCF_YIELD_NTM(0)&lt;/Q&gt;&lt;R&gt;1&lt;/R&gt;&lt;C&gt;1&lt;/C&gt;&lt;D xsi:type="xsd:double"&gt;3.83843366996751&lt;/D&gt;&lt;/FQL&gt;&lt;FQL&gt;&lt;Q&gt;EPOL^FMA_EVAL_EBITDA(NTMA,0,,,"PORTAGG","MEANR")&lt;/Q&gt;&lt;R&gt;1&lt;/R&gt;&lt;C&gt;1&lt;/C&gt;&lt;D xsi:type="xsd:double"&gt;4.79696109470289&lt;/D&gt;&lt;/FQL&gt;&lt;FQL&gt;&lt;Q&gt;ECH^FMA_EVAL_EBIT(LTMA,NOW,NOW,M,"PORTAGG","MEANR")&lt;/Q&gt;&lt;R&gt;1&lt;/R&gt;&lt;C&gt;1&lt;/C&gt;&lt;D xsi:type="xsd:double"&gt;9.65336205856761&lt;/D&gt;&lt;/FQL&gt;&lt;FQL&gt;&lt;Q&gt;SET-BKK^FG_COMPANY_NAME&lt;/Q&gt;&lt;R&gt;1&lt;/R&gt;&lt;C&gt;1&lt;/C&gt;&lt;D xsi:type="xsd:string"&gt;Thailand SET&lt;/D&gt;&lt;/FQL&gt;&lt;FQL&gt;&lt;Q&gt;EIDO^FMA_ROE(NTMA,-20AY,NOW,FY,"PORTAGG","MEANR")&lt;/Q&gt;&lt;R&gt;20&lt;/R&gt;&lt;C&gt;1&lt;/C&gt;&lt;D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xsi:type="xsd:double"&gt;11.4814604214712&lt;/D&gt;&lt;D xsi:type="xsd:double"&gt;13.6928560106707&lt;/D&gt;&lt;D xsi:type="xsd:double"&gt;15.6524440673878&lt;/D&gt;&lt;D xsi:type="xsd:double"&gt;14.0234033209915&lt;/D&gt;&lt;/FQL&gt;&lt;FQL&gt;&lt;Q&gt;USDVND^STD(FG_PRICE_CHANGE(0,-3AY,M))&lt;/Q&gt;&lt;R&gt;1&lt;/R&gt;&lt;C&gt;1&lt;/C&gt;&lt;D xsi:type="xsd:double"&gt;1.28009702080718&lt;/D&gt;&lt;/FQL&gt;&lt;FQL&gt;&lt;Q&gt;USDTRY^FG_PRICE(0)&lt;/Q&gt;&lt;R&gt;1&lt;/R&gt;&lt;C&gt;1&lt;/C&gt;&lt;D xsi:type="xsd:double"&gt;32.66275&lt;/D&gt;&lt;/FQL&gt;&lt;FQL&gt;&lt;Q&gt;USDEUR^FG_PRICE_CHANGE(0,-1AY)&lt;/Q&gt;&lt;R&gt;1&lt;/R&gt;&lt;C&gt;1&lt;/C&gt;&lt;D xsi:type="xsd:double"&gt;0.461936&lt;/D&gt;&lt;/FQL&gt;&lt;FQL&gt;&lt;Q&gt;USDKRW^STD(FG_PRICE_CHANGE(0,-1AY,AM))&lt;/Q&gt;&lt;R&gt;1&lt;/R&gt;&lt;C&gt;1&lt;/C&gt;&lt;D xsi:type="xsd:double"&gt;1.06634970643607&lt;/D&gt;&lt;/FQL&gt;&lt;FQL&gt;&lt;Q&gt;USDTWD^FG_PRICE(0)&lt;/Q&gt;&lt;R&gt;1&lt;/R&gt;&lt;C&gt;1&lt;/C&gt;&lt;D xsi:type="xsd:double"&gt;32.494&lt;/D&gt;&lt;/FQL&gt;&lt;FQL&gt;&lt;Q&gt;USDIDR^FG_PRICE_CHANGE(0,-1AY)&lt;/Q&gt;&lt;R&gt;1&lt;/R&gt;&lt;C&gt;1&lt;/C&gt;&lt;D xsi:type="xsd:double"&gt;8.40826&lt;/D&gt;&lt;/FQL&gt;&lt;FQL&gt;&lt;Q&gt;VNM^P_PRICE_RETURNS_PR('52W',2,-10AY,0,AM)&lt;/Q&gt;&lt;R&gt;121&lt;/R&gt;&lt;C&gt;1&lt;/C&gt;&lt;D xsi:type="xsd:double"&gt;14.927554&lt;/D&gt;&lt;D xsi:type="xsd:double"&gt;18.1458&lt;/D&gt;&lt;D xsi:type="xsd:double"&gt;37.95682&lt;/D&gt;&lt;D xsi:type="xsd:double"&gt;27.079033&lt;/D&gt;&lt;D xsi:type="xsd:double"&gt;15.17955&lt;/D&gt;&lt;D xsi:type="xsd:double"&gt;9.064949&lt;/D&gt;&lt;D xsi:type="xsd:double"&gt;3.3113003&lt;/D&gt;&lt;D xsi:type="xsd:double"&gt;-8.477724&lt;/D&gt;&lt;D xsi:type="xsd:double"&gt;-7.970339&lt;/D&gt;&lt;D xsi:type="xsd:double"&gt;-21.134663&lt;/D&gt;&lt;D xsi:type="xsd:double"&gt;-9.353858&lt;/D&gt;&lt;D xsi:type="xsd:double"&gt;-10.82924&lt;/D&gt;&lt;D xsi:type="xsd:double"&gt;-6.080425&lt;/D&gt;&lt;D xsi:type="xsd:double"&gt;-13.528675&lt;/D&gt;&lt;D xsi:type="xsd:double"&gt;-32.18142&lt;/D&gt;&lt;D xsi:type="xsd:double"&gt;-25.142872&lt;/D&gt;&lt;D xsi:type="xsd:double"&gt;-15.943903&lt;/D&gt;&lt;D xsi:type="xsd:double"&gt;-20.629257&lt;/D&gt;&lt;D xsi:type="xsd:double"&gt;-16.413181&lt;/D&gt;&lt;D xsi:type="xsd:double"&gt;-25.407124&lt;/D&gt;&lt;D xsi:type="xsd:double"&gt;-20.028597&lt;/D&gt;&lt;D xsi:type="xsd:double"&gt;-14.681273&lt;/D&gt;&lt;D xsi:type="xsd:double"&gt;-14.258205&lt;/D&gt;&lt;D xsi:type="xsd:double"&gt;-11.784291&lt;/D&gt;&lt;D xsi:type="xsd:double"&gt;-20.11739&lt;/D&gt;&lt;D xsi:type="xsd:double"&gt;-16.94814&lt;/D&gt;&lt;D xsi:type="xsd:double"&gt;-3.2957733&lt;/D&gt;&lt;D xsi:type="xsd:double"&gt;-4.126936&lt;/D&gt;&lt;D xsi:type="xsd:double"&gt;-15.845251&lt;/D&gt;&lt;D xsi:type="xsd:double"&gt;-11.876572&lt;/D&gt;&lt;D xsi:type="xsd:double"&gt;-7.100022&lt;/D&gt;&lt;D xsi:type="xsd:double"&gt;2.4632096&lt;/D&gt;&lt;D xsi:type="xsd:double"&gt;-4.906207&lt;/D&gt;&lt;D xsi:type="xsd:double"&gt;4.706931&lt;/D&gt;&lt;D xsi:type="xsd:double"&gt;0.669384&lt;/D&gt;&lt;D xsi:type="xsd:double"&gt;1.0748148&lt;/D&gt;&lt;D xsi:type="xsd:double"&gt;5.3171396&lt;/D&gt;&lt;D xsi:type="xsd:double"&gt;4.373789&lt;/D&gt;&lt;D xsi:type="xsd:double"&gt;0.33997297&lt;/D&gt;&lt;D xsi:type="xsd:double"&gt;1.8520951&lt;/D&gt;&lt;D xsi:type="xsd:double"&gt;18.695736&lt;/D&gt;&lt;D xsi:type="xsd:double"&gt;29.791855&lt;/D&gt;&lt;D xsi:type="xsd:double"&gt;37.37738&lt;/D&gt;&lt;D xsi:type="xsd:double"&gt;29.503895&lt;/D&gt;&lt;D xsi:type="xsd:double"&gt;40.424717&lt;/D&gt;&lt;D xsi:type="xsd:double"&gt;46.29953&lt;/D&gt;&lt;D xsi:type="xsd:double"&gt;27.773739&lt;/D&gt;&lt;D xsi:type="xsd:double"&gt;20.754993&lt;/D&gt;&lt;D xsi:type="xsd:double"&gt;0.9119868&lt;/D&gt;&lt;D xsi:type="xsd:double"&gt;12.181187&lt;/D&gt;&lt;D xsi:type="xsd:double"&gt;11.460495&lt;/D&gt;&lt;D xsi:type="xsd:double"&gt;9.263933&lt;/D&gt;&lt;D xsi:type="xsd:double"&gt;-3.2688797&lt;/D&gt;&lt;D xsi:type="xsd:double"&gt;-7.49765&lt;/D&gt;&lt;D xsi:type="xsd:double"&gt;-18.79161&lt;/D&gt;&lt;D xsi:type="xsd:double"&gt;-9.59931&lt;/D&gt;&lt;D xsi:type="xsd:double"&gt;-9.400696&lt;/D&gt;&lt;D xsi:type="xsd:double"&gt;-15.000176&lt;/D&gt;&lt;D xsi:type="xsd:double"&gt;-4.666209&lt;/D&gt;&lt;D xsi:type="xsd:double"&gt;-6.020898&lt;/D&gt;&lt;D xsi:type="xsd:double"&gt;8.622467&lt;/D&gt;&lt;D xsi:type="xsd:double"&gt;-5.608493&lt;/D&gt;&lt;D xsi:type="xsd:double"&gt;-1.1803031&lt;/D&gt;&lt;D xsi:type="xsd:double"&gt;-0.22835135&lt;/D&gt;&lt;D xsi:type="xsd:double"&gt;8.636295&lt;/D&gt;&lt;D xsi:type="xsd:double"&gt;1.7792702&lt;/D&gt;&lt;D xsi:type="xsd:double"&gt;11.969482&lt;/D&gt;&lt;D xsi:type="xsd:double"&gt;-3.4035802&lt;/D&gt;&lt;D xsi:type="xsd:double"&gt;-17.692083&lt;/D&gt;&lt;D xsi:type="xsd:double"&gt;-36.219425&lt;/D&gt;&lt;D xsi:type="xsd:double"&gt;-24.730795&lt;/D&gt;&lt;D xsi:type="xsd:double"&gt;-12.09414&lt;/D&gt;&lt;D xsi:type="xsd:double"&gt;-14.618004&lt;/D&gt;&lt;D xsi:type="xsd:double"&gt;-2.9933453&lt;/D&gt;&lt;D xsi:type="xsd:double"&gt;-3.846705&lt;/D&gt;&lt;D xsi:type="xsd:double"&gt;-7.0524397&lt;/D&gt;&lt;D xsi:type="xsd:double"&gt;-7.3343515&lt;/D&gt;&lt;D xsi:type="xsd:double"&gt;3.9303303&lt;/D&gt;&lt;D xsi:type="xsd:double"&gt;12.086391&lt;/D&gt;&lt;D xsi:type="xsd:double"&gt;19.485617&lt;/D&gt;&lt;D xsi:type="xsd:double"&gt;29.829216&lt;/D&gt;&lt;D xsi:type="xsd:double"&gt;74.35983&lt;/D&gt;&lt;D xsi:type="xsd:double"&gt;53.96024&lt;/D&gt;&lt;D xsi:type="xsd:double"&gt;44.280697&lt;/D&gt;&lt;D xsi:type="xsd:double"&gt;51.786434&lt;/D&gt;&lt;D xsi:type="xsd:double"&gt;36.663963&lt;/D&gt;&lt;D xsi:type="xsd:double"&gt;36.500786&lt;/D&gt;&lt;D xsi:type="xsd:double"&gt;29.374325&lt;/D&gt;&lt;D xsi:type="xsd:double"&gt;33.75689&lt;/D&gt;&lt;D xsi:type="xsd:double"&gt;24.496185&lt;/D&gt;&lt;D xsi:type="xsd:double"&gt;20.253647&lt;/D&gt;&lt;D xsi:type="xsd:double"&gt;11.029112&lt;/D&gt;&lt;D xsi:type="xsd:double"&gt;13.634396&lt;/D&gt;&lt;D xsi:type="xsd:double"&gt;3.8972259&lt;/D&gt;&lt;D xsi:type="xsd:double"&gt;-10.441953&lt;/D&gt;&lt;D xsi:type="xsd:double"&gt;-20.074814&lt;/D&gt;&lt;D xsi:type="xsd:double"&gt;-32.21389&lt;/D&gt;&lt;D xsi:type="xsd:double"&gt;-23.244137&lt;/D&gt;&lt;D xsi:type="xsd:double"&gt;-23.770386&lt;/D&gt;&lt;D xsi:type="xsd:double"&gt;-32.201225&lt;/D&gt;&lt;D xsi:type="xsd:double"&gt;-43.580418&lt;/D&gt;&lt;D xsi:type="xsd:double"&gt;-35.663902&lt;/D&gt;&lt;D xsi:type="xsd:double"&gt;-42.085583&lt;/D&gt;&lt;D xsi:type="xsd:double"&gt;-37.32163&lt;/D&gt;&lt;D xsi:type="xsd:double"&gt;-40.83754&lt;/D&gt;&lt;D xsi:type="xsd:double"&gt;-35.099255&lt;/D&gt;&lt;D xsi:type="xsd:double"&gt;-28.157122&lt;/D&gt;&lt;D xsi:type="xsd:double"&gt;-18.086624&lt;/D&gt;&lt;D xsi:type="xsd:double"&gt;-3.5740077&lt;/D&gt;&lt;D xsi:type="xsd:double"&gt;-0.25138855&lt;/D&gt;&lt;D xsi:type="xsd:double"&gt;1.4050126&lt;/D&gt;&lt;D xsi:type="xsd:double"&gt;1.0167718&lt;/D&gt;&lt;D xsi:type="xsd:double"&gt;11.192978&lt;/D&gt;&lt;D xsi:type="xsd:double"&gt;4.964435&lt;/D&gt;&lt;D xsi:type="xsd:double"&gt;12.153017&lt;/D&gt;&lt;D xsi:type="xsd:double"&gt;10.853863&lt;/D&gt;&lt;D xsi:type="xsd:double"&gt;23.848808&lt;/D&gt;&lt;D xsi:type="xsd:double"&gt;13.779974&lt;/D&gt;&lt;D xsi:type="xsd:double"&gt;9.685982&lt;/D&gt;&lt;D xsi:type="xsd:double"&gt;6.0975313&lt;/D&gt;&lt;D xsi:type="xsd:double"&gt;-2.4718463&lt;/D&gt;&lt;/FQL&gt;&lt;FQL&gt;&lt;Q&gt;EPU^FMA_PE(NTMA,-10AY,0,AM,"PORTAGG","MEANR")&lt;/Q&gt;&lt;R&gt;121&lt;/R&gt;&lt;C&gt;1&lt;/C&gt;&lt;D xsi:type="xsd:double"&gt;15.0815764710555&lt;/D&gt;&lt;D xsi:type="xsd:double"&gt;14.4858143061057&lt;/D&gt;&lt;D xsi:type="xsd:double"&gt;13.8398784511779&lt;/D&gt;&lt;D xsi:type="xsd:double"&gt;12.4588109376765&lt;/D&gt;&lt;D xsi:type="xsd:double"&gt;11.9568516490958&lt;/D&gt;&lt;D xsi:type="xsd:double"&gt;12.5688264912098&lt;/D&gt;&lt;D xsi:type="xsd:double"&gt;12.1319973881022&lt;/D&gt;&lt;D xsi:type="xsd:double"&gt;13.4164884135709&lt;/D&gt;&lt;D xsi:type="xsd:double"&gt;12.9714364498782&lt;/D&gt;&lt;D xsi:type="xsd:double"&gt;12.8611528580131&lt;/D&gt;&lt;D xsi:type="xsd:double"&gt;13.3791430637191&lt;/D&gt;&lt;D xsi:type="xsd:double"&gt;13.884102898974&lt;/D&gt;&lt;D xsi:type="xsd:double"&gt;13.316557035889&lt;/D&gt;&lt;D xsi:type="xsd:double"&gt;12.2324578324392&lt;/D&gt;&lt;D xsi:type="xsd:double"&gt;10.709450110937&lt;/D&gt;&lt;D xsi:type="xsd:double"&gt;11.733277006863&lt;/D&gt;&lt;D xsi:type="xsd:double"&gt;8.00275436590963&lt;/D&gt;&lt;D xsi:type="xsd:double"&gt;7.70119008791655&lt;/D&gt;&lt;D xsi:type="xsd:double"&gt;11.4334156631564&lt;/D&gt;&lt;D xsi:type="xsd:double"&gt;13.0933233484358&lt;/D&gt;&lt;D xsi:type="xsd:double"&gt;14.6462111816652&lt;/D&gt;&lt;D xsi:type="xsd:double"&gt;14.6658168768112&lt;/D&gt;&lt;D xsi:type="xsd:double"&gt;15.2964141346481&lt;/D&gt;&lt;D xsi:type="xsd:double"&gt;14.6751039636002&lt;/D&gt;&lt;D xsi:type="xsd:double"&gt;14.3646071906623&lt;/D&gt;&lt;D xsi:type="xsd:double"&gt;14.2616567282473&lt;/D&gt;&lt;D xsi:type="xsd:double"&gt;13.9926382045407&lt;/D&gt;&lt;D xsi:type="xsd:double"&gt;12.9936117258899&lt;/D&gt;&lt;D xsi:type="xsd:double"&gt;11.8184945620419&lt;/D&gt;&lt;D xsi:type="xsd:double"&gt;11.8660350155472&lt;/D&gt;&lt;D xsi:type="xsd:double"&gt;12.0425426535204&lt;/D&gt;&lt;D xsi:type="xsd:double"&gt;13.1979568641063&lt;/D&gt;&lt;D xsi:type="xsd:double"&gt;12.9348828751772&lt;/D&gt;&lt;D xsi:type="xsd:double"&gt;12.4306476686603&lt;/D&gt;&lt;D xsi:type="xsd:double"&gt;10.9397823370812&lt;/D&gt;&lt;D xsi:type="xsd:double"&gt;11.887068290797&lt;/D&gt;&lt;D xsi:type="xsd:double"&gt;11.9738961647714&lt;/D&gt;&lt;D xsi:type="xsd:double"&gt;12.5076729987533&lt;/D&gt;&lt;D xsi:type="xsd:double"&gt;12.7751578429744&lt;/D&gt;&lt;D xsi:type="xsd:double"&gt;13.2734714329343&lt;/D&gt;&lt;D xsi:type="xsd:double"&gt;13.3693217370623&lt;/D&gt;&lt;D xsi:type="xsd:double"&gt;12.343223845983&lt;/D&gt;&lt;D xsi:type="xsd:double"&gt;13.8640426197508&lt;/D&gt;&lt;D xsi:type="xsd:double"&gt;13.2552265385961&lt;/D&gt;&lt;D xsi:type="xsd:double"&gt;13.8683654890536&lt;/D&gt;&lt;D xsi:type="xsd:double"&gt;13.8787560108878&lt;/D&gt;&lt;D xsi:type="xsd:double"&gt;13.4336903947882&lt;/D&gt;&lt;D xsi:type="xsd:double"&gt;13.2928517972103&lt;/D&gt;&lt;D xsi:type="xsd:double"&gt;13.3205597378753&lt;/D&gt;&lt;D xsi:type="xsd:double"&gt;14.1351205155825&lt;/D&gt;&lt;D xsi:type="xsd:double"&gt;12.4813008843891&lt;/D&gt;&lt;D xsi:type="xsd:double"&gt;13.0645417097379&lt;/D&gt;&lt;D xsi:type="xsd:double"&gt;13.1819412896416&lt;/D&gt;&lt;D xsi:type="xsd:double"&gt;13.0959346286892&lt;/D&gt;&lt;D xsi:type="xsd:double"&gt;13.5152719946447&lt;/D&gt;&lt;D xsi:type="xsd:double"&gt;15.8947087081648&lt;/D&gt;&lt;D xsi:type="xsd:double"&gt;15.3156025675948&lt;/D&gt;&lt;D xsi:type="xsd:double"&gt;15.7327321203471&lt;/D&gt;&lt;D xsi:type="xsd:double"&gt;13.9773935987943&lt;/D&gt;&lt;D xsi:type="xsd:double"&gt;13.1790491999619&lt;/D&gt;&lt;D xsi:type="xsd:double"&gt;13.761344037385&lt;/D&gt;&lt;D xsi:type="xsd:double"&gt;14.2533732275964&lt;/D&gt;&lt;D xsi:type="xsd:double"&gt;14.4758924855748&lt;/D&gt;&lt;D xsi:type="xsd:double"&gt;13.5742129463001&lt;/D&gt;&lt;D xsi:type="xsd:double"&gt;14.0983278423026&lt;/D&gt;&lt;D xsi:type="xsd:double"&gt;13.6637686165905&lt;/D&gt;&lt;D xsi:type="xsd:double"&gt;14.7743723876752&lt;/D&gt;&lt;D xsi:type="xsd:double"&gt;14.6455801353057&lt;/D&gt;&lt;D xsi:type="xsd:double"&gt;13.6191696402788&lt;/D&gt;&lt;D xsi:type="xsd:double"&gt;9.96564122378414&lt;/D&gt;&lt;D xsi:type="xsd:double"&gt;13.9533006357018&lt;/D&gt;&lt;D xsi:type="xsd:double"&gt;18.085145632015&lt;/D&gt;&lt;D xsi:type="xsd:double"&gt;19.6867192873116&lt;/D&gt;&lt;D xsi:type="xsd:double"&gt;21.4505398695403&lt;/D&gt;&lt;D xsi:type="xsd:double"&gt;23.2738422179917&lt;/D&gt;&lt;D xsi:type="xsd:double"&gt;20.8870913828302&lt;/D&gt;&lt;D xsi:type="xsd:double"&gt;18.1203776739093&lt;/D&gt;&lt;D xsi:type="xsd:double"&gt;17.0756426127208&lt;/D&gt;&lt;D xsi:type="xsd:double"&gt;14.1347404751157&lt;/D&gt;&lt;D xsi:type="xsd:double"&gt;14.9558582368731&lt;/D&gt;&lt;D xsi:type="xsd:double"&gt;15.0164317919716&lt;/D&gt;&lt;D xsi:type="xsd:double"&gt;12.2455600659672&lt;/D&gt;&lt;D xsi:type="xsd:double"&gt;10.9286662970635&lt;/D&gt;&lt;D xsi:type="xsd:double"&gt;10.452563475484&lt;/D&gt;&lt;D xsi:type="xsd:double"&gt;8.90035167008812&lt;/D&gt;&lt;D xsi:type="xsd:double"&gt;8.60823404595686&lt;/D&gt;&lt;D xsi:type="xsd:double"&gt;9.10810514596052&lt;/D&gt;&lt;D xsi:type="xsd:double"&gt;9.15060342763858&lt;/D&gt;&lt;D xsi:type="xsd:double"&gt;9.86592778274752&lt;/D&gt;&lt;D xsi:type="xsd:double"&gt;9.71987832771022&lt;/D&gt;&lt;D xsi:type="xsd:double"&gt;10.2235127234583&lt;/D&gt;&lt;D xsi:type="xsd:double"&gt;10.5461879068386&lt;/D&gt;&lt;D xsi:type="xsd:double"&gt;11.5646625447995&lt;/D&gt;&lt;D xsi:type="xsd:double"&gt;10.8912393429071&lt;/D&gt;&lt;D xsi:type="xsd:double"&gt;8.54567406318374&lt;/D&gt;&lt;D xsi:type="xsd:double"&gt;8.39677924484509&lt;/D&gt;&lt;D xsi:type="xsd:double"&gt;6.80585743943108&lt;/D&gt;&lt;D xsi:type="xsd:double"&gt;7.32488340230348&lt;/D&gt;&lt;D xsi:type="xsd:double"&gt;7.56133347676111&lt;/D&gt;&lt;D xsi:type="xsd:double"&gt;8.38044916412795&lt;/D&gt;&lt;D xsi:type="xsd:double"&gt;9.42138655075793&lt;/D&gt;&lt;D xsi:type="xsd:double"&gt;9.53740695076659&lt;/D&gt;&lt;D xsi:type="xsd:double"&gt;9.51690336607032&lt;/D&gt;&lt;D xsi:type="xsd:double"&gt;10.142932042575&lt;/D&gt;&lt;D xsi:type="xsd:double"&gt;9.7225279934&lt;/D&gt;&lt;D xsi:type="xsd:double"&gt;9.76968229864143&lt;/D&gt;&lt;D xsi:type="xsd:double"&gt;9.84252137115524&lt;/D&gt;&lt;D xsi:type="xsd:double"&gt;9.60704343478089&lt;/D&gt;&lt;D xsi:type="xsd:double"&gt;9.99244936908868&lt;/D&gt;&lt;D xsi:type="xsd:double"&gt;10.8590883842244&lt;/D&gt;&lt;D xsi:type="xsd:double"&gt;10.0778597640255&lt;/D&gt;&lt;D xsi:type="xsd:double"&gt;9.22308671475778&lt;/D&gt;&lt;D xsi:type="xsd:double"&gt;9.58676027276573&lt;/D&gt;&lt;D xsi:type="xsd:double"&gt;10.320766664564&lt;/D&gt;&lt;D xsi:type="xsd:double"&gt;11.5703069992237&lt;/D&gt;&lt;D xsi:type="xsd:double"&gt;11.3943614959367&lt;/D&gt;&lt;D xsi:type="xsd:double"&gt;12.0493569890981&lt;/D&gt;&lt;D xsi:type="xsd:double"&gt;12.9014431390023&lt;/D&gt;&lt;D xsi:type="xsd:double"&gt;13.152248641229&lt;/D&gt;&lt;D xsi:type="xsd:double"&gt;11.7980301765727&lt;/D&gt;&lt;D xsi:type="xsd:double"&gt;11.413983271777&lt;/D&gt;&lt;/FQL&gt;&lt;FQL&gt;&lt;Q&gt;WL-FDS^FG_PRICE_CHANGE(0,-3AM)&lt;/Q&gt;&lt;R&gt;1&lt;/R&gt;&lt;C&gt;1&lt;/C&gt;&lt;D xsi:type="xsd:double"&gt;-11.1145462977276&lt;/D&gt;&lt;/FQL&gt;&lt;FQL&gt;&lt;Q&gt;W-FDS^FG_PRICE_CHANGE(0,-3AM)&lt;/Q&gt;&lt;R&gt;1&lt;/R&gt;&lt;C&gt;1&lt;/C&gt;&lt;D xsi:type="xsd:double"&gt;0.881445570735995&lt;/D&gt;&lt;/FQL&gt;&lt;FQL&gt;&lt;Q&gt;FC0000TR^FG_PRICE(0)&lt;/Q&gt;&lt;R&gt;1&lt;/R&gt;&lt;C&gt;1&lt;/C&gt;&lt;D xsi:type="xsd:double"&gt;255.22868&lt;/D&gt;&lt;/FQL&gt;&lt;FQL&gt;&lt;Q&gt;EWZ^FMA_PCT_ABOVE_MAVG(200,0,,,,"PORTAGG")&lt;/Q&gt;&lt;R&gt;1&lt;/R&gt;&lt;C&gt;1&lt;/C&gt;&lt;D xsi:type="xsd:double"&gt;32.6530612244898&lt;/D&gt;&lt;/FQL&gt;&lt;FQL&gt;&lt;Q&gt;EWT^FG_TOTAL_RETURNC(0,-12AM)&lt;/Q&gt;&lt;R&gt;1&lt;/R&gt;&lt;C&gt;1&lt;/C&gt;&lt;D xsi:type="xsd:double"&gt;32.866955&lt;/D&gt;&lt;/FQL&gt;&lt;FQL&gt;&lt;Q&gt;EPU^P_PRICE(0)/P_PRICE_HIGH_PR(0,,,,,,"PRICE","INTRA","52W")&lt;/Q&gt;&lt;R&gt;1&lt;/R&gt;&lt;C&gt;1&lt;/C&gt;&lt;D xsi:type="xsd:double"&gt;0.93217695&lt;/D&gt;&lt;/FQL&gt;&lt;FQL&gt;&lt;Q&gt;EPHE^FG_TOTAL_RETURNC(0,-6AM)&lt;/Q&gt;&lt;R&gt;1&lt;/R&gt;&lt;C&gt;1&lt;/C&gt;&lt;D xsi:type="xsd:double"&gt;-5.5844665&lt;/D&gt;&lt;/FQL&gt;&lt;FQL&gt;&lt;Q&gt;ECH^FG_TOTAL_RETURNC(0,-3AM)&lt;/Q&gt;&lt;R&gt;1&lt;/R&gt;&lt;C&gt;1&lt;/C&gt;&lt;D xsi:type="xsd:double"&gt;-1.6960204&lt;/D&gt;&lt;/FQL&gt;&lt;FQL&gt;&lt;Q&gt;EWJ^FMA_PCT_ABOVE_MAVG(200,0,,,,"PORTAGG")&lt;/Q&gt;&lt;R&gt;1&lt;/R&gt;&lt;C&gt;1&lt;/C&gt;&lt;D xsi:type="xsd:double"&gt;68.1372549019608&lt;/D&gt;&lt;/FQL&gt;&lt;FQL&gt;&lt;Q&gt;VWO^FMA_COS_DOWN("EPS","1M",+1,NOW,,,"PORTAGG","MEANR")&lt;/Q&gt;&lt;R&gt;1&lt;/R&gt;&lt;C&gt;1&lt;/C&gt;&lt;D xsi:type="xsd:double"&gt;1327&lt;/D&gt;&lt;/FQL&gt;&lt;FQL&gt;&lt;Q&gt;SET-BKK^FMA_COS_UP("EPS","1M",+1,NOW,,,"PORTAGG","MEANR")&lt;/Q&gt;&lt;R&gt;1&lt;/R&gt;&lt;C&gt;1&lt;/C&gt;&lt;D xsi:type="xsd:double"&gt;58&lt;/D&gt;&lt;/FQL&gt;&lt;FQL&gt;&lt;Q&gt;EWY^SIZE(FG_CONSTITUENTS)&lt;/Q&gt;&lt;R&gt;1&lt;/R&gt;&lt;C&gt;1&lt;/C&gt;&lt;D xsi:type="xsd:long"&gt;100&lt;/D&gt;&lt;/FQL&gt;&lt;FQL&gt;&lt;Q&gt;REFVNDISC-FDS^PROPER_NAME(0,,,"SECURITY","NAME")&lt;/Q&gt;&lt;R&gt;1&lt;/R&gt;&lt;C&gt;1&lt;/C&gt;&lt;D xsi:type="xsd:string"&gt;Vietnam Discount Rate&lt;/D&gt;&lt;/FQL&gt;&lt;FQL&gt;&lt;Q&gt;TRYIN10Y-FDS^FG_YIELD_NAME&lt;/Q&gt;&lt;R&gt;1&lt;/R&gt;&lt;C&gt;1&lt;/C&gt;&lt;D xsi:type="xsd:string"&gt;India Benchmark Bond - 10 Year&lt;/D&gt;&lt;/FQL&gt;&lt;FQL&gt;&lt;Q&gt;TRYPH10Y-FDS^FG_YIELD_NAME&lt;/Q&gt;&lt;R&gt;1&lt;/R&gt;&lt;C&gt;1&lt;/C&gt;&lt;D xsi:type="xsd:string"&gt;Philippines Benchmark Bond - 10 Year&lt;/D&gt;&lt;/FQL&gt;&lt;FQL&gt;&lt;Q&gt;CC_MX^IMF_IFS_RCPI_Q(0)&lt;/Q&gt;&lt;R&gt;0&lt;/R&gt;&lt;C&gt;0&lt;/C&gt;&lt;/FQL&gt;&lt;FQL&gt;&lt;Q&gt;VGK^FMA_DIV_YLD(NTMA,NOW,NOW,M,"PORTAGG","MEANR")&lt;/Q&gt;&lt;R&gt;1&lt;/R&gt;&lt;C&gt;1&lt;/C&gt;&lt;D xsi:type="xsd:double"&gt;3.4431746982744&lt;/D&gt;&lt;/FQL&gt;&lt;FQL&gt;&lt;Q&gt;QAT^FMA_EVAL_EBITDA(NTMA,0,,,"PORTAGG","MEANR")&lt;/Q&gt;&lt;R&gt;1&lt;/R&gt;&lt;C&gt;1&lt;/C&gt;&lt;D xsi:type="xsd:double"&gt;8.65479045134562&lt;/D&gt;&lt;/FQL&gt;&lt;FQL&gt;&lt;Q&gt;INDA^JULIAN(FMA_DIV_YLD(NTMA,NOW,NOW,M,"PORTAGG","MEANR").DATES)&lt;/Q&gt;&lt;R&gt;1&lt;/R&gt;&lt;C&gt;1&lt;/C&gt;&lt;D xsi:type="xsd:long"&gt;45471&lt;/D&gt;&lt;/FQL&gt;&lt;FQL&gt;&lt;Q&gt;EWZ^FMA_PE(NTMA,0,,,"PORTAGG","MEANR")&lt;/Q&gt;&lt;R&gt;1&lt;/R&gt;&lt;C&gt;1&lt;/C&gt;&lt;D xsi:type="xsd:double"&gt;7.12048248334332&lt;/D&gt;&lt;/FQL&gt;&lt;FQL&gt;&lt;Q&gt;GREK^FMA_ROE(NTMA,-20AY,NOW,FY,"PORTAGG","MEANR")&lt;/Q&gt;&lt;R&gt;20&lt;/R&gt;&lt;C&gt;1&lt;/C&gt;&lt;D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xsi:type="xsd:double"&gt;0.703&lt;/D&gt;&lt;/FQL&gt;&lt;FQL&gt;&lt;Q&gt;CC_SA^FG_COMPANY_NAME&lt;/Q&gt;&lt;R&gt;1&lt;/R&gt;&lt;C&gt;1&lt;</t>
        </r>
      </text>
    </comment>
    <comment ref="A7" authorId="0" shapeId="0" xr:uid="{ADB9CA11-C294-4E23-81D0-58426655E2E3}">
      <text>
        <r>
          <rPr>
            <b/>
            <sz val="9"/>
            <color indexed="81"/>
            <rFont val="Tahoma"/>
            <charset val="1"/>
          </rPr>
          <t>/C&gt;&lt;D xsi:type="xsd:string"&gt;Saudi Arabia&lt;/D&gt;&lt;/FQL&gt;&lt;FQL&gt;&lt;Q&gt;USDINR^FG_PRICE_CHANGE(0,-3AM)&lt;/Q&gt;&lt;R&gt;1&lt;/R&gt;&lt;C&gt;1&lt;/C&gt;&lt;D xsi:type="xsd:double"&gt;0.24012327&lt;/D&gt;&lt;/FQL&gt;&lt;FQL&gt;&lt;Q&gt;USDBRL^STD(FG_PRICE_CHANGE(0,-1AY,AM))&lt;/Q&gt;&lt;R&gt;1&lt;/R&gt;&lt;C&gt;1&lt;/C&gt;&lt;D xsi:type="xsd:double"&gt;2.85689132751948&lt;/D&gt;&lt;/FQL&gt;&lt;FQL&gt;&lt;Q&gt;USDPHP^FG_PRICE_CHANGE(0,-1AY)&lt;/Q&gt;&lt;R&gt;1&lt;/R&gt;&lt;C&gt;1&lt;/C&gt;&lt;D xsi:type="xsd:double"&gt;5.633068&lt;/D&gt;&lt;/FQL&gt;&lt;FQL&gt;&lt;Q&gt;GREK^FMA_DIV_YLD(NTMA,-10AY,0,AM,"PORTAGG","MEANR")&lt;/Q&gt;&lt;R&gt;121&lt;/R&gt;&lt;C&gt;1&lt;/C&gt;&lt;D xsi:type="xsd:double"&gt;1.80290767858297&lt;/D&gt;&lt;D xsi:type="xsd:double"&gt;2.14429454855922&lt;/D&gt;&lt;D xsi:type="xsd:double"&gt;1.98317402474925&lt;/D&gt;&lt;D xsi:type="xsd:double"&gt;2.32254632748829&lt;/D&gt;&lt;D xsi:type="xsd:double"&gt;2.55074860376862&lt;/D&gt;&lt;D xsi:type="xsd:double"&gt;2.35652868949334&lt;/D&gt;&lt;D xsi:type="xsd:double"&gt;3.5820564882472&lt;/D&gt;&lt;D xsi:type="xsd:double"&gt;3.33992434489275&lt;/D&gt;&lt;D xsi:type="xsd:double"&gt;3.23041780788273&lt;/D&gt;&lt;D xsi:type="xsd:double"&gt;3.39346206170011&lt;/D&gt;&lt;D xsi:type="xsd:double"&gt;3.29702730295125&lt;/D&gt;&lt;D xsi:type="xsd:double"&gt;3.45248096156754&lt;/D&gt;&lt;D xsi:type="xsd:double"&gt;3.28948286497538&lt;/D&gt;&lt;D xsi:type="xsd:double"&gt;4.29786668128899&lt;/D&gt;&lt;D xsi:type="xsd:double"&gt;3.77759702789696&lt;/D&gt;&lt;D xsi:type="xsd:double"&gt;3.06528956217708&lt;/D&gt;&lt;D xsi:type="xsd:double"&gt;3.03545031622958&lt;/D&gt;&lt;D xsi:type="xsd:double"&gt;2.94436591624293&lt;/D&gt;&lt;D xsi:type="xsd:double"&gt;2.66119359676969&lt;/D&gt;&lt;D xsi:type="xsd:double"&gt;2.78250058944727&lt;/D&gt;&lt;D xsi:type="xsd:double"&gt;2.79769155777613&lt;/D&gt;&lt;D xsi:type="xsd:double"&gt;3.43578230718511&lt;/D&gt;&lt;D xsi:type="xsd:double"&gt;2.95623748005196&lt;/D&gt;&lt;D xsi:type="xsd:double"&gt;2.38267825655244&lt;/D&gt;&lt;D xsi:type="xsd:double"&gt;3.23895124492552&lt;/D&gt;&lt;D xsi:type="xsd:double"&gt;2.97675785369146&lt;/D&gt;&lt;D xsi:type="xsd:double"&gt;2.99073484229522&lt;/D&gt;&lt;D xsi:type="xsd:double"&gt;3.00359240583156&lt;/D&gt;&lt;D xsi:type="xsd:double"&gt;3.12980661179355&lt;/D&gt;&lt;D xsi:type="xsd:double"&gt;2.77809163039372&lt;/D&gt;&lt;D xsi:type="xsd:double"&gt;2.84486206700459&lt;/D&gt;&lt;D xsi:type="xsd:double"&gt;2.96556885798049&lt;/D&gt;&lt;D xsi:type="xsd:double"&gt;2.9037278534157&lt;/D&gt;&lt;D xsi:type="xsd:double"&gt;2.63791809612555&lt;/D&gt;&lt;D xsi:type="xsd:double"&gt;2.38499959645366&lt;/D&gt;&lt;D xsi:type="xsd:double"&gt;2.75643504236068&lt;/D&gt;&lt;D xsi:type="xsd:double"&gt;2.45303670831365&lt;/D&gt;&lt;D xsi:type="xsd:double"&gt;2.54256273843806&lt;/D&gt;&lt;D xsi:type="xsd:double"&gt;2.60646904689145&lt;/D&gt;&lt;D xsi:type="xsd:double"&gt;2.97292007899312&lt;/D&gt;&lt;D xsi:type="xsd:double"&gt;2.8161497865045&lt;/D&gt;&lt;D xsi:type="xsd:double"&gt;3.00227171966737&lt;/D&gt;&lt;D xsi:type="xsd:double"&gt;2.59476425166591&lt;/D&gt;&lt;D xsi:type="xsd:double"&gt;2.67987557996498&lt;/D&gt;&lt;D xsi:type="xsd:double"&gt;3.18270130598665&lt;/D&gt;&lt;D xsi:type="xsd:double"&gt;3.18783722534417&lt;/D&gt;&lt;D xsi:type="xsd:double"&gt;3.08576751928112&lt;/D&gt;&lt;D xsi:type="xsd:double"&gt;3.28193355698023&lt;/D&gt;&lt;D xsi:type="xsd:double"&gt;3.44570072324076&lt;/D&gt;&lt;D xsi:type="xsd:double"&gt;3.49395101226905&lt;/D&gt;&lt;D xsi:type="xsd:double"&gt;3.83145352078541&lt;/D&gt;&lt;D xsi:type="xsd:double"&gt;3.9809002682158&lt;/D&gt;&lt;D xsi:type="xsd:double"&gt;4.26386370310346&lt;/D&gt;&lt;D xsi:type="xsd:double"&gt;4.0261209819649&lt;/D&gt;&lt;D xsi:type="xsd:double"&gt;4.41747073348547&lt;/D&gt;&lt;D xsi:type="xsd:double"&gt;4.31687169772163&lt;/D&gt;&lt;D xsi:type="xsd:double"&gt;3.91837505151286&lt;/D&gt;&lt;D xsi:type="xsd:double"&gt;3.5728608697882&lt;/D&gt;&lt;D xsi:type="xsd:double"&gt;3.59103515623354&lt;/D&gt;&lt;D xsi:type="xsd:double"&gt;3.39740201010664&lt;/D&gt;&lt;D xsi:type="xsd:double"&gt;3.24391649028832&lt;/D&gt;&lt;D xsi:type="xsd:double"&gt;3.19531107171179&lt;/D&gt;&lt;D xsi:type="xsd:double"&gt;3.28494983770317&lt;/D&gt;&lt;D xsi:type="xsd:double"&gt;3.39654808793177&lt;/D&gt;&lt;D xsi:type="xsd:double"&gt;3.26491651717491&lt;/D&gt;&lt;D xsi:type="xsd:double"&gt;3.04691779001269&lt;/D&gt;&lt;D xsi:type="xsd:double"&gt;2.90896342822386&lt;/D&gt;&lt;D xsi:type="xsd:double"&gt;3.15165097147848&lt;/D&gt;&lt;D xsi:type="xsd:double"&gt;3.91118145944134&lt;/D&gt;&lt;D xsi:type="xsd:double"&gt;5.24354612797569&lt;/D&gt;&lt;D xsi:type="xsd:double"&gt;4.84581394208256&lt;/D&gt;&lt;D xsi:type="xsd:double"&gt;3.57382479073169&lt;/D&gt;&lt;D xsi:type="xsd:double"&gt;3.61999514970628&lt;/D&gt;&lt;D xsi:type="xsd:double"&gt;3.54854142453557&lt;/D&gt;&lt;D xsi:type="xsd:double"&gt;3.68688750762882&lt;/D&gt;&lt;D xsi:type="xsd:double"&gt;3.70035281762953&lt;/D&gt;&lt;D xsi:type="xsd:double"&gt;4.25037527045104&lt;/D&gt;&lt;D xsi:type="xsd:double"&gt;3.23262191787335&lt;/D&gt;&lt;D xsi:type="xsd:double"&gt;3.13821989854197&lt;/D&gt;&lt;D xsi:type="xsd:double"&gt;3.44564983330974&lt;/D&gt;&lt;D xsi:type="xsd:double"&gt;3.21662187546942&lt;/D&gt;&lt;D xsi:type="xsd:double"&gt;3.4560174691625&lt;/D&gt;&lt;D xsi:type="xsd:double"&gt;3.37399337089533&lt;/D&gt;&lt;D xsi:type="xsd:double"&gt;3.08590761438566&lt;/D&gt;&lt;D xsi:type="xsd:double"&gt;3.11557906469252&lt;/D&gt;&lt;D xsi:type="xsd:double"&gt;2.99774626528239&lt;/D&gt;&lt;D xsi:type="xsd:double"&gt;3.11448982479971&lt;/D&gt;&lt;D xsi:type="xsd:double"&gt;3.1020574950209&lt;/D&gt;&lt;D xsi:type="xsd:double"&gt;2.97128829495417&lt;/D&gt;&lt;D xsi:type="xsd:double"&gt;3.25429725407646&lt;/D&gt;&lt;D xsi:type="xsd:double"&gt;3.26334831651455&lt;/D&gt;&lt;D xsi:type="xsd:double"&gt;2.98667158706618&lt;/D&gt;&lt;D xsi:type="xsd:double"&gt;3.32255217039926&lt;/D&gt;&lt;D xsi:type="xsd:double"&gt;3.3183198112383&lt;/D&gt;&lt;D xsi:type="xsd:double"&gt;3.45773825051&lt;/D&gt;&lt;D xsi:type="xsd:double"&gt;3.76535614272359&lt;/D&gt;&lt;D xsi:type="xsd:double"&gt;4.46057055672162&lt;/D&gt;&lt;D xsi:type="xsd:double"&gt;4.05475671258101&lt;/D&gt;&lt;D xsi:type="xsd:double"&gt;4.27129171584458&lt;/D&gt;&lt;D xsi:type="xsd:double"&gt;4.5711655399878&lt;/D&gt;&lt;D xsi:type="xsd:double"&gt;4.28408546457927&lt;/D&gt;&lt;D xsi:type="xsd:double"&gt;4.5027284987743&lt;/D&gt;&lt;D xsi:type="xsd:double"&gt;4.37803571497931&lt;/D&gt;&lt;D xsi:type="xsd:double"&gt;4.12881374315594&lt;/D&gt;&lt;D xsi:type="xsd:double"&gt;3.83088798797253&lt;/D&gt;&lt;D xsi:type="xsd:double"&gt;4.38314544008705&lt;/D&gt;&lt;D xsi:type="xsd:double"&gt;4.22686434116755&lt;/D&gt;&lt;D xsi:type="xsd:double"&gt;4.12775749684806&lt;/D&gt;&lt;D xsi:type="xsd:double"&gt;3.96172470517988&lt;/D&gt;&lt;D xsi:type="xsd:double"&gt;4.13111316103064&lt;/D&gt;&lt;D xsi:type="xsd:double"&gt;4.4601539634913&lt;/D&gt;&lt;D xsi:type="xsd:double"&gt;5.06811771082069&lt;/D&gt;&lt;D xsi:type="xsd:double"&gt;4.85038481173606&lt;/D&gt;&lt;D xsi:type="xsd:double"&gt;4.36366255019955&lt;/D&gt;&lt;D xsi:type="xsd:double"&gt;4.5389661430081&lt;/D&gt;&lt;D xsi:type="xsd:double"&gt;4.47689403165472&lt;/D&gt;&lt;D xsi:type="xsd:double"&gt;4.6590085433434&lt;/D&gt;&lt;D xsi:type="xsd:double"&gt;5.27216696695324&lt;/D&gt;&lt;D xsi:type="xsd:double"&gt;5.38804434565496&lt;/D&gt;&lt;D xsi:type="xsd:double"&gt;5.61526694253816&lt;/D&gt;&lt;D xsi:type="xsd:double"&gt;6.11779433371801&lt;/D&gt;&lt;/FQL&gt;&lt;FQL&gt;&lt;Q&gt;MCHI^FMA_PE(NTMA,-10AY,0,AM,"PORTAGG","MEANR")&lt;/Q&gt;&lt;R&gt;121&lt;/R&gt;&lt;C&gt;1&lt;/C&gt;&lt;D xsi:type="xsd:double"&gt;8.96610284164775&lt;/D&gt;&lt;D xsi:type="xsd:double"&gt;9.30849435547914&lt;/D&gt;&lt;D xsi:type="xsd:double"&gt;9.42877370712568&lt;/D&gt;&lt;D xsi:type="xsd:double"&gt;8.54855486105503&lt;/D&gt;&lt;D xsi:type="xsd:double"&gt;8.77944790107236&lt;/D&gt;&lt;D xsi:type="xsd:double"&gt;9.27118592642678&lt;/D&gt;&lt;D xsi:type="xsd:double"&gt;9.61030439098593&lt;/D&gt;&lt;D xsi:type="xsd:double"&gt;10.150666606497&lt;/D&gt;&lt;D xsi:type="xsd:double"&gt;10.0649164734528&lt;/D&gt;&lt;D xsi:type="xsd:double"&gt;10.8578491482729&lt;/D&gt;&lt;D xsi:type="xsd:double"&gt;12.076883237605&lt;/D&gt;&lt;D xsi:type="xsd:double"&gt;11.5335684826953&lt;/D&gt;&lt;D xsi:type="xsd:double"&gt;10.6337651252724&lt;/D&gt;&lt;D xsi:type="xsd:double"&gt;9.45237700479865&lt;/D&gt;&lt;D xsi:type="xsd:double"&gt;8.39077364590597&lt;/D&gt;&lt;D xsi:type="xsd:double"&gt;9.0645401298954&lt;/D&gt;&lt;D xsi:type="xsd:double"&gt;9.74747943784843&lt;/D&gt;&lt;D xsi:type="xsd:double"&gt;9.34459635932663&lt;/D&gt;&lt;D xsi:type="xsd:double"&gt;9.75435696613041&lt;/D&gt;&lt;D xsi:type="xsd:double"&gt;8.93805729472435&lt;/D&gt;&lt;D xsi:type="xsd:double"&gt;9.45760729859295&lt;/D&gt;&lt;D xsi:type="xsd:double"&gt;9.89067529866061&lt;/D&gt;&lt;D xsi:type="xsd:double"&gt;9.83366424233313&lt;/D&gt;&lt;D xsi:type="xsd:double"&gt;10.9147790831758&lt;/D&gt;&lt;D xsi:type="xsd:double"&gt;10.8702229001351&lt;/D&gt;&lt;D xsi:type="xsd:double"&gt;11.5240543320622&lt;/D&gt;&lt;D xsi:type="xsd:double"&gt;12.2625733256678&lt;/D&gt;&lt;D xsi:type="xsd:double"&gt;12.5054083845046&lt;/D&gt;&lt;D xsi:type="xsd:double"&gt;11.7863427026273&lt;/D&gt;&lt;D xsi:type="xsd:double"&gt;11.6960714922309&lt;/D&gt;&lt;D xsi:type="xsd:double"&gt;11.5887385704606&lt;/D&gt;&lt;D xsi:type="xsd:double"&gt;11.9226161104338&lt;/D&gt;&lt;D xsi:type="xsd:double"&gt;12.2299118799818&lt;/D&gt;&lt;D xsi:type="xsd:double"&gt;12.5148109755588&lt;/D&gt;&lt;D xsi:type="xsd:double"&gt;12.3907894901071&lt;/D&gt;&lt;D xsi:type="xsd:double"&gt;12.9944495454068&lt;/D&gt;&lt;D xsi:type="xsd:double"&gt;12.8823165783642&lt;/D&gt;&lt;D xsi:type="xsd:double"&gt;13.5989185865205&lt;/D&gt;&lt;D xsi:type="xsd:double"&gt;13.2421990618428&lt;/D&gt;&lt;D xsi:type="xsd:double"&gt;13.8497144200022&lt;/D&gt;&lt;D xsi:type="xsd:double"&gt;13.7171406841987&lt;/D&gt;&lt;D xsi:type="xsd:double"&gt;13.1264503750587&lt;/D&gt;&lt;D xsi:type="xsd:double"&gt;13.9131479637764&lt;/D&gt;&lt;D xsi:type="xsd:double"&gt;13.6815199883701&lt;/D&gt;&lt;D xsi:type="xsd:double"&gt;12.8738420385703&lt;/D&gt;&lt;D xsi:type="xsd:double"&gt;12.2374468839081&lt;/D&gt;&lt;D xsi:type="xsd:double"&gt;12.3238366694731&lt;/D&gt;&lt;D xsi:type="xsd:double"&gt;12.8117592698303&lt;/D&gt;&lt;D xsi:type="xsd:double"&gt;11.5705717373475&lt;/D&gt;&lt;D xsi:type="xsd:double"&gt;11.4595253134029&lt;/D&gt;&lt;D xsi:type="xsd:double"&gt;10.9736283860512&lt;/D&gt;&lt;D xsi:type="xsd:double"&gt;10.5823997679865&lt;/D&gt;&lt;D xsi:type="xsd:double"&gt;10.4425796262055&lt;/D&gt;&lt;D xsi:type="xsd:double"&gt;10.9262642592921&lt;/D&gt;&lt;D xsi:type="xsd:double"&gt;10.0939063769319&lt;/D&gt;&lt;D xsi:type="xsd:double"&gt;11.222311151323&lt;/D&gt;&lt;D xsi:type="xsd:double"&gt;11.8810171182339&lt;/D&gt;&lt;D xsi:type="xsd:double"&gt;12.2259389396497&lt;/D&gt;&lt;D xsi:type="xsd:double"&gt;12.194291251625&lt;/D&gt;&lt;D xsi:type="xsd:double"&gt;10.8263189689192&lt;/D&gt;&lt;D xsi:type="xsd:double"&gt;11.6067850578672&lt;/D&gt;&lt;D xsi:type="xsd:double"&gt;10.7052116745619&lt;/D&gt;&lt;D xsi:type="xsd:double"&gt;11.4698252320452&lt;/D&gt;&lt;D xsi:type="xsd:double"&gt;11.0176647979899&lt;/D&gt;&lt;D xsi:type="xsd:double"&gt;11.4862808519278&lt;/D&gt;&lt;D xsi:type="xsd:double"&gt;11.5794281310907&lt;/D&gt;&lt;D xsi:type="xsd:double"&gt;12.4824205851647&lt;/D&gt;&lt;D xsi:type="xsd:double"&gt;11.9694289242249&lt;/D&gt;&lt;D xsi:type="xsd:double"&gt;12.356129592936&lt;/D&gt;&lt;D xsi:type="xsd:double"&gt;11.6107650320908&lt;/D&gt;&lt;D xsi:type="xsd:double"&gt;12.2089012773359&lt;/D&gt;&lt;D xsi:type="xsd:double"&gt;13.7888031469971&lt;/D&gt;&lt;D xsi:type="xsd:double"&gt;14.4633622263751&lt;/D&gt;&lt;D xsi:type="xsd:double"&gt;15.4152767064284&lt;/D&gt;&lt;D xsi:type="xsd:double"&gt;15.280144897236&lt;/D&gt;&lt;D xsi:type="xsd:double"&gt;14.9213149424439&lt;/D&gt;&lt;D xsi:type="xsd:double"&gt;15.7527542570275&lt;/D&gt;&lt;D xsi:type="xsd:double"&gt;15.5254442176469&lt;/D&gt;&lt;D xsi:type="xsd:double"&gt;16.0014786436613&lt;/D&gt;&lt;D xsi:type="xsd:double"&gt;18.1372606755779&lt;/D&gt;&lt;D xsi:type="xsd:double"&gt;16.8485558239466&lt;/D&gt;&lt;D xsi:type="xsd:double"&gt;16.3397899469973&lt;/D&gt;&lt;D xsi:type="xsd:double"&gt;15.5579104934419&lt;/D&gt;&lt;D xsi:type="xsd:double"&gt;16.1324772428458&lt;/D&gt;&lt;D xsi:type="xsd:double"&gt;15.7755283222331&lt;/D&gt;&lt;D xsi:type="xsd:double"&gt;13.964770397958&lt;/D&gt;&lt;D xsi:type="xsd:double"&gt;14.0610819958035&lt;/D&gt;&lt;D xsi:type="xsd:double"&gt;12.8785486731652&lt;/D&gt;&lt;D xsi:type="xsd:double"&gt;12.9935743757045&lt;/D&gt;&lt;D xsi:type="xsd:double"&gt;12.52471113779&lt;/D&gt;&lt;D xsi:type="xsd:double"&gt;11.9463551436467&lt;/D&gt;&lt;D xsi:type="xsd:double"&gt;12.2696243775002&lt;/D&gt;&lt;D xsi:type="xsd:double"&gt;10.8916288172536&lt;/D&gt;&lt;D xsi:type="xsd:double"&gt;11.1274192254553&lt;/D&gt;&lt;D xsi:type="xsd:double"&gt;10.5719212740268&lt;/D&gt;&lt;D xsi:type="xsd:double"&gt;11.1713677686525&lt;/D&gt;&lt;D xsi:type="xsd:double"&gt;12.022968187901&lt;/D&gt;&lt;D xsi:type="xsd:double"&gt;10.8529296496615&lt;/D&gt;&lt;D xsi:type="xsd:double"&gt;10.8672501978949&lt;/D&gt;&lt;D xsi:type="xsd:double"&gt;10.0914509657471&lt;/D&gt;&lt;D xsi:type="xsd:double"&gt;9.28689946123074&lt;/D&gt;&lt;D xsi:type="xsd:double"&gt;10.8155832550693&lt;/D&gt;&lt;D xsi:type="xsd:double"&gt;11.5941711576621&lt;/D&gt;&lt;D xsi:type="xsd:double"&gt;11.6617668890901&lt;/D&gt;&lt;D xsi:type="xsd:double"&gt;11.1977561455024&lt;/D&gt;&lt;D xsi:type="xsd:double"&gt;10.9472478518143&lt;/D&gt;&lt;D xsi:type="xsd:double"&gt;10.5937898534081&lt;/D&gt;&lt;D xsi:type="xsd:double"&gt;10.2052652902337&lt;/D&gt;&lt;D xsi:type="xsd:double"&gt;10.3117427031588&lt;/D&gt;&lt;D xsi:type="xsd:double"&gt;10.883340764555&lt;/D&gt;&lt;D xsi:type="xsd:double"&gt;10.5246776604262&lt;/D&gt;&lt;D xsi:type="xsd:double"&gt;9.63402359685938&lt;/D&gt;&lt;D xsi:type="xsd:double"&gt;9.87516645730519&lt;/D&gt;&lt;D xsi:type="xsd:double"&gt;9.16842961870986&lt;/D&gt;&lt;D xsi:type="xsd:double"&gt;9.13315465466269&lt;/D&gt;&lt;D xsi:type="xsd:double"&gt;8.45639229399149&lt;/D&gt;&lt;D xsi:type="xsd:double"&gt;8.93795997957569&lt;/D&gt;&lt;D xsi:type="xsd:double"&gt;9.33549040188102&lt;/D&gt;&lt;D xsi:type="xsd:double"&gt;10.3529188625751&lt;/D&gt;&lt;D xsi:type="xsd:double"&gt;10.0898622444653&lt;/D&gt;&lt;D xsi:type="xsd:double"&gt;9.56570140349169&lt;/D&gt;&lt;/FQL&gt;&lt;FQL&gt;&lt;Q&gt;PASP-FDS^FG_PRICE_MAVG(0,,,,30)&lt;/Q&gt;&lt;R&gt;1&lt;/R&gt;&lt;C&gt;1&lt;/C&gt;&lt;D xsi:type="xsd:double"&gt;959.9&lt;/D&gt;&lt;/FQL&gt;&lt;FQL&gt;&lt;Q&gt;CPALM-FDS^FG_PRICE_CHANGE(0,-1AY)&lt;/Q&gt;&lt;R&gt;1&lt;/R&gt;&lt;C&gt;1&lt;/C&gt;&lt;D xsi:type="xsd:double"&gt;7.57894736842106&lt;/D&gt;&lt;/FQL&gt;&lt;FQL&gt;&lt;Q&gt;BRENT-FDS^FG_PRICE(0)&lt;/Q&gt;&lt;R&gt;1&lt;/R&gt;&lt;C&gt;1&lt;/C&gt;&lt;D xsi:type="xsd:double"&gt;85.86&lt;/D&gt;&lt;/FQL&gt;&lt;FQL&gt;&lt;Q&gt;FC0000BR^FG_PRICE(0)&lt;/Q&gt;&lt;R&gt;1&lt;/R&gt;&lt;C&gt;1&lt;/C&gt;&lt;D xsi:type="xsd:double"&gt;188.30498&lt;/D&gt;&lt;/FQL&gt;&lt;FQL&gt;&lt;Q&gt;FC0000PE^FG_PRICE(0)&lt;/Q&gt;&lt;R&gt;1&lt;/R&gt;&lt;C&gt;1&lt;/C&gt;&lt;D xsi:type="xsd:double"&gt;815.4526&lt;/D&gt;&lt;/FQL&gt;&lt;FQL&gt;&lt;Q&gt;EWT^FG_PRICE(0)&lt;/Q&gt;&lt;R&gt;1&lt;/R&gt;&lt;C&gt;1&lt;/C&gt;&lt;D xsi:type="xsd:double"&gt;55.48&lt;/D&gt;&lt;/FQL&gt;&lt;FQL&gt;&lt;Q&gt;EIDO^FG_PRICE(0)&lt;/Q&gt;&lt;R&gt;1&lt;/R&gt;&lt;C&gt;1&lt;/C&gt;&lt;D xsi:type="xsd:double"&gt;19.85&lt;/D&gt;&lt;/FQL&gt;&lt;FQL&gt;&lt;Q&gt;VNM^P_PRICE(0)/P_PRICE_HIGH_PR(0,,,,,,"PRICE","INTRA","52W")&lt;/Q&gt;&lt;R&gt;1&lt;/R&gt;&lt;C&gt;1&lt;/C&gt;&lt;D xsi:type="xsd:double"&gt;0.7957814&lt;/D&gt;&lt;/FQL&gt;&lt;FQL&gt;&lt;Q&gt;TUR^FG_TOTAL_RETURNC(0,-6AM)&lt;/Q&gt;&lt;R&gt;1&lt;/R&gt;&lt;C&gt;1&lt;/C&gt;&lt;D xsi:type="xsd:double"&gt;33.949135&lt;/D&gt;&lt;/FQL&gt;&lt;FQL&gt;&lt;Q&gt;QAT^FG_TOTAL_RETURNC(0,-3AM)&lt;/Q&gt;&lt;R&gt;1&lt;/R&gt;&lt;C&gt;1&lt;/C&gt;&lt;D xsi:type="xsd:double"&gt;3.6125183&lt;/D&gt;&lt;/FQL&gt;&lt;FQL&gt;&lt;Q&gt;EWW^FG_TOTAL_RETURNC(0,-12AM)&lt;/Q&gt;&lt;R&gt;1&lt;/R&gt;&lt;C&gt;1&lt;/C&gt;&lt;D xsi:type="xsd:double"&gt;-7.2099924&lt;/D&gt;&lt;/FQL&gt;&lt;FQL&gt;&lt;Q&gt;EWM^P_PRICE(0)/P_PRICE_LOW_PR(0,,,,,,"PRICE","INTRA","52W")-1&lt;/Q&gt;&lt;R&gt;1&lt;/R&gt;&lt;C&gt;1&lt;/C&gt;&lt;D xsi:type="xsd:double"&gt;0.15574598&lt;/D&gt;&lt;/FQL&gt;&lt;FQL&gt;&lt;Q&gt;VNM^FMA_COS_UP("EPS","1M",+1,NOW,,,"PORTAGG","MEANR")&lt;/Q&gt;&lt;R&gt;1&lt;/R&gt;&lt;C&gt;1&lt;/C&gt;&lt;D xsi:type="xsd:double"&gt;7&lt;/D&gt;&lt;/FQL&gt;&lt;FQL&gt;&lt;Q&gt;GREK^SIZE(FG_CONSTITUENTS)&lt;/Q&gt;&lt;R&gt;1&lt;/R&gt;&lt;C&gt;1&lt;/C&gt;&lt;D xsi:type="xsd:long"&gt;32&lt;/D&gt;&lt;/FQL&gt;&lt;FQL&gt;&lt;Q&gt;EWM^FMA_COS_UP("EPS","1M",+1,NOW,,,"PORTAGG","MEANR")&lt;/Q&gt;&lt;R&gt;1&lt;/R&gt;&lt;C&gt;1&lt;/C&gt;&lt;D xsi:type="xsd:double"&gt;14&lt;/D&gt;&lt;/FQL&gt;&lt;FQL&gt;&lt;Q&gt;CNYA^FMA_RBICS_REV_CURRENT(30, LOC, "PORTAGG")&lt;/Q&gt;&lt;R&gt;1&lt;/R&gt;&lt;C&gt;1&lt;/C&gt;&lt;D xsi:type="xsd:double"&gt;20.8282739719649&lt;/D&gt;&lt;/FQL&gt;&lt;FQL&gt;&lt;Q&gt;EIDO^FG_ROE(0)&lt;/Q&gt;&lt;R&gt;1&lt;/R&gt;&lt;C&gt;1&lt;/C&gt;&lt;D xsi:type="xsd:double"&gt;12.6992677887201&lt;/D&gt;&lt;/FQL&gt;&lt;FQL&gt;&lt;Q&gt;REFQALEND-FDS^FG_YIELD(NOW,,,0)&lt;/Q&gt;&lt;R&gt;1&lt;/R&gt;&lt;C&gt;1&lt;/C&gt;&lt;D xsi:type="xsd:double"&gt;6.25&lt;/D&gt;&lt;/FQL&gt;&lt;FQL&gt;&lt;Q&gt;REFKRBASE-FDS^PROPER_NAME(0,,,"SECURITY","NAME")&lt;/Q&gt;&lt;R&gt;1&lt;/R&gt;&lt;C&gt;1&lt;/C&gt;&lt;D xsi:type="xsd:string"&gt;South Korea Base Rate&lt;/D&gt;&lt;/FQL&gt;&lt;FQL&gt;&lt;Q&gt;TRYTR7Y-FDS^FG_YIELD(0,,,,"YTM")&lt;/Q&gt;&lt;R&gt;1&lt;/R&gt;&lt;C&gt;1&lt;/C&gt;&lt;D xsi:type="xsd:double"&gt;23.613827&lt;/D&gt;&lt;/FQL&gt;&lt;FQL&gt;&lt;Q&gt;TRYMX10Y-FDS^FG_YIELD_NAME&lt;/Q&gt;&lt;R&gt;1&lt;/R&gt;&lt;C&gt;1&lt;/C&gt;&lt;D xsi:type="xsd:string"&gt;Treasury - Mexico Benchmark Bond 10Y&lt;/D&gt;&lt;/FQL&gt;&lt;FQL&gt;&lt;Q&gt;MCHI^FMA_PE(NTMA,0,,,"PORTAGG","MEANR")&lt;/Q&gt;&lt;R&gt;1&lt;/R&gt;&lt;C&gt;1&lt;/C&gt;&lt;D xsi:type="xsd:double"&gt;9.56570140349169&lt;/D&gt;&lt;/FQL&gt;&lt;FQL&gt;&lt;Q&gt;EZA^FG_FCF_YIELD_NTM(0)&lt;/Q&gt;&lt;R&gt;1&lt;/R&gt;&lt;C&gt;1&lt;/C&gt;&lt;D xsi:type="xsd:double"&gt;7.35782438765638&lt;/D&gt;&lt;/FQL&gt;&lt;FQL&gt;&lt;Q&gt;EWW^FMA_EVAL_EBITDA(NTMA,0,,,"PORTAGG","MEANR")&lt;/Q&gt;&lt;R&gt;1&lt;/R&gt;&lt;C&gt;1&lt;/C&gt;&lt;D xsi:type="xsd:double"&gt;5.88337710312988&lt;/D&gt;&lt;/FQL&gt;&lt;FQL&gt;&lt;Q&gt;EWM^JULIAN(FMA_DIV_YLD(NTMA,NOW,NOW,M,"PORTAGG","MEANR").DATES)&lt;/Q&gt;&lt;R&gt;1&lt;/R&gt;&lt;C&gt;1&lt;/C&gt;&lt;D xsi:type="xsd:long"&gt;45471&lt;/D&gt;&lt;/FQL&gt;&lt;FQL&gt;&lt;Q&gt;CNYA^FMA_DIV_YLD(NTMA,NOW,NOW,M,"PORTAGG","MEANR")&lt;/Q&gt;&lt;R&gt;1&lt;/R&gt;&lt;C&gt;1&lt;/C&gt;&lt;D xsi:type="xsd:double"&gt;3.0588646661816&lt;/D&gt;&lt;/FQL&gt;&lt;FQL&gt;&lt;Q&gt;TRYAE10Y-FDS^FG_YIELD(-10AY,0,Y,,"YTM")&lt;/Q&gt;&lt;R&gt;10&lt;/R&gt;&lt;C&gt;1&lt;/C&gt;&lt;D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xsi:type="xsd:string"&gt;@NA&lt;/D&gt;&lt;/FQL&gt;&lt;FQL&gt;&lt;Q&gt;CAGDPY@VN^EE_ACTUAL_ANNUAL(MED,0)&lt;/Q&gt;&lt;R&gt;0&lt;/R&gt;&lt;C&gt;0&lt;/C&gt;&lt;/FQL&gt;&lt;FQL&gt;&lt;Q&gt;CAGDPY@KR^EE_ACTUAL_ANNUAL(MED,0)&lt;/Q&gt;&lt;R&gt;1&lt;/R&gt;&lt;C&gt;1&lt;/C&gt;&lt;D xsi:type="xsd:double"&gt;1.90344221708053&lt;/D&gt;&lt;/FQL&gt;&lt;FQL&gt;&lt;Q&gt;USDSAR^STD(FG_PRICE_CHANGE(0,-3AY,M))&lt;/Q&gt;&lt;R&gt;1&lt;/R&gt;&lt;C&gt;1&lt;/C&gt;&lt;D xsi:type="xsd:double"&gt;0.0432627336053464&lt;/D&gt;&lt;/FQL&gt;&lt;FQL&gt;&lt;Q&gt;USDAED^FG_PRICE_CHANGE(0,-1AM)&lt;/Q&gt;&lt;R&gt;1&lt;/R&gt;&lt;C&gt;1&lt;/C&gt;&lt;D xsi:type="xsd:double"&gt;0&lt;/D&gt;&lt;/FQL&gt;&lt;FQL&gt;&lt;Q&gt;USDQAR^STD(FG_PRICE_CHANGE(0,-3AY,M))&lt;/Q&gt;&lt;R&gt;1&lt;/R&gt;&lt;C&gt;1&lt;/C&gt;&lt;D xsi:type="xsd:double"&gt;0.00998265294793277&lt;/D&gt;&lt;/FQL&gt;&lt;FQL&gt;&lt;Q&gt;USDMXN^FG_PRICE_CHANGE(0,-1AY)&lt;/Q&gt;&lt;R&gt;1&lt;/R&gt;&lt;C&gt;1&lt;/C&gt;&lt;D xsi:type="xsd:double"&gt;6.7456365&lt;/D&gt;&lt;/FQL&gt;&lt;FQL&gt;&lt;Q&gt;USDPEN^STD(FG_PRICE_CHANGE(0,-1AY,AM))&lt;/Q&gt;&lt;R&gt;1&lt;/R&gt;&lt;C&gt;1&lt;/C&gt;&lt;D xsi:type="xsd:double"&gt;2.11451298111953&lt;/D&gt;&lt;/FQL&gt;&lt;FQL&gt;&lt;Q&gt;FC0000TW^FMA_EPS(NTMA,-20AY,0,CY,,"PORTAGG","MEANR")&lt;/Q&gt;&lt;R&gt;20&lt;/R&gt;&lt;C&gt;1&lt;/C&gt;&lt;D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xsi:type="xsd:double"&gt;12.9768300535448&lt;/D&gt;&lt;D xsi:type="xsd:double"&gt;15.9422250779785&lt;/D&gt;&lt;D xsi:type="xsd:double"&gt;24.3028421070211&lt;/D&gt;&lt;D xsi:type="xsd:double"&gt;19.7578354292511&lt;/D&gt;&lt;D xsi:type="xsd:double"&gt;19.09591866085&lt;/D&gt;&lt;/FQL&gt;&lt;FQL&gt;&lt;Q&gt;EWY^P_PRICE_RETURNS_PR('52W',2,-10AY,0,AM)&lt;/Q&gt;&lt;R&gt;121&lt;/R&gt;&lt;C&gt;1&lt;/C&gt;&lt;D xsi:type="xsd:double"&gt;27.604723&lt;/D&gt;&lt;D xsi:type="xsd:double"&gt;18.05135&lt;/D&gt;&lt;D xsi:type="xsd:double"&gt;11.199438&lt;/D&gt;&lt;D xsi:type="xsd:double"&gt;-4.2666793&lt;/D&gt;&lt;D xsi:type="xsd:double"&gt;-9.574962&lt;/D&gt;&lt;D xsi:type="xsd:double"&gt;-8.091391&lt;/D&gt;&lt;D xsi:type="xsd:double"&gt;-10.743213&lt;/D&gt;&lt;D xsi:type="xsd:double"&gt;-0.5432904&lt;/D&gt;&lt;D xsi:type="xsd:double"&gt;-5.17838&lt;/D&gt;&lt;D xsi:type="xsd:double"&gt;-5.7680607&lt;/D&gt;&lt;D xsi:type="xsd:double"&gt;-1.3552547&lt;/D&gt;&lt;D xsi:type="xsd:double"&gt;-12.926901&lt;/D&gt;&lt;D xsi:type="xsd:double"&gt;-14.199448&lt;/D&gt;&lt;D xsi:type="xsd:double"&gt;-21.98249&lt;/D&gt;&lt;D xsi:type="xsd:double"&gt;-28.343369&lt;/D&gt;&lt;D xsi:type="xsd:double"&gt;-12.193054&lt;/D&gt;&lt;D xsi:type="xsd:double"&gt;-0.98573565&lt;/D&gt;&lt;D xsi:type="xsd:double"&gt;-7.0134583&lt;/D&gt;&lt;D xsi:type="xsd:double"&gt;-7.6886177&lt;/D&gt;&lt;D xsi:type="xsd:double"&gt;-14.662737&lt;/D&gt;&lt;D xsi:type="xsd:double"&gt;-10.729247&lt;/D&gt;&lt;D xsi:type="xsd:double"&gt;-10.492521&lt;/D&gt;&lt;D xsi:type="xsd:double"&gt;-15.355581&lt;/D&gt;&lt;D xsi:type="xsd:double"&gt;-7.0884585&lt;/D&gt;&lt;D xsi:type="xsd:double"&gt;-4.5662165&lt;/D&gt;&lt;D xsi:type="xsd:double"&gt;13.241124&lt;/D&gt;&lt;D xsi:type="xsd:double"&gt;22.889853&lt;/D&gt;&lt;D xsi:type="xsd:double"&gt;15.582407&lt;/D&gt;&lt;D xsi:type="xsd:double"&gt;0.6875038&lt;/D&gt;&lt;D xsi:type="xsd:double"&gt;4.7996044&lt;/D&gt;&lt;D xsi:type="xsd:double"&gt;14.1310215&lt;/D&gt;&lt;D xsi:type="xsd:double"&gt;26.238955&lt;/D&gt;&lt;D xsi:type="xsd:double"&gt;19.387794&lt;/D&gt;&lt;D xsi:type="xsd:double"&gt;21.802902&lt;/D&gt;&lt;D xsi:type="xsd:double"&gt;27.285015&lt;/D&gt;&lt;D xsi:type="xsd:double"&gt;34.72344&lt;/D&gt;&lt;D xsi:type="xsd:double"&gt;31.03342&lt;/D&gt;&lt;D xsi:type="xsd:double"&gt;27.003265&lt;/D&gt;&lt;D xsi:type="xsd:double"&gt;18.07214&lt;/D&gt;&lt;D xsi:type="xsd:double"&gt;23.747599&lt;/D&gt;&lt;D xsi:type="xsd:double"&gt;40.643322&lt;/D&gt;&lt;D xsi:type="xsd:double"&gt;42.91103&lt;/D&gt;&lt;D xsi:type="xsd:double"&gt;44.320915&lt;/D&gt;&lt;D xsi:type="xsd:double"&gt;25.60917&lt;/D&gt;&lt;D xsi:type="xsd:double"&gt;28.355015&lt;/D&gt;&lt;D xsi:type="xsd:double"&gt;26.085197&lt;/D&gt;&lt;D xsi:type="xsd:double"&gt;21.473026&lt;/D&gt;&lt;D xsi:type="xsd:double"&gt;10.158801&lt;/D&gt;&lt;D xsi:type="xsd:double"&gt;0.35561323&lt;/D&gt;&lt;D xsi:type="xsd:double"&gt;-1.0914147&lt;/D&gt;&lt;D xsi:type="xsd:double"&gt;1.6445756&lt;/D&gt;&lt;D xsi:type="xsd:double"&gt;-5.967492&lt;/D&gt;&lt;D xsi:type="xsd:double"&gt;-17.775953&lt;/D&gt;&lt;D xsi:type="xsd:double"&gt;-16.943085&lt;/D&gt;&lt;D xsi:type="xsd:double"&gt;-21.815037&lt;/D&gt;&lt;D xsi:type="xsd:double"&gt;-7.9717755&lt;/D&gt;&lt;D xsi:type="xsd:double"&gt;-12.100244&lt;/D&gt;&lt;D xsi:type="xsd:double"&gt;-13.973242&lt;/D&gt;&lt;D xsi:type="xsd:double"&gt;-16.381252&lt;/D&gt;&lt;D xsi:type="xsd:double"&gt;-21.91428&lt;/D&gt;&lt;D xsi:type="xsd:double"&gt;-10.685068&lt;/D&gt;&lt;D xsi:type="xsd:double"&gt;-20.94332&lt;/D&gt;&lt;D xsi:type="xsd:double"&gt;-15.160108&lt;/D&gt;&lt;D xsi:type="xsd:double"&gt;-11.5962925&lt;/D&gt;&lt;D xsi:type="xsd:double"&gt;2.8095841&lt;/D&gt;&lt;D xsi:type="xsd:double"&gt;-4.3357849999999996&lt;/D&gt;&lt;D xsi:type="xsd:double"&gt;9.522427&lt;/D&gt;&lt;D xsi:type="xsd:double"&gt;-4.7850075&lt;/D&gt;&lt;D xsi:type="xsd:double"&gt;-7.7866735&lt;/D&gt;&lt;D xsi:type="xsd:double"&gt;-26.96495&lt;/D&gt;&lt;D xsi:type="xsd:double"&gt;-16.107018&lt;/D&gt;&lt;D xsi:type="xsd:double"&gt;8.538998&lt;/D&gt;&lt;D xsi:type="xsd:double"&gt;0.7702589&lt;/D&gt;&lt;D xsi:type="xsd:double"&gt;25.580479&lt;/D&gt;&lt;D xsi:type="xsd:double"&gt;20.018435&lt;/D&gt;&lt;D xsi:type="xsd:double"&gt;21.30196&lt;/D&gt;&lt;D xsi:type="xsd:double"&gt;17.265356&lt;/D&gt;&lt;D xsi:type="xsd:double"&gt;47.35726&lt;/D&gt;&lt;D xsi:type="xsd:double"&gt;49.780643&lt;/D&gt;&lt;D xsi:type="xsd:double"&gt;54.079292&lt;/D&gt;&lt;D xsi:type="xsd:double"&gt;59.267784&lt;/D&gt;&lt;D xsi:type="xsd:double"&gt;105.03144&lt;/D&gt;&lt;D xsi:type="xsd:double"&gt;80.97509&lt;/D&gt;&lt;D xsi:type="xsd:double"&gt;64.48012&lt;/D&gt;&lt;D xsi:type="xsd:double"&gt;60.507847&lt;/D&gt;&lt;D xsi:type="xsd:double"&gt;45.823814&lt;/D&gt;&lt;D xsi:type="xsd:double"&gt;39.620007&lt;/D&gt;&lt;D xsi:type="xsd:double"&gt;19.317436&lt;/D&gt;&lt;D xsi:type="xsd:double"&gt;13.67737&lt;/D&gt;&lt;D xsi:type="xsd:double"&gt;-1.80825&lt;/D&gt;&lt;D xsi:type="xsd:double"&gt;-14.040953&lt;/D&gt;&lt;D xsi:type="xsd:double"&gt;-18.912458&lt;/D&gt;&lt;D xsi:type="xsd:double"&gt;-18.337446&lt;/D&gt;&lt;D xsi:type="xsd:double"&gt;-21.201515&lt;/D&gt;&lt;D xsi:type="xsd:double"&gt;-25.72058&lt;/D&gt;&lt;D xsi:type="xsd:double"&gt;-26.162994&lt;/D&gt;&lt;D xsi:type="xsd:double"&gt;-37.391247&lt;/D&gt;&lt;D xsi:type="xsd:double"&gt;-32.20809&lt;/D&gt;&lt;D xsi:type="xsd:double"&gt;-34.02642&lt;/D&gt;&lt;D xsi:type="xsd:double"&gt;-35.477364&lt;/D&gt;&lt;D xsi:type="xsd:double"&gt;-30.765236&lt;/D&gt;&lt;D xsi:type="xsd:double"&gt;-24.629635&lt;/D&gt;&lt;D xsi:type="xsd:double"&gt;-24.268091&lt;/D&gt;&lt;D xsi:type="xsd:double"&gt;-10.865414&lt;/D&gt;&lt;D xsi:type="xsd:double"&gt;-14.849281&lt;/D&gt;&lt;D xsi:type="xsd:double"&gt;-13.426769&lt;/D&gt;&lt;D xsi:type="xsd:double"&gt;-5.392522&lt;/D&gt;&lt;D xsi:type="xsd:double"&gt;-1.6565442&lt;/D&gt;&lt;D xsi:type="xsd:double"&gt;13.731527&lt;/D&gt;&lt;D xsi:type="xsd:double"&gt;8.029306&lt;/D&gt;&lt;D xsi:type="xsd:double"&gt;13.5551815&lt;/D&gt;&lt;D xsi:type="xsd:double"&gt;17.748701&lt;/D&gt;&lt;D xsi:type="xsd:double"&gt;16.05692&lt;/D&gt;&lt;D xsi:type="xsd:double"&gt;7.262826&lt;/D&gt;&lt;D xsi:type="xsd:double"&gt;13.181448&lt;/D&gt;&lt;D xsi:type="xsd:double"&gt;0.5601287&lt;/D&gt;&lt;D xsi:type="xsd:double"&gt;8.897924&lt;/D&gt;&lt;D xsi:type="xsd:double"&gt;11.892069&lt;/D&gt;&lt;D xsi:type="xsd:double"&gt;11.326397&lt;/D&gt;&lt;D xsi:type="xsd:double"&gt;1.1189222&lt;/D&gt;&lt;D xsi:type="xsd:double"&gt;10.464835&lt;/D&gt;&lt;/FQL&gt;&lt;FQL&gt;&lt;Q&gt;EWY^FG_TOTAL_RETURNC(-10AY,0,AM)&lt;/Q&gt;&lt;R&gt;121&lt;/R&gt;&lt;C&gt;1&lt;/C&gt;&lt;D xsi:type="xsd:double"&gt;1.6178608&lt;/D&gt;&lt;D xsi:type="xsd:double"&gt;-0.51553845&lt;/D&gt;&lt;D xsi:type="xsd:double"&gt;-0.80780387&lt;/D&gt;&lt;D xsi:type="xsd:double"&gt;-9.557467&lt;/D&gt;&lt;D xsi:type="xsd:double"&gt;-4.060483&lt;/D&gt;&lt;D xsi:type="xsd:double"&gt;0.21250248&lt;/D&gt;&lt;D xsi:type="xsd:double"&gt;-3.3774376&lt;/D&gt;&lt;D xsi:type="xsd:double"&gt;5.5524707&lt;/D&gt;&lt;D xsi:type="xsd:double"&gt;0.08767843&lt;/D&gt;&lt;D xsi:type="xsd:double"&gt;1.629281&lt;/D&gt;&lt;D xsi:type="xsd:double"&gt;5.1198125&lt;/D&gt;&lt;D xsi:type="xsd:double"&gt;-8.428991&lt;/D&gt;&lt;D xsi:type="xsd:double"&gt;-0.12536049&lt;/D&gt;&lt;D xsi:type="xsd:double"&gt;-9.306073&lt;/D&gt;&lt;D xsi:type="xsd:double"&gt;-8.699095&lt;/D&gt;&lt;D xsi:type="xsd:double"&gt;10.589004&lt;/D&gt;&lt;D xsi:type="xsd:double"&gt;8.184851&lt;/D&gt;&lt;D xsi:type="xsd:double"&gt;-5.339366&lt;/D&gt;&lt;D xsi:type="xsd:double"&gt;-4.6351075&lt;/D&gt;&lt;D xsi:type="xsd:double"&gt;-2.422005&lt;/D&gt;&lt;D xsi:type="xsd:double"&gt;4.627681&lt;/D&gt;&lt;D xsi:type="xsd:double"&gt;1.9702435&lt;/D&gt;&lt;D xsi:type="xsd:double"&gt;-0.5914867&lt;/D&gt;&lt;D xsi:type="xsd:double"&gt;2.0626783&lt;/D&gt;&lt;D xsi:type="xsd:double"&gt;1.0299325&lt;/D&gt;&lt;D xsi:type="xsd:double"&gt;7.616842&lt;/D&gt;&lt;D xsi:type="xsd:double"&gt;2.234137&lt;/D&gt;&lt;D xsi:type="xsd:double"&gt;0.8041978&lt;/D&gt;&lt;D xsi:type="xsd:double"&gt;-5.6885185&lt;/D&gt;&lt;D xsi:type="xsd:double"&gt;-1.5446842&lt;/D&gt;&lt;D xsi:type="xsd:double"&gt;3.8562417&lt;/D&gt;&lt;D xsi:type="xsd:double"&gt;7.226062&lt;/D&gt;&lt;D xsi:type="xsd:double"&gt;-2.0030558&lt;/D&gt;&lt;D xsi:type="xsd:double"&gt;5.7335854&lt;/D&gt;&lt;D xsi:type="xsd:double"&gt;3.8826942&lt;/D&gt;&lt;D xsi:type="xsd:double"&gt;8.027124&lt;/D&gt;&lt;D xsi:type="xsd:double"&gt;-1.737231&lt;/D&gt;&lt;D xsi:type="xsd:double"&gt;2.7781963&lt;/D&gt;&lt;D xsi:type="xsd:double"&gt;-3.5414815&lt;/D&gt;&lt;D xsi:type="xsd:double"&gt;5.6496263&lt;/D&gt;&lt;D xsi:type="xsd:double"&gt;7.5035453&lt;/D&gt;&lt;D xsi:type="xsd:double"&gt;-0.25069714&lt;/D&gt;&lt;D xsi:type="xsd:double"&gt;4.8808455&lt;/D&gt;&lt;D xsi:type="xsd:double"&gt;-6.6761913&lt;/D&gt;&lt;D xsi:type="xsd:double"&gt;0.13917685&lt;/D&gt;&lt;D xsi:type="xsd:double"&gt;3.8637996&lt;/D&gt;&lt;D xsi:type="xsd:double"&gt;-0.54864883&lt;/D&gt;&lt;D xsi:type="xsd:double"&gt;-1.4128149&lt;/D&gt;&lt;D xsi:type="xsd:double"&gt;-10.481781&lt;/D&gt;&lt;D xsi:type="xsd:double"&gt;0.5641103&lt;/D&gt;&lt;D xsi:type="xsd:double"&gt;-0.15160441&lt;/D&gt;&lt;D xsi:type="xsd:double"&gt;-2.2623718&lt;/D&gt;&lt;D xsi:type="xsd:double"&gt;-5.9965906&lt;/D&gt;&lt;D xsi:type="xsd:double"&gt;0.41315556&lt;/D&gt;&lt;D xsi:type="xsd:double"&gt;-2.2173285&lt;/D&gt;&lt;D xsi:type="xsd:double"&gt;11.293077&lt;/D&gt;&lt;D xsi:type="xsd:double"&gt;-4.3531537&lt;/D&gt;&lt;D xsi:type="xsd:double"&gt;1.6506433&lt;/D&gt;&lt;D xsi:type="xsd:double"&gt;-3.1373203&lt;/D&gt;&lt;D xsi:type="xsd:double"&gt;-8.12174&lt;/D&gt;&lt;D xsi:type="xsd:double"&gt;2.3914933&lt;/D&gt;&lt;D xsi:type="xsd:double"&gt;-10.9861555&lt;/D&gt;&lt;D xsi:type="xsd:double"&gt;7.152581&lt;/D&gt;&lt;D xsi:type="xsd:double"&gt;1.7957568&lt;/D&gt;&lt;D xsi:type="xsd:double"&gt;9.37277&lt;/D&gt;&lt;D xsi:type="xsd:double"&gt;-6.5656605&lt;/D&gt;&lt;D xsi:type="xsd:double"&gt;8.51028&lt;/D&gt;&lt;D xsi:type="xsd:double"&gt;-0.18059611&lt;/D&gt;&lt;D xsi:type="xsd:double"&gt;-7.3684216&lt;/D&gt;&lt;D xsi:type="xsd:double"&gt;-19.833094&lt;/D&gt;&lt;D xsi:type="xsd:double"&gt;11.738646&lt;/D&gt;&lt;D xsi:type="xsd:double"&gt;18.870174&lt;/D&gt;&lt;D xsi:type="xsd:double"&gt;-2.6346564&lt;/D&gt;&lt;D xsi:type="xsd:double"&gt;8.306217&lt;/D&gt;&lt;D xsi:type="xsd:double"&gt;0.7906437&lt;/D&gt;&lt;D xsi:type="xsd:double"&gt;4.534042&lt;/D&gt;&lt;D xsi:type="xsd:double"&gt;5.733156&lt;/D&gt;&lt;D xsi:type="xsd:double"&gt;17.799854&lt;/D&gt;&lt;D xsi:type="xsd:double"&gt;9.930587&lt;/D&gt;&lt;D xsi:type="xsd:double"&gt;2.684188&lt;/D&gt;&lt;D xsi:type="xsd:double"&gt;-4.249138&lt;/D&gt;&lt;D xsi:type="xsd:double"&gt;3.20189&lt;/D&gt;&lt;D xsi:type="xsd:double"&gt;-1.3716519&lt;/D&gt;&lt;D xsi:type="xsd:double"&gt;3.5320163&lt;/D&gt;&lt;D xsi:type="xsd:double"&gt;-0.85288286&lt;/D&gt;&lt;D xsi:type="xsd:double"&gt;-1.602149&lt;/D&gt;&lt;D xsi:type="xsd:double"&gt;-4.1634855&lt;/D&gt;&lt;D xsi:type="xsd:double"&gt;-10.045606&lt;/D&gt;&lt;D xsi:type="xsd:double"&gt;0.73519945&lt;/D&gt;&lt;D xsi:type="xsd:double"&gt;-0.9815037&lt;/D&gt;&lt;D xsi:type="xsd:double"&gt;-1.1072278&lt;/D&gt;&lt;D xsi:type="xsd:double"&gt;-4.541874&lt;/D&gt;&lt;D xsi:type="xsd:double"&gt;-3.754127&lt;/D&gt;&lt;D xsi:type="xsd:double"&gt;1.243043&lt;/D&gt;&lt;D xsi:type="xsd:double"&gt;-7.027948&lt;/D&gt;&lt;D xsi:type="xsd:double"&gt;1.7304182&lt;/D&gt;&lt;D xsi:type="xsd:double"&gt;-14.950758&lt;/D&gt;&lt;D xsi:type="xsd:double"&gt;6.543863&lt;/D&gt;&lt;D xsi:type="xsd:double"&gt;-7.903838&lt;/D&gt;&lt;D xsi:type="xsd:double"&gt;-10.906487&lt;/D&gt;&lt;D xsi:type="xsd:double"&gt;8.227968&lt;/D&gt;&lt;D xsi:type="xsd:double"&gt;7.6580763&lt;/D&gt;&lt;D xsi:type="xsd:double"&gt;-0.6328583&lt;/D&gt;&lt;D xsi:type="xsd:double"&gt;11.2085705&lt;/D&gt;&lt;D xsi:type="xsd:double"&gt;-4.416406&lt;/D&gt;&lt;D xsi:type="xsd:double"&gt;0.033009052&lt;/D&gt;&lt;D xsi:type="xsd:double"&gt;1.6001344&lt;/D&gt;&lt;D xsi:type="xsd:double"&gt;5.747676&lt;/D&gt;&lt;D xsi:type="xsd:double"&gt;-1.642865&lt;/D&gt;&lt;D xsi:type="xsd:double"&gt;1.2019992&lt;/D&gt;&lt;D xsi:type="xsd:double"&gt;-3.1929731&lt;/D&gt;&lt;D xsi:type="xsd:double"&gt;-7.6163173&lt;/D&gt;&lt;D xsi:type="xsd:double"&gt;2.9147983&lt;/D&gt;&lt;D xsi:type="xsd:double"&gt;3.133905&lt;/D&gt;&lt;D xsi:type="xsd:double"&gt;4.8500895999999996&lt;/D&gt;&lt;D xsi:type="xsd:double"&gt;-1.1927485&lt;/D&gt;&lt;D xsi:type="xsd:double"&gt;3.5087705&lt;/D&gt;&lt;D xsi:type="xsd:double"&gt;2.7833939&lt;/D&gt;&lt;D xsi:type="xsd:double"&gt;-1.3918281&lt;/D&gt;&lt;D xsi:type="xsd:double"&gt;-1.5342116&lt;/D&gt;&lt;D xsi:type="xsd:double"&gt;7.447803&lt;/D&gt;&lt;/FQL&gt;&lt;FQL&gt;&lt;Q&gt;SET-BKK^FMA_PE(LTMA,-10AY,0,AM,"PORTAGG","MEANR")&lt;/Q&gt;&lt;R&gt;121&lt;/R&gt;&lt;C&gt;1&lt;/C&gt;&lt;D xsi:type="xsd:double"&gt;17.7691475215956&lt;/D&gt;&lt;D xsi:type="xsd:double"&gt;17.7251600886263&lt;/D&gt;&lt;D xsi:type="xsd:double"&gt;19.125342692151&lt;/D&gt;&lt;D xsi:type="xsd:double"&gt;19.0826663434152&lt;/D&gt;&lt;D xsi:type="xsd:double"&gt;19.5699674482641&lt;/D&gt;&lt;D xsi:type="xsd:double"&gt;20.2740023806337&lt;/D&gt;&lt;D xsi:type="xsd:double"&gt;18.9986134946349&lt;/D&gt;&lt;D xsi:type="xsd:double"&gt;22.7709815363261&lt;/D&gt;&lt;D xsi:type="xsd:double"&gt;23.5217568697487&lt;/D&gt;&lt;D xsi:type="xsd:double"&gt;22.7700133436565&lt;/D&gt;&lt;D xsi:type="xsd:double"&gt;22.0905645606783&lt;/D&gt;&lt;D xsi:type="xsd:double"&gt;21.564069639504&lt;/D&gt;&lt;D xsi:type="xsd:double"&gt;20.994889714468&lt;/D&gt;&lt;D xsi:type="xsd:double"&gt;20.1112602807627&lt;/D&gt;&lt;D xsi:type="xsd:double"&gt;19.0781300610042&lt;/D&gt;&lt;D xsi:type="xsd:double"&gt;18.4389362987445&lt;/D&gt;&lt;D xsi:type="xsd:double"&gt;18.3937644999397&lt;/D&gt;&lt;D xsi:type="xsd:double"&gt;15.4168718109521&lt;/D&gt;&lt;D xsi:type="xsd:double"&gt;13.8371655241227&lt;/D&gt;&lt;D xsi:type="xsd:double"&gt;16.0283751628362&lt;/D&gt;&lt;D xsi:type="xsd:double"&gt;16.6556459703124&lt;/D&gt;&lt;D xsi:type="xsd:double"&gt;16.4484161431409&lt;/D&gt;&lt;D xsi:type="xsd:double"&gt;16.3449141946767&lt;/D&gt;&lt;D xsi:type="xsd:double"&gt;16.440678702918&lt;/D&gt;&lt;D xsi:type="xsd:double"&gt;16.4127677581097&lt;/D&gt;&lt;D xsi:type="xsd:double"&gt;16.7189605526109&lt;/D&gt;&lt;D xsi:type="xsd:double"&gt;16.2655904535746&lt;/D&gt;&lt;D xsi:type="xsd:double"&gt;16.3007466261474&lt;/D&gt;&lt;D xsi:type="xsd:double"&gt;15.8947442977688&lt;/D&gt;&lt;D xsi:type="xsd:double"&gt;16.0562207884455&lt;/D&gt;&lt;D xsi:type="xsd:double"&gt;16.5598666024574&lt;/D&gt;&lt;D xsi:type="xsd:double"&gt;16.6822589419131&lt;/D&gt;&lt;D xsi:type="xsd:double"&gt;16.3667730063428&lt;/D&gt;&lt;D xsi:type="xsd:double"&gt;16.296227537422&lt;/D&gt;&lt;D xsi:type="xsd:double"&gt;16.1440709023802&lt;/D&gt;&lt;D xsi:type="xsd:double"&gt;16.0314398516123&lt;/D&gt;&lt;D xsi:type="xsd:double"&gt;15.9790676556602&lt;/D&gt;&lt;D xsi:type="xsd:double"&gt;16.0208685558562&lt;/D&gt;&lt;D xsi:type="xsd:double"&gt;16.2011291622205&lt;/D&gt;&lt;D xsi:type="xsd:double"&gt;16.6432476137523&lt;/D&gt;&lt;D xsi:type="xsd:double"&gt;16.9939269865223&lt;/D&gt;&lt;D xsi:type="xsd:double"&gt;17.083342704956&lt;/D&gt;&lt;D xsi:type="xsd:double"&gt;18.3115865999047&lt;/D&gt;&lt;D xsi:type="xsd:double"&gt;18.1543033814418&lt;/D&gt;&lt;D xsi:type="xsd:double"&gt;17.7918871420793&lt;/D&gt;&lt;D xsi:type="xsd:double"&gt;17.3419353106152&lt;/D&gt;&lt;D xsi:type="xsd:double"&gt;17.2776589155669&lt;/D&gt;&lt;D xsi:type="xsd:double"&gt;17.065506759418&lt;/D&gt;&lt;D xsi:type="xsd:double"&gt;16.2848648873607&lt;/D&gt;&lt;D xsi:type="xsd:double"&gt;16.5808987812363&lt;/D&gt;&lt;D xsi:type="xsd:double"&gt;16.19888749927&lt;/D&gt;&lt;D xsi:type="xsd:double"&gt;16.1445412151458&lt;/D&gt;&lt;D xsi:type="xsd:double"&gt;15.6218169613704&lt;/D&gt;&lt;D xsi:type="xsd:double"&gt;15.4549239559106&lt;/D&gt;&lt;D xsi:type="xsd:double"&gt;14.4226790149199&lt;/D&gt;&lt;D xsi:type="xsd:double"&gt;15.5532287484258&lt;/D&gt;&lt;D xsi:type="xsd:double"&gt;16.2150203725385&lt;/D&gt;&lt;D xsi:type="xsd:double"&gt;16.1236618454297&lt;/D&gt;&lt;D xsi:type="xsd:double"&gt;16.1686275678231&lt;/D&gt;&lt;D xsi:type="xsd:double"&gt;16.1164635431914&lt;/D&gt;&lt;D xsi:type="xsd:double"&gt;16.501883940518&lt;/D&gt;&lt;D xsi:type="xsd:double"&gt;16.1760560980496&lt;/D&gt;&lt;D xsi:type="xsd:double"&gt;16.6336490527697&lt;/D&gt;&lt;D xsi:type="xsd:double"&gt;16.2938503116265&lt;/D&gt;&lt;D xsi:type="xsd:double"&gt;16.9904706489237&lt;/D&gt;&lt;D xsi:type="xsd:double"&gt;16.8725354390226&lt;/D&gt;&lt;D xsi:type="xsd:double"&gt;17.1911255017756&lt;/D&gt;&lt;D xsi:type="xsd:double"&gt;16.5239067565976&lt;/D&gt;&lt;D xsi:type="xsd:double"&gt;14.9789997711036&lt;/D&gt;&lt;D xsi:type="xsd:double"&gt;14.673501550886&lt;/D&gt;&lt;D xsi:type="xsd:double"&gt;15.6312248490881&lt;/D&gt;&lt;D xsi:type="xsd:double"&gt;18.0694288440884&lt;/D&gt;&lt;D xsi:type="xsd:double"&gt;18.7857677267207&lt;/D&gt;&lt;D xsi:type="xsd:double"&gt;19.7303377703073&lt;/D&gt;&lt;D xsi:type="xsd:double"&gt;20.6475956276722&lt;/D&gt;&lt;D xsi:type="xsd:double"&gt;21.266529242794&lt;/D&gt;&lt;D xsi:type="xsd:double"&gt;20.9534610017024&lt;/D&gt;&lt;D xsi:type="xsd:double"&gt;25.0582006792227&lt;/D&gt;&lt;D xsi:type="xsd:double"&gt;28.3548554242071&lt;/D&gt;&lt;D xsi:type="xsd:double"&gt;27.2811714201855&lt;/D&gt;&lt;D xsi:type="xsd:double"&gt;27.6450742287708&lt;/D&gt;&lt;D xsi:type="xsd:double"&gt;26.899677429522&lt;/D&gt;&lt;D xsi:type="xsd:double"&gt;25.8081737782759&lt;/D&gt;&lt;D xsi:type="xsd:double"&gt;24.8086391080306&lt;/D&gt;&lt;D xsi:type="xsd:double"&gt;23.6061283181029&lt;/D&gt;&lt;D xsi:type="xsd:double"&gt;22.3248932426526&lt;/D&gt;&lt;D xsi:type="xsd:double"&gt;22.5598696087346&lt;/D&gt;&lt;D xsi:type="xsd:double"&gt;21.2511479656234&lt;/D&gt;&lt;D xsi:type="xsd:double"&gt;20.3932122041824&lt;/D&gt;&lt;D xsi:type="xsd:double"&gt;19.0353015411788&lt;/D&gt;&lt;D xsi:type="xsd:double"&gt;19.4074151115026&lt;/D&gt;&lt;D xsi:type="xsd:double"&gt;18.9979966355728&lt;/D&gt;&lt;D xsi:type="xsd:double"&gt;18.8399705173104&lt;/D&gt;&lt;D xsi:type="xsd:double"&gt;18.7214917512689&lt;/D&gt;&lt;D xsi:type="xsd:double"&gt;18.3619180577071&lt;/D&gt;&lt;D xsi:type="xsd:double"&gt;18.163655731074&lt;/D&gt;&lt;D xsi:type="xsd:double"&gt;17.3586132008999&lt;/D&gt;&lt;D xsi:type="xsd:double"&gt;17.2790846813512&lt;/D&gt;&lt;D xsi:type="xsd:double"&gt;16.8631901808706&lt;/D&gt;&lt;D xsi:type="xsd:double"&gt;16.2891259513246&lt;/D&gt;&lt;D xsi:type="xsd:double"&gt;16.4280819406302&lt;/D&gt;&lt;D xsi:type="xsd:double"&gt;16.8494992190758&lt;/D&gt;&lt;D xsi:type="xsd:double"&gt;16.8585720521786&lt;/D&gt;&lt;D xsi:type="xsd:double"&gt;17.4949042024747&lt;/D&gt;&lt;D xsi:type="xsd:double"&gt;17.4303903701009&lt;/D&gt;&lt;D xsi:type="xsd:double"&gt;17.2374871804368&lt;/D&gt;&lt;D xsi:type="xsd:double"&gt;17.0818994746815&lt;/D&gt;&lt;D xsi:type="xsd:double"&gt;17.121091705592&lt;/D&gt;&lt;D xsi:type="xsd:double"&gt;17.0962718681749&lt;/D&gt;&lt;D xsi:type="xsd:double"&gt;17.2840940271325&lt;/D&gt;&lt;D xsi:type="xsd:double"&gt;17.5670693279997&lt;/D&gt;&lt;D xsi:type="xsd:double"&gt;16.7266288535121&lt;/D&gt;&lt;D xsi:type="xsd:double"&gt;16.6601407971199&lt;/D&gt;&lt;D xsi:type="xsd:double"&gt;16.0541900688728&lt;/D&gt;&lt;D xsi:type="xsd:double"&gt;16.0895388116044&lt;/D&gt;&lt;D xsi:type="xsd:double"&gt;16.0048037392422&lt;/D&gt;&lt;D xsi:type="xsd:double"&gt;16.6322135317858&lt;/D&gt;&lt;D xsi:type="xsd:double"&gt;16.4612861401202&lt;/D&gt;&lt;D xsi:type="xsd:double"&gt;16.3073745732557&lt;/D&gt;&lt;D xsi:type="xsd:double"&gt;15.978656567953&lt;/D&gt;&lt;D xsi:type="xsd:double"&gt;15.6356337194954&lt;/D&gt;&lt;/FQL&gt;&lt;FQL&gt;&lt;Q&gt;DDR3512M-FDS^FG_PRICE_CHANGE(0,-6AM)&lt;/Q&gt;&lt;R&gt;1&lt;/R&gt;&lt;C&gt;1&lt;/C&gt;&lt;D xsi:type="xsd:double"&gt;-4.69451158135091&lt;/D&gt;&lt;/FQL&gt;&lt;FQL&gt;&lt;Q&gt;FTSEWIVNXXXX^FG_PRICE(0)&lt;/Q&gt;&lt;R&gt;1&lt;/R&gt;&lt;C&gt;1&lt;/C&gt;&lt;D xsi:type="xsd:double"&gt;372.64595723&lt;/D&gt;&lt;/FQL&gt;&lt;FQL&gt;&lt;Q&gt;FC0000QA^FG_PRICE(0)&lt;/Q&gt;&lt;R&gt;1&lt;/R&gt;&lt;C&gt;1&lt;/C&gt;&lt;D xsi:type="xsd:double"&gt;102.07904&lt;/D&gt;&lt;/FQL&gt;&lt;FQL&gt;&lt;Q&gt;SET-BKK^FG_PRICE_MAVG(0,,,,60)&lt;/Q&gt;&lt;R&gt;1&lt;/R&gt;&lt;C&gt;1&lt;/C&gt;&lt;D xsi:type="xsd:double"&gt;1345.7513&lt;/D&gt;&lt;/FQL&gt;&lt;FQL&gt;&lt;Q&gt;EZA^FG_PRICE_MAVG(0,,,,200)&lt;/Q&gt;&lt;R&gt;1&lt;/R&gt;&lt;C&gt;1&lt;/C&gt;&lt;D xsi:type="xsd:double"&gt;39.73645&lt;/D&gt;&lt;/FQL&gt;&lt;FQL&gt;&lt;Q&gt;QAT^FG_TOTAL_RETURNC(0,-1AM)&lt;/Q&gt;&lt;R&gt;1&lt;/R&gt;&lt;C&gt;1&lt;/C&gt;&lt;D xsi:type="xsd:double"&gt;6.1844587&lt;/D&gt;&lt;/FQL&gt;&lt;FQL&gt;&lt;Q&gt;INDA^PERCENT_CHANGE(FMA_EPS(+1,0,,,,"PORTAGG","MEAN"),FMA_EPS(+1,-3AM,,,,"PORTAGG","MEAN"))&lt;/Q&gt;&lt;R&gt;1&lt;/R&gt;&lt;C&gt;1&lt;/C&gt;&lt;D xsi:type="xsd:double"&gt;-0.351199148020441&lt;/D&gt;&lt;/FQL&gt;&lt;FQL&gt;&lt;Q&gt;EZA^FMA_PCT_ABOVE_MAVG(200,0,,,,"PORTAGG")&lt;/Q&gt;&lt;R&gt;1&lt;/R&gt;&lt;C&gt;1&lt;/C&gt;&lt;D xsi:type="xsd:double"&gt;60.6060606060606&lt;/D&gt;&lt;/FQL&gt;&lt;FQL&gt;&lt;Q&gt;EPOL^FG_TOTAL_RETURNC(0,-6AM)&lt;/Q&gt;&lt;R&gt;1&lt;/R&gt;&lt;C&gt;1&lt;/C&gt;&lt;D xsi:type="xsd:double"&gt;16.498041&lt;/D&gt;&lt;/FQL&gt;&lt;FQL&gt;&lt;Q&gt;EIDO^FG_TOTAL_RETURNC(0,-3AM)&lt;/Q&gt;&lt;R&gt;1&lt;/R&gt;&lt;C&gt;1&lt;/C&gt;&lt;D xsi:type="xsd:double"&gt;-6.642735&lt;/D&gt;&lt;/FQL&gt;&lt;FQL&gt;&lt;Q&gt;CNYA^PERCENT_CHANGE(FMA_EPS(+1,0,,,,"PORTAGG","MEAN"),FMA_EPS(+1,-1AM,,,,"PORTAGG","MEAN"))&lt;/Q&gt;&lt;R&gt;1&lt;/R&gt;&lt;C&gt;1&lt;/C&gt;&lt;D xsi:type="xsd:double"&gt;-0.427411665634843&lt;/D&gt;&lt;/FQL&gt;&lt;FQL&gt;&lt;Q&gt;VGK^P_PRICE(0)/P_PRICE_HIGH_PR(0,,,,,,"PRICE","INTRA","52W")&lt;/Q&gt;&lt;R&gt;1&lt;/R&gt;&lt;C&gt;1&lt;/C&gt;&lt;D xsi:type="xsd:double"&gt;0.96766883&lt;/D&gt;&lt;/FQL&gt;&lt;FQL&gt;&lt;Q&gt;SPY^FMA_COS_DOWN("EPS","1M",+1,NOW,,,"PORTAGG","</t>
        </r>
      </text>
    </comment>
    <comment ref="A8" authorId="0" shapeId="0" xr:uid="{8079D388-7934-490F-8584-C410977AA8D7}">
      <text>
        <r>
          <rPr>
            <b/>
            <sz val="9"/>
            <color indexed="81"/>
            <rFont val="Tahoma"/>
            <charset val="1"/>
          </rPr>
          <t>MEANR")&lt;/Q&gt;&lt;R&gt;1&lt;/R&gt;&lt;C&gt;1&lt;/C&gt;&lt;D xsi:type="xsd:double"&gt;180&lt;/D&gt;&lt;/FQL&gt;&lt;FQL&gt;&lt;Q&gt;EPU^SIZE(FG_CONSTITUENTS)&lt;/Q&gt;&lt;R&gt;1&lt;/R&gt;&lt;C&gt;1&lt;/C&gt;&lt;D xsi:type="xsd:long"&gt;26&lt;/D&gt;&lt;/FQL&gt;&lt;FQL&gt;&lt;Q&gt;VNM^FMA_RBICS_REV_CURRENT(30, LOC, "PORTAGG")&lt;/Q&gt;&lt;R&gt;1&lt;/R&gt;&lt;C&gt;1&lt;/C&gt;&lt;D xsi:type="xsd:double"&gt;54.5054539765416&lt;/D&gt;&lt;/FQL&gt;&lt;FQL&gt;&lt;Q&gt;REFIDRREPO-FDS^FG_YIELD(NOW,,,0)&lt;/Q&gt;&lt;R&gt;1&lt;/R&gt;&lt;C&gt;1&lt;/C&gt;&lt;D xsi:type="xsd:double"&gt;6.25&lt;/D&gt;&lt;/FQL&gt;&lt;FQL&gt;&lt;Q&gt;TRYQA10Y-FDS^PCTCHG(FG_YIELD(0,,,,"YTM"),FG_YIELD(-1AM,,,,"YTM"))&lt;/Q&gt;&lt;R&gt;0&lt;/R&gt;&lt;C&gt;0&lt;/C&gt;&lt;/FQL&gt;&lt;FQL&gt;&lt;Q&gt;TRYPE10Y-FDS^PCTCHG(FG_YIELD(0,,,,"YTM"),FG_YIELD(-1AM,,,,"YTM"))&lt;/Q&gt;&lt;R&gt;1&lt;/R&gt;&lt;C&gt;1&lt;/C&gt;&lt;D xsi:type="xsd:double"&gt;0.68591934&lt;/D&gt;&lt;/FQL&gt;&lt;FQL&gt;&lt;Q&gt;TRYTW10Y-FDS^FG_YIELD(0,,,,"YTM")&lt;/Q&gt;&lt;R&gt;1&lt;/R&gt;&lt;C&gt;1&lt;/C&gt;&lt;D xsi:type="xsd:double"&gt;1.7463&lt;/D&gt;&lt;/FQL&gt;&lt;FQL&gt;&lt;Q&gt;CC_TR^IMF_IFS_RCPI_Q(0)&lt;/Q&gt;&lt;R&gt;0&lt;/R&gt;&lt;C&gt;0&lt;/C&gt;&lt;/FQL&gt;&lt;FQL&gt;&lt;Q&gt;VWO^FG_FCF_YIELD_NTM(0)&lt;/Q&gt;&lt;R&gt;1&lt;/R&gt;&lt;C&gt;1&lt;/C&gt;&lt;D xsi:type="xsd:double"&gt;5.41965199798345&lt;/D&gt;&lt;/FQL&gt;&lt;FQL&gt;&lt;Q&gt;VNM^FMA_EVAL_EBITDA(NTMA,0,,,"PORTAGG","MEANR")&lt;/Q&gt;&lt;R&gt;1&lt;/R&gt;&lt;C&gt;1&lt;/C&gt;&lt;D xsi:type="xsd:double"&gt;10.2183208429428&lt;/D&gt;&lt;/FQL&gt;&lt;FQL&gt;&lt;Q&gt;TUR^JULIAN(FMA_DIV_YLD(NTMA,NOW,NOW,M,"PORTAGG","MEANR").DATES)&lt;/Q&gt;&lt;R&gt;1&lt;/R&gt;&lt;C&gt;1&lt;/C&gt;&lt;D xsi:type="xsd:long"&gt;45471&lt;/D&gt;&lt;/FQL&gt;&lt;FQL&gt;&lt;Q&gt;EPHE^FMA_PE(LTM,0,,,"PORTAGG","MEANR")&lt;/Q&gt;&lt;R&gt;1&lt;/R&gt;&lt;C&gt;1&lt;/C&gt;&lt;D xsi:type="xsd:double"&gt;9.84643575448214&lt;/D&gt;&lt;/FQL&gt;&lt;FQL&gt;&lt;Q&gt;EWM^FG_COMPANY_NAME&lt;/Q&gt;&lt;R&gt;1&lt;/R&gt;&lt;C&gt;1&lt;/C&gt;&lt;D xsi:type="xsd:string"&gt;iShares MSCI Malaysia ETF&lt;/D&gt;&lt;/FQL&gt;&lt;FQL&gt;&lt;Q&gt;REFQALEND-FDS^PROPER_NAME(0,,,"SECURITY","NAME")&lt;/Q&gt;&lt;R&gt;1&lt;/R&gt;&lt;C&gt;1&lt;/C&gt;&lt;D xsi:type="xsd:string"&gt;Qatar Lending Rate - Overnight&lt;/D&gt;&lt;/FQL&gt;&lt;FQL&gt;&lt;Q&gt;EZA^FMA_DIV_YLD(NTMA,NOW,NOW,M,"PORTAGG","MEANR")&lt;/Q&gt;&lt;R&gt;1&lt;/R&gt;&lt;C&gt;1&lt;/C&gt;&lt;D xsi:type="xsd:double"&gt;4.02485175260521&lt;/D&gt;&lt;/FQL&gt;&lt;FQL&gt;&lt;Q&gt;EWW^FG_FCF_YIELD_NTM(0)&lt;/Q&gt;&lt;R&gt;1&lt;/R&gt;&lt;C&gt;1&lt;/C&gt;&lt;D xsi:type="xsd:double"&gt;9.26699805253104&lt;/D&gt;&lt;/FQL&gt;&lt;FQL&gt;&lt;Q&gt;EPHE^JULIAN(FMA_DIV_YLD(NTMA,NOW,NOW,M,"PORTAGG","MEANR").DATES)&lt;/Q&gt;&lt;R&gt;1&lt;/R&gt;&lt;C&gt;1&lt;/C&gt;&lt;D xsi:type="xsd:long"&gt;45471&lt;/D&gt;&lt;/FQL&gt;&lt;FQL&gt;&lt;Q&gt;CAGDPY@MX^EE_ACTUAL_ANNUAL(MED,+1)&lt;/Q&gt;&lt;R&gt;1&lt;/R&gt;&lt;C&gt;1&lt;/C&gt;&lt;D xsi:type="xsd:double"&gt;-0.5&lt;/D&gt;&lt;/FQL&gt;&lt;FQL&gt;&lt;Q&gt;USDAED^FG_PRICE_CHANGE(0,-1AY)&lt;/Q&gt;&lt;R&gt;1&lt;/R&gt;&lt;C&gt;1&lt;/C&gt;&lt;D xsi:type="xsd:double"&gt;0&lt;/D&gt;&lt;/FQL&gt;&lt;FQL&gt;&lt;Q&gt;USDQAR^STD(FG_PRICE_CHANGE(0,-1AY,AM))&lt;/Q&gt;&lt;R&gt;1&lt;/R&gt;&lt;C&gt;1&lt;/C&gt;&lt;D xsi:type="xsd:double"&gt;0.00761764787174341&lt;/D&gt;&lt;/FQL&gt;&lt;FQL&gt;&lt;Q&gt;USDPEN^FG_PRICE_CHANGE(0,-6AM)&lt;/Q&gt;&lt;R&gt;1&lt;/R&gt;&lt;C&gt;1&lt;/C&gt;&lt;D xsi:type="xsd:double"&gt;2.2787929&lt;/D&gt;&lt;/FQL&gt;&lt;FQL&gt;&lt;Q&gt;EWW^P_PRICE_RETURNS_PR('52W',2,-10AY,0,AM)&lt;/Q&gt;&lt;R&gt;121&lt;/R&gt;&lt;C&gt;1&lt;/C&gt;&lt;D xsi:type="xsd:double"&gt;8.172846&lt;/D&gt;&lt;D xsi:type="xsd:double"&gt;2.2699237&lt;/D&gt;&lt;D xsi:type="xsd:double"&gt;20.111382&lt;/D&gt;&lt;D xsi:type="xsd:double"&gt;6.9183707&lt;/D&gt;&lt;D xsi:type="xsd:double"&gt;8.05279&lt;/D&gt;&lt;D xsi:type="xsd:double"&gt;-6.0206532&lt;/D&gt;&lt;D xsi:type="xsd:double"&gt;-13.965982&lt;/D&gt;&lt;D xsi:type="xsd:double"&gt;-3.9865315&lt;/D&gt;&lt;D xsi:type="xsd:double"&gt;-3.0676425&lt;/D&gt;&lt;D xsi:type="xsd:double"&gt;-5.93158&lt;/D&gt;&lt;D xsi:type="xsd:double"&gt;-7.17482&lt;/D&gt;&lt;D xsi:type="xsd:double"&gt;-14.012557&lt;/D&gt;&lt;D xsi:type="xsd:double"&gt;-14.599216&lt;/D&gt;&lt;D xsi:type="xsd:double"&gt;-18.14642&lt;/D&gt;&lt;D xsi:type="xsd:double"&gt;-28.056765&lt;/D&gt;&lt;D xsi:type="xsd:double"&gt;-20.449972&lt;/D&gt;&lt;D xsi:type="xsd:double"&gt;-17.389668&lt;/D&gt;&lt;D xsi:type="xsd:double"&gt;-13.404131&lt;/D&gt;&lt;D xsi:type="xsd:double"&gt;-10.989076&lt;/D&gt;&lt;D xsi:type="xsd:double"&gt;-17.766739&lt;/D&gt;&lt;D xsi:type="xsd:double"&gt;-10.688895&lt;/D&gt;&lt;D xsi:type="xsd:double"&gt;-11.765337&lt;/D&gt;&lt;D xsi:type="xsd:double"&gt;-11.589098&lt;/D&gt;&lt;D xsi:type="xsd:double"&gt;-12.332546&lt;/D&gt;&lt;D xsi:type="xsd:double"&gt;-13.110722&lt;/D&gt;&lt;D xsi:type="xsd:double"&gt;-7.1778655&lt;/D&gt;&lt;D xsi:type="xsd:double"&gt;1.8731236&lt;/D&gt;&lt;D xsi:type="xsd:double"&gt;-3.3914983&lt;/D&gt;&lt;D xsi:type="xsd:double"&gt;-9.039479&lt;/D&gt;&lt;D xsi:type="xsd:double"&gt;-15.02943&lt;/D&gt;&lt;D xsi:type="xsd:double"&gt;-9.775108&lt;/D&gt;&lt;D xsi:type="xsd:double"&gt;-2.195239&lt;/D&gt;&lt;D xsi:type="xsd:double"&gt;-3.3474803&lt;/D&gt;&lt;D xsi:type="xsd:double"&gt;1.748395&lt;/D&gt;&lt;D xsi:type="xsd:double"&gt;2.2453427&lt;/D&gt;&lt;D xsi:type="xsd:double"&gt;9.035265&lt;/D&gt;&lt;D xsi:type="xsd:double"&gt;12.076497&lt;/D&gt;&lt;D xsi:type="xsd:double"&gt;15.610493&lt;/D&gt;&lt;D xsi:type="xsd:double"&gt;9.615612&lt;/D&gt;&lt;D xsi:type="xsd:double"&gt;9.84515&lt;/D&gt;&lt;D xsi:type="xsd:double"&gt;4.227388&lt;/D&gt;&lt;D xsi:type="xsd:double"&gt;17.045021&lt;/D&gt;&lt;D xsi:type="xsd:double"&gt;19.900549&lt;/D&gt;&lt;D xsi:type="xsd:double"&gt;12.486696&lt;/D&gt;&lt;D xsi:type="xsd:double"&gt;7.063377&lt;/D&gt;&lt;D xsi:type="xsd:double"&gt;4.159987&lt;/D&gt;&lt;D xsi:type="xsd:double"&gt;-1.9365191&lt;/D&gt;&lt;D xsi:type="xsd:double"&gt;-16.335886&lt;/D&gt;&lt;D xsi:type="xsd:double"&gt;-5.7047725&lt;/D&gt;&lt;D xsi:type="xsd:double"&gt;-5.799264&lt;/D&gt;&lt;D xsi:type="xsd:double"&gt;-10.043597&lt;/D&gt;&lt;D xsi:type="xsd:double"&gt;-6.0425043&lt;/D&gt;&lt;D xsi:type="xsd:double"&gt;-7.2198987&lt;/D&gt;&lt;D xsi:type="xsd:double"&gt;-18.941795&lt;/D&gt;&lt;D xsi:type="xsd:double"&gt;-13.5719595&lt;/D&gt;&lt;D xsi:type="xsd:double"&gt;-8.053648&lt;/D&gt;&lt;D xsi:type="xsd:double"&gt;-12.835413&lt;/D&gt;&lt;D xsi:type="xsd:double"&gt;-10.668641&lt;/D&gt;&lt;D xsi:type="xsd:double"&gt;-4.7634783&lt;/D&gt;&lt;D xsi:type="xsd:double"&gt;2.1409392&lt;/D&gt;&lt;D xsi:type="xsd:double"&gt;-8.470005&lt;/D&gt;&lt;D xsi:type="xsd:double"&gt;-22.278595&lt;/D&gt;&lt;D xsi:type="xsd:double"&gt;-10.803806&lt;/D&gt;&lt;D xsi:type="xsd:double"&gt;-8.873791&lt;/D&gt;&lt;D xsi:type="xsd:double"&gt;1.0381103&lt;/D&gt;&lt;D xsi:type="xsd:double"&gt;11.558294&lt;/D&gt;&lt;D xsi:type="xsd:double"&gt;13.1875515&lt;/D&gt;&lt;D xsi:type="xsd:double"&gt;6.5556645&lt;/D&gt;&lt;D xsi:type="xsd:double"&gt;1.25314&lt;/D&gt;&lt;D xsi:type="xsd:double"&gt;-40.37997&lt;/D&gt;&lt;D xsi:type="xsd:double"&gt;-33.492935&lt;/D&gt;&lt;D xsi:type="xsd:double"&gt;-17.009903&lt;/D&gt;&lt;D xsi:type="xsd:double"&gt;-24.502748&lt;/D&gt;&lt;D xsi:type="xsd:double"&gt;-13.908738&lt;/D&gt;&lt;D xsi:type="xsd:double"&gt;-19.67954&lt;/D&gt;&lt;D xsi:type="xsd:double"&gt;-21.098072&lt;/D&gt;&lt;D xsi:type="xsd:double"&gt;-17.143196&lt;/D&gt;&lt;D xsi:type="xsd:double"&gt;1.403141&lt;/D&gt;&lt;D xsi:type="xsd:double"&gt;-3.6505938&lt;/D&gt;&lt;D xsi:type="xsd:double"&gt;-9.329975&lt;/D&gt;&lt;D xsi:type="xsd:double"&gt;0.26866198&lt;/D&gt;&lt;D xsi:type="xsd:double"&gt;79.411385&lt;/D&gt;&lt;D xsi:type="xsd:double"&gt;56.353664&lt;/D&gt;&lt;D xsi:type="xsd:double"&gt;46.021523&lt;/D&gt;&lt;D xsi:type="xsd:double"&gt;50.906586&lt;/D&gt;&lt;D xsi:type="xsd:double"&gt;50.742104&lt;/D&gt;&lt;D xsi:type="xsd:double"&gt;55.986607&lt;/D&gt;&lt;D xsi:type="xsd:double"&gt;44.411922&lt;/D&gt;&lt;D xsi:type="xsd:double"&gt;38.895462&lt;/D&gt;&lt;D xsi:type="xsd:double"&gt;10.728383&lt;/D&gt;&lt;D xsi:type="xsd:double"&gt;17.858374&lt;/D&gt;&lt;D xsi:type="xsd:double"&gt;18.856503&lt;/D&gt;&lt;D xsi:type="xsd:double"&gt;20.275831&lt;/D&gt;&lt;D xsi:type="xsd:double"&gt;22.346067&lt;/D&gt;&lt;D xsi:type="xsd:double"&gt;9.743452&lt;/D&gt;&lt;D xsi:type="xsd:double"&gt;8.907616&lt;/D&gt;&lt;D xsi:type="xsd:double"&gt;-2.814716&lt;/D&gt;&lt;D xsi:type="xsd:double"&gt;-5.087262&lt;/D&gt;&lt;D xsi:type="xsd:double"&gt;-7.0415735&lt;/D&gt;&lt;D xsi:type="xsd:double"&gt;-2.9327571&lt;/D&gt;&lt;D xsi:type="xsd:double"&gt;10.977125&lt;/D&gt;&lt;D xsi:type="xsd:double"&gt;14.173401&lt;/D&gt;&lt;D xsi:type="xsd:double"&gt;7.71755&lt;/D&gt;&lt;D xsi:type="xsd:double"&gt;21.712124&lt;/D&gt;&lt;D xsi:type="xsd:double"&gt;25.153744&lt;/D&gt;&lt;D xsi:type="xsd:double"&gt;11.134684&lt;/D&gt;&lt;D xsi:type="xsd:double"&gt;29.253017&lt;/D&gt;&lt;D xsi:type="xsd:double"&gt;23.87904&lt;/D&gt;&lt;D xsi:type="xsd:double"&gt;42.254974&lt;/D&gt;&lt;D xsi:type="xsd:double"&gt;40.77995&lt;/D&gt;&lt;D xsi:type="xsd:double"&gt;35.462402&lt;/D&gt;&lt;D xsi:type="xsd:double"&gt;22.811281&lt;/D&gt;&lt;D xsi:type="xsd:double"&gt;19.226383&lt;/D&gt;&lt;D xsi:type="xsd:double"&gt;25.913406&lt;/D&gt;&lt;D xsi:type="xsd:double"&gt;30.987692&lt;/D&gt;&lt;D xsi:type="xsd:double"&gt;21.403444&lt;/D&gt;&lt;D xsi:type="xsd:double"&gt;11.742533&lt;/D&gt;&lt;D xsi:type="xsd:double"&gt;23.87432&lt;/D&gt;&lt;D xsi:type="xsd:double"&gt;12.463856&lt;/D&gt;&lt;D xsi:type="xsd:double"&gt;3.4807563&lt;/D&gt;&lt;D xsi:type="xsd:double"&gt;-7.2099924&lt;/D&gt;&lt;/FQL&gt;&lt;FQL&gt;&lt;Q&gt;QAT^FMA_PE(LTMA,-10AY,0,AM,"PORTAGG","MEANR")&lt;/Q&gt;&lt;R&gt;121&lt;/R&gt;&lt;C&gt;1&lt;/C&gt;&lt;D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xsi:type="xsd:double"&gt;14.7068892138792&lt;/D&gt;&lt;D xsi:type="xsd:double"&gt;15.156305181656&lt;/D&gt;&lt;D xsi:type="xsd:double"&gt;15.0096221176613&lt;/D&gt;&lt;D xsi:type="xsd:double"&gt;14.8088339011439&lt;/D&gt;&lt;D xsi:type="xsd:double"&gt;14.8463396732257&lt;/D&gt;&lt;D xsi:type="xsd:double"&gt;14.7013456937842&lt;/D&gt;&lt;D xsi:type="xsd:double"&gt;14.5938749044472&lt;/D&gt;&lt;D xsi:type="xsd:double"&gt;14.4881337066726&lt;/D&gt;&lt;D xsi:type="xsd:double"&gt;13.8913165590987&lt;/D&gt;&lt;D xsi:type="xsd:double"&gt;13.9751384455338&lt;/D&gt;&lt;D xsi:type="xsd:double"&gt;13.7130880310847&lt;/D&gt;&lt;D xsi:type="xsd:double"&gt;12.4158210913343&lt;/D&gt;&lt;D xsi:type="xsd:double"&gt;11.7444008399929&lt;/D&gt;&lt;D xsi:type="xsd:double"&gt;12.1097723145523&lt;/D&gt;&lt;D xsi:type="xsd:double"&gt;12.0159054360449&lt;/D&gt;&lt;D xsi:type="xsd:double"&gt;12.0507619062142&lt;/D&gt;&lt;D xsi:type="xsd:double"&gt;12.121262757249&lt;/D&gt;&lt;D xsi:type="xsd:double"&gt;12.0306183500095&lt;/D&gt;&lt;D xsi:type="xsd:double"&gt;12.2839560849968&lt;/D&gt;&lt;D xsi:type="xsd:double"&gt;12.7810577467795&lt;/D&gt;&lt;D xsi:type="xsd:double"&gt;13.3053330891411&lt;/D&gt;&lt;D xsi:type="xsd:double"&gt;13.2255061266084&lt;/D&gt;&lt;D xsi:type="xsd:double"&gt;13.2169591621742&lt;/D&gt;&lt;D xsi:type="xsd:double"&gt;13.3208014318433&lt;/D&gt;&lt;D xsi:type="xsd:double"&gt;14.7757162453733&lt;/D&gt;&lt;D xsi:type="xsd:double"&gt;14.492872725022&lt;/D&gt;&lt;D xsi:type="xsd:double"&gt;14.8969939638941&lt;/D&gt;&lt;D xsi:type="xsd:double"&gt;14.6653049240287&lt;/D&gt;&lt;D xsi:type="xsd:double"&gt;14.5651631194967&lt;/D&gt;&lt;D xsi:type="xsd:double"&gt;14.1386630561829&lt;/D&gt;&lt;D xsi:type="xsd:double"&gt;13.8130432268598&lt;/D&gt;&lt;D xsi:type="xsd:double"&gt;14.1038903119872&lt;/D&gt;&lt;D xsi:type="xsd:double"&gt;13.3873129924936&lt;/D&gt;&lt;D xsi:type="xsd:double"&gt;12.5540646044904&lt;/D&gt;&lt;D xsi:type="xsd:double"&gt;12.8407979461341&lt;/D&gt;&lt;D xsi:type="xsd:double"&gt;12.293821093959&lt;/D&gt;&lt;D xsi:type="xsd:double"&gt;13.4484916421697&lt;/D&gt;&lt;D xsi:type="xsd:double"&gt;12.9291934518055&lt;/D&gt;&lt;D xsi:type="xsd:double"&gt;12.6651152424642&lt;/D&gt;&lt;D xsi:type="xsd:double"&gt;12.7180126717784&lt;/D&gt;&lt;D xsi:type="xsd:double"&gt;12.5676340243946&lt;/D&gt;&lt;D xsi:type="xsd:double"&gt;12.7020531722326&lt;/D&gt;&lt;D xsi:type="xsd:double"&gt;12.5156363391105&lt;/D&gt;&lt;D xsi:type="xsd:double"&gt;13.0464221640279&lt;/D&gt;&lt;D xsi:type="xsd:double"&gt;13.1838942576637&lt;/D&gt;&lt;D xsi:type="xsd:double"&gt;13.2517111534071&lt;/D&gt;&lt;D xsi:type="xsd:double"&gt;14.0322003852905&lt;/D&gt;&lt;D xsi:type="xsd:double"&gt;14.2517723164627&lt;/D&gt;&lt;D xsi:type="xsd:double"&gt;14.1052222032196&lt;/D&gt;&lt;D xsi:type="xsd:double"&gt;14.4639807288448&lt;/D&gt;&lt;D xsi:type="xsd:double"&gt;13.5906143236905&lt;/D&gt;&lt;D xsi:type="xsd:double"&gt;13.5624649583988&lt;/D&gt;&lt;D xsi:type="xsd:double"&gt;13.7351751540794&lt;/D&gt;&lt;D xsi:type="xsd:double"&gt;13.5995294714548&lt;/D&gt;&lt;D xsi:type="xsd:double"&gt;13.8894606513961&lt;/D&gt;&lt;D xsi:type="xsd:double"&gt;13.3918769542967&lt;/D&gt;&lt;D xsi:type="xsd:double"&gt;13.7790415116019&lt;/D&gt;&lt;D xsi:type="xsd:double"&gt;14.06398506631&lt;/D&gt;&lt;D xsi:type="xsd:double"&gt;14.1915623233854&lt;/D&gt;&lt;D xsi:type="xsd:double"&gt;14.211863448575&lt;/D&gt;&lt;D xsi:type="xsd:double"&gt;14.7681545796229&lt;/D&gt;&lt;D xsi:type="xsd:double"&gt;14.7910978712709&lt;/D&gt;&lt;D xsi:type="xsd:double"&gt;13.8502591010724&lt;/D&gt;&lt;D xsi:type="xsd:double"&gt;13.5269483169538&lt;/D&gt;&lt;D xsi:type="xsd:double"&gt;14.0845598681812&lt;/D&gt;&lt;D xsi:type="xsd:double"&gt;14.5729608983703&lt;/D&gt;&lt;D xsi:type="xsd:double"&gt;15.0766683615081&lt;/D&gt;&lt;D xsi:type="xsd:double"&gt;15.6937791393067&lt;/D&gt;&lt;D xsi:type="xsd:double"&gt;16.1270154824719&lt;/D&gt;&lt;D xsi:type="xsd:double"&gt;16.2883201241895&lt;/D&gt;&lt;D xsi:type="xsd:double"&gt;16.9032130317082&lt;/D&gt;&lt;D xsi:type="xsd:double"&gt;17.9069320540723&lt;/D&gt;&lt;D xsi:type="xsd:double"&gt;17.6423106201087&lt;/D&gt;&lt;D xsi:type="xsd:double"&gt;17.3111025926821&lt;/D&gt;&lt;D xsi:type="xsd:double"&gt;16.8200810627033&lt;/D&gt;&lt;D xsi:type="xsd:double"&gt;16.6430170923116&lt;/D&gt;&lt;D xsi:type="xsd:double"&gt;16.5125704397176&lt;/D&gt;&lt;D xsi:type="xsd:double"&gt;16.2038861132121&lt;/D&gt;&lt;D xsi:type="xsd:double"&gt;15.9284226717647&lt;/D&gt;&lt;D xsi:type="xsd:double"&gt;15.4955196249645&lt;/D&gt;&lt;D xsi:type="xsd:double"&gt;15.4972314454248&lt;/D&gt;&lt;D xsi:type="xsd:double"&gt;15.53319567854&lt;/D&gt;&lt;D xsi:type="xsd:double"&gt;15.7626219977532&lt;/D&gt;&lt;D xsi:type="xsd:double"&gt;15.0947764931237&lt;/D&gt;&lt;D xsi:type="xsd:double"&gt;14.9372952837822&lt;/D&gt;&lt;D xsi:type="xsd:double"&gt;15.8215283666738&lt;/D&gt;&lt;D xsi:type="xsd:double"&gt;16.3248831762019&lt;/D&gt;&lt;D xsi:type="xsd:double"&gt;16.0633985593367&lt;/D&gt;&lt;D xsi:type="xsd:double"&gt;15.8334857181363&lt;/D&gt;&lt;D xsi:type="xsd:double"&gt;15.1336595485931&lt;/D&gt;&lt;D xsi:type="xsd:double"&gt;14.7538380587012&lt;/D&gt;&lt;D xsi:type="xsd:double"&gt;15.2368425515579&lt;/D&gt;&lt;D xsi:type="xsd:double"&gt;14.7265155565681&lt;/D&gt;&lt;D xsi:type="xsd:double"&gt;14.5506600083735&lt;/D&gt;&lt;D xsi:type="xsd:double"&gt;13.7767858867382&lt;/D&gt;&lt;D xsi:type="xsd:double"&gt;13.5103045207883&lt;/D&gt;&lt;D xsi:type="xsd:double"&gt;12.5662361412408&lt;/D&gt;&lt;D xsi:type="xsd:double"&gt;12.063658904513&lt;/D&gt;&lt;D xsi:type="xsd:double"&gt;11.8114251363057&lt;/D&gt;&lt;D xsi:type="xsd:double"&gt;11.7745157781504&lt;/D&gt;&lt;D xsi:type="xsd:double"&gt;11.8271407444232&lt;/D&gt;&lt;D xsi:type="xsd:double"&gt;11.8357675629878&lt;/D&gt;&lt;D xsi:type="xsd:double"&gt;11.8049962252085&lt;/D&gt;&lt;D xsi:type="xsd:double"&gt;12.2478242894056&lt;/D&gt;&lt;D xsi:type="xsd:double"&gt;11.579915612842&lt;/D&gt;&lt;D xsi:type="xsd:double"&gt;11.4485315161157&lt;/D&gt;&lt;D xsi:type="xsd:double"&gt;11.2169161883632&lt;/D&gt;&lt;D xsi:type="xsd:double"&gt;11.3651503405568&lt;/D&gt;&lt;D xsi:type="xsd:double"&gt;11.7484469854007&lt;/D&gt;&lt;D xsi:type="xsd:double"&gt;11.0287389184586&lt;/D&gt;&lt;D xsi:type="xsd:double"&gt;11.5017619374994&lt;/D&gt;&lt;D xsi:type="xsd:double"&gt;11.2774715277644&lt;/D&gt;&lt;D xsi:type="xsd:double"&gt;11.0983909645211&lt;/D&gt;&lt;D xsi:type="xsd:double"&gt;10.8711154552545&lt;/D&gt;&lt;D xsi:type="xsd:double"&gt;11.0196795531828&lt;/D&gt;&lt;/FQL&gt;&lt;FQL&gt;&lt;Q&gt;SET-BKK^FG_PRICE_MAVG(0,,,,30)&lt;/Q&gt;&lt;R&gt;1&lt;/R&gt;&lt;C&gt;1&lt;/C&gt;&lt;D xsi:type="xsd:double"&gt;1320.3557&lt;/D&gt;&lt;/FQL&gt;&lt;FQL&gt;&lt;Q&gt;QAT^PERCENT_CHANGE(FMA_EPS(+1,0,,,,"PORTAGG","MEAN"),FMA_EPS(+1,-3AM,,,,"PORTAGG","MEAN"))&lt;/Q&gt;&lt;R&gt;1&lt;/R&gt;&lt;C&gt;1&lt;/C&gt;&lt;D xsi:type="xsd:double"&gt;-3.83525627692733&lt;/D&gt;&lt;/FQL&gt;&lt;FQL&gt;&lt;Q&gt;EPOL^FG_TOTAL_RETURNC(0,-3AM)&lt;/Q&gt;&lt;R&gt;1&lt;/R&gt;&lt;C&gt;1&lt;/C&gt;&lt;D xsi:type="xsd:double"&gt;4.698932&lt;/D&gt;&lt;/FQL&gt;&lt;FQL&gt;&lt;Q&gt;CNYA^FMA_PCT_ABOVE_MAVG(200,0,,,,"PORTAGG")&lt;/Q&gt;&lt;R&gt;1&lt;/R&gt;&lt;C&gt;1&lt;/C&gt;&lt;D xsi:type="xsd:double"&gt;40.6185567010309&lt;/D&gt;&lt;/FQL&gt;&lt;FQL&gt;&lt;Q&gt;VGK^FG_TOTAL_RETURNC(0,-6AM)&lt;/Q&gt;&lt;R&gt;1&lt;/R&gt;&lt;C&gt;1&lt;/C&gt;&lt;D xsi:type="xsd:double"&gt;10.1907015&lt;/D&gt;&lt;/FQL&gt;&lt;FQL&gt;&lt;Q&gt;EZA^FMA_ROE(NTMA,-20AY,NOW,FY,"PORTAGG","MEANR")&lt;/Q&gt;&lt;R&gt;20&lt;/R&gt;&lt;C&gt;1&lt;/C&gt;&lt;D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xsi:type="xsd:double"&gt;13.616354252195&lt;/D&gt;&lt;D xsi:type="xsd:double"&gt;16.7115371927188&lt;/D&gt;&lt;D xsi:type="xsd:double"&gt;16.932589581546&lt;/D&gt;&lt;D xsi:type="xsd:double"&gt;16.8118349535848&lt;/D&gt;&lt;D xsi:type="xsd:double"&gt;14.5722752976358&lt;/D&gt;&lt;/FQL&gt;&lt;FQL&gt;&lt;Q&gt;TRYEU10Y-FDS^FG_YIELD(-10AY,0,Y,,"YTM")&lt;/Q&gt;&lt;R&gt;10&lt;/R&gt;&lt;C&gt;1&lt;/C&gt;&lt;D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xsi:type="xsd:double"&gt;2.004&lt;/D&gt;&lt;/FQL&gt;&lt;FQL&gt;&lt;Q&gt;CC_AE^FG_COMPANY_NAME&lt;/Q&gt;&lt;R&gt;1&lt;/R&gt;&lt;C&gt;1&lt;/C&gt;&lt;D xsi:type="xsd:string"&gt;United Arab Emirates&lt;/D&gt;&lt;/FQL&gt;&lt;FQL&gt;&lt;Q&gt;USDINR^FG_PRICE_CHANGE(0,-1AY)&lt;/Q&gt;&lt;R&gt;1&lt;/R&gt;&lt;C&gt;1&lt;/C&gt;&lt;D xsi:type="xsd:double"&gt;1.5384316&lt;/D&gt;&lt;/FQL&gt;&lt;FQL&gt;&lt;Q&gt;USDBRL^FG_PRICE_CHANGE(0,-6AM)&lt;/Q&gt;&lt;R&gt;1&lt;/R&gt;&lt;C&gt;1&lt;/C&gt;&lt;D xsi:type="xsd:double"&gt;12.679588&lt;/D&gt;&lt;/FQL&gt;&lt;FQL&gt;&lt;Q&gt;USDMXN^FG_PRICE(0)&lt;/Q&gt;&lt;R&gt;1&lt;/R&gt;&lt;C&gt;1&lt;/C&gt;&lt;D xsi:type="xsd:double"&gt;18.1585&lt;/D&gt;&lt;/FQL&gt;&lt;FQL&gt;&lt;Q&gt;USDPHP^FG_PRICE(0)&lt;/Q&gt;&lt;R&gt;1&lt;/R&gt;&lt;C&gt;1&lt;/C&gt;&lt;D xsi:type="xsd:double"&gt;58.526&lt;/D&gt;&lt;/FQL&gt;&lt;FQL&gt;&lt;Q&gt;USDCNH^FG_PRICE_CHANGE(0,-6AM)&lt;/Q&gt;&lt;R&gt;1&lt;/R&gt;&lt;C&gt;1&lt;/C&gt;&lt;D xsi:type="xsd:double"&gt;1.960671&lt;/D&gt;&lt;/FQL&gt;&lt;FQL&gt;&lt;Q&gt;FC0000MY^FMA_EPS(NTMA,-20AY,0,CY,,"PORTAGG","MEANR")&lt;/Q&gt;&lt;R&gt;20&lt;/R&gt;&lt;C&gt;1&lt;/C&gt;&lt;D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xsi:type="xsd:double"&gt;15.6883552936643&lt;/D&gt;&lt;D xsi:type="xsd:double"&gt;16.4000950645444&lt;/D&gt;&lt;D xsi:type="xsd:double"&gt;15.9914454349155&lt;/D&gt;&lt;D xsi:type="xsd:double"&gt;16.6880055874413&lt;/D&gt;&lt;D xsi:type="xsd:double"&gt;16.2347124914818&lt;/D&gt;&lt;/FQL&gt;&lt;FQL&gt;&lt;Q&gt;EZA^FMA_DIV_YLD(NTMA,-10AY,0,AM,"PORTAGG","MEANR")&lt;/Q&gt;&lt;R&gt;121&lt;/R&gt;&lt;C&gt;1&lt;/C&gt;&lt;D xsi:type="xsd:double"&gt;3.29327681000706&lt;/D&gt;&lt;D xsi:type="xsd:double"&gt;3.23815561496565&lt;/D&gt;&lt;D xsi:type="xsd:double"&gt;3.18700514288026&lt;/D&gt;&lt;D xsi:type="xsd:double"&gt;3.47937952032174&lt;/D&gt;&lt;D xsi:type="xsd:double"&gt;3.35309311148533&lt;/D&gt;&lt;D xsi:type="xsd:double"&gt;3.38875225380183&lt;/D&gt;&lt;D xsi:type="xsd:double"&gt;3.44519445519008&lt;/D&gt;&lt;D xsi:type="xsd:double"&gt;3.1242343480233&lt;/D&gt;&lt;D xsi:type="xsd:double"&gt;3.05702758613274&lt;/D&gt;&lt;D xsi:type="xsd:double"&gt;3.01691527505304&lt;/D&gt;&lt;D xsi:type="xsd:double"&gt;2.99716088693744&lt;/D&gt;&lt;D xsi:type="xsd:double"&gt;3.27489281480902&lt;/D&gt;&lt;D xsi:type="xsd:double"&gt;3.12496256124264&lt;/D&gt;&lt;D xsi:type="xsd:double"&gt;3.20119546799079&lt;/D&gt;&lt;D xsi:type="xsd:double"&gt;3.43140876663447&lt;/D&gt;&lt;D xsi:type="xsd:double"&gt;3.26924442543114&lt;/D&gt;&lt;D xsi:type="xsd:double"&gt;3.20912727187968&lt;/D&gt;&lt;D xsi:type="xsd:double"&gt;3.54593013855329&lt;/D&gt;&lt;D xsi:type="xsd:double"&gt;3.55119287466902&lt;/D&gt;&lt;D xsi:type="xsd:double"&gt;3.51028792370575&lt;/D&gt;&lt;D xsi:type="xsd:double"&gt;3.34780948665184&lt;/D&gt;&lt;D xsi:type="xsd:double"&gt;3.31412323244382&lt;/D&gt;&lt;D xsi:type="xsd:double"&gt;3.3799218363821&lt;/D&gt;&lt;D xsi:type="xsd:double"&gt;3.09353172413319&lt;/D&gt;&lt;D xsi:type="xsd:double"&gt;3.14098957227833&lt;/D&gt;&lt;D xsi:type="xsd:double"&gt;3.0011684668575&lt;/D&gt;&lt;D xsi:type="xsd:double"&gt;3.06032382993485&lt;/D&gt;&lt;D xsi:type="xsd:double"&gt;3.16916114422676&lt;/D&gt;&lt;D xsi:type="xsd:double"&gt;3.34570216312535&lt;/D&gt;&lt;D xsi:type="xsd:double"&gt;3.40046856163099&lt;/D&gt;&lt;D xsi:type="xsd:double"&gt;3.2271051598703&lt;/D&gt;&lt;D xsi:type="xsd:double"&gt;3.18588776141629&lt;/D&gt;&lt;D xsi:type="xsd:double"&gt;3.19361840433527&lt;/D&gt;&lt;D xsi:type="xsd:double"&gt;3.18718421213832&lt;/D&gt;&lt;D xsi:type="xsd:double"&gt;3.09298447870467&lt;/D&gt;&lt;D xsi:type="xsd:double"&gt;3.25274889809208&lt;/D&gt;&lt;D xsi:type="xsd:double"&gt;3.3604812288408&lt;/D&gt;&lt;D xsi:type="xsd:double"&gt;3.17614970602598&lt;/D&gt;&lt;D xsi:type="xsd:double"&gt;3.28495683972253&lt;/D&gt;&lt;D xsi:type="xsd:double"&gt;3.3034335779509&lt;/D&gt;&lt;D xsi:type="xsd:double"&gt;3.2139951401164&lt;/D&gt;&lt;D xsi:type="xsd:double"&gt;3.36505671015562&lt;/D&gt;&lt;D xsi:type="xsd:double"&gt;3.34042704646435&lt;/D&gt;&lt;D xsi:type="xsd:double"&gt;3.51786378334011&lt;/D&gt;&lt;D xsi:type="xsd:double"&gt;3.26393243453701&lt;/D&gt;&lt;D xsi:type="xsd:double"&gt;3.32430909990745&lt;/D&gt;&lt;D xsi:type="xsd:double"&gt;3.32761324559411&lt;/D&gt;&lt;D xsi:type="xsd:double"&gt;3.42942001261494&lt;/D&gt;&lt;D xsi:type="xsd:double"&gt;3.49008156271037&lt;/D&gt;&lt;D xsi:type="xsd:double"&gt;3.57346282587986&lt;/D&gt;&lt;D xsi:type="xsd:double"&gt;3.76437636618568&lt;/D&gt;&lt;D xsi:type="xsd:double"&gt;3.98942899984064&lt;/D&gt;&lt;D xsi:type="xsd:double"&gt;3.90189810588801&lt;/D&gt;&lt;D xsi:type="xsd:double"&gt;3.81483022718507&lt;/D&gt;&lt;D xsi:type="xsd:double"&gt;3.81651999463714&lt;/D&gt;&lt;D xsi:type="xsd:double"&gt;3.69804572640736&lt;/D&gt;&lt;D xsi:type="xsd:double"&gt;3.91183354995156&lt;/D&gt;&lt;D xsi:type="xsd:double"&gt;3.75683948146282&lt;/D&gt;&lt;D xsi:type="xsd:double"&gt;3.62136740723711&lt;/D&gt;&lt;D xsi:type="xsd:double"&gt;3.857052975762&lt;/D&gt;&lt;D xsi:type="xsd:double"&gt;3.83309492214817&lt;/D&gt;&lt;D xsi:type="xsd:double"&gt;4.00993342711142&lt;/D&gt;&lt;D xsi:type="xsd:double"&gt;4.03351873189105&lt;/D&gt;&lt;D xsi:type="xsd:double"&gt;4.36776922396389&lt;/D&gt;&lt;D xsi:type="xsd:double"&gt;4.13631017951113&lt;/D&gt;&lt;D xsi:type="xsd:double"&gt;3.9163615391422&lt;/D&gt;&lt;D xsi:type="xsd:double"&gt;3.69379736920388&lt;/D&gt;&lt;D xsi:type="xsd:double"&gt;3.70631274200505&lt;/D&gt;&lt;D xsi:type="xsd:double"&gt;4.32366279829253&lt;/D&gt;&lt;D xsi:type="xsd:double"&gt;5.15224764376853&lt;/D&gt;&lt;D xsi:type="xsd:double"&gt;3.58680955378588&lt;/D&gt;&lt;D xsi:type="xsd:double"&gt;3.42802605321295&lt;/D&gt;&lt;D xsi:type="xsd:double"&gt;3.46103151220245&lt;/D&gt;&lt;D xsi:type="xsd:double"&gt;3.3649002497134&lt;/D&gt;&lt;D xsi:type="xsd:double"&gt;3.49262137408229&lt;/D&gt;&lt;D xsi:type="xsd:double"&gt;3.6084131529424&lt;/D&gt;&lt;D xsi:type="xsd:double"&gt;3.5288606391818&lt;/D&gt;&lt;D xsi:type="xsd:double"&gt;3.76582077601187&lt;/D&gt;&lt;D xsi:type="xsd:double"&gt;3.84280291779155&lt;/D&gt;&lt;D xsi:type="xsd:double"&gt;3.82972371763057&lt;/D&gt;&lt;D xsi:type="xsd:double"&gt;3.80258009856126&lt;/D&gt;&lt;D xsi:type="xsd:double"&gt;3.802763406231&lt;/D&gt;&lt;D xsi:type="xsd:double"&gt;4.38698789863031&lt;/D&gt;&lt;D xsi:type="xsd:double"&gt;4.10062663931384&lt;/D&gt;&lt;D xsi:type="xsd:double"&gt;4.43424569676151&lt;/D&gt;&lt;D xsi:type="xsd:double"&gt;4.4975379144909&lt;/D&gt;&lt;D xsi:type="xsd:double"&gt;4.86246783008552&lt;/D&gt;&lt;D xsi:type="xsd:double"&gt;4.7765873669425&lt;/D&gt;&lt;D xsi:type="xsd:double"&gt;4.59198223866176&lt;/D&gt;&lt;D xsi:type="xsd:double"&gt;4.57014416615601&lt;/D&gt;&lt;D xsi:type="xsd:double"&gt;4.47998200499522&lt;/D&gt;&lt;D xsi:type="xsd:double"&gt;4.38620495656099&lt;/D&gt;&lt;D xsi:type="xsd:double"&gt;4.37897388183597&lt;/D&gt;&lt;D xsi:type="xsd:double"&gt;4.5268078545738&lt;/D&gt;&lt;D xsi:type="xsd:double"&gt;4.87764402533634&lt;/D&gt;&lt;D xsi:type="xsd:double"&gt;4.89650546452611&lt;/D&gt;&lt;D xsi:type="xsd:double"&gt;4.99888250039589&lt;/D&gt;&lt;D xsi:type="xsd:double"&gt;4.97678913943192&lt;/D&gt;&lt;D xsi:type="xsd:double"&gt;5.20505602407486&lt;/D&gt;&lt;D xsi:type="xsd:double"&gt;5.49441574438597&lt;/D&gt;&lt;D xsi:type="xsd:double"&gt;5.17801656634813&lt;/D&gt;&lt;D xsi:type="xsd:double"&gt;4.91371959528095&lt;/D&gt;&lt;D xsi:type="xsd:double"&gt;4.80507037245087&lt;/D&gt;&lt;D xsi:type="xsd:double"&gt;4.53848398416018&lt;/D&gt;&lt;D xsi:type="xsd:double"&gt;4.69906498980055&lt;/D&gt;&lt;D xsi:type="xsd:double"&gt;4.59226395034374&lt;/D&gt;&lt;D xsi:type="xsd:double"&gt;4.51114910269757&lt;/D&gt;&lt;D xsi:type="xsd:double"&gt;4.7216639269629&lt;/D&gt;&lt;D xsi:type="xsd:double"&gt;4.46959348415134&lt;/D&gt;&lt;D xsi:type="xsd:double"&gt;4.24370386248478&lt;/D&gt;&lt;D xsi:type="xsd:double"&gt;4.39223164474199&lt;/D&gt;&lt;D xsi:type="xsd:double"&gt;4.64920842876782&lt;/D&gt;&lt;D xsi:type="xsd:double"&gt;4.39830102150168&lt;/D&gt;&lt;D xsi:type="xsd:double"&gt;4.26633528947016&lt;/D&gt;&lt;D xsi:type="xsd:double"&gt;4.28606067850795&lt;/D&gt;&lt;D xsi:type="xsd:double"&gt;4.29984080307075&lt;/D&gt;&lt;D xsi:type="xsd:double"&gt;4.30641880089952&lt;/D&gt;&lt;D xsi:type="xsd:double"&gt;4.11400019355534&lt;/D&gt;&lt;D xsi:type="xsd:double"&gt;4.12669091429906&lt;/D&gt;&lt;D xsi:type="xsd:double"&gt;4.18645186644475&lt;/D&gt;&lt;D xsi:type="xsd:double"&gt;4.06664782380412&lt;/D&gt;&lt;/FQL&gt;&lt;FQL&gt;&lt;Q&gt;INDA^FMA_PE(NTMA,-10AY,0,AM,"PORTAGG","MEANR")&lt;/Q&gt;&lt;R&gt;121&lt;/R&gt;&lt;C&gt;1&lt;/C&gt;&lt;D xsi:type="xsd:double"&gt;16.7805479748274&lt;/D&gt;&lt;D xsi:type="xsd:double"&gt;16.546499444925&lt;/D&gt;&lt;D xsi:type="xsd:double"&gt;16.951902538691&lt;/D&gt;&lt;D xsi:type="xsd:double"&gt;16.6984007866649&lt;/D&gt;&lt;D xsi:type="xsd:double"&gt;17.1002858728992&lt;/D&gt;&lt;D xsi:type="xsd:double"&gt;17.47506410984&lt;/D&gt;&lt;D xsi:type="xsd:double"&gt;16.9442354659804&lt;/D&gt;&lt;D xsi:type="xsd:double"&gt;17.9328422274139&lt;/D&gt;&lt;D xsi:type="xsd:double"&gt;18.6179774290437&lt;/D&gt;&lt;D xsi:type="xsd:double"&gt;17.8425793770102&lt;/D&gt;&lt;D xsi:type="xsd:double"&gt;17.3226423691225&lt;/D&gt;&lt;D xsi:type="xsd:double"&gt;17.1580369813456&lt;/D&gt;&lt;D xsi:type="xsd:double"&gt;18.5061774784088&lt;/D&gt;&lt;D xsi:type="xsd:double"&gt;18.8022247650096&lt;/D&gt;&lt;D xsi:type="xsd:double"&gt;17.2329200369462&lt;/D&gt;&lt;D xsi:type="xsd:double"&gt;17.8627868627044&lt;/D&gt;&lt;D xsi:type="xsd:double"&gt;17.44142186247&lt;/D&gt;&lt;D xsi:type="xsd:double"&gt;17.039794590726&lt;/D&gt;&lt;D xsi:type="xsd:double"&gt;17.011966732226&lt;/D&gt;&lt;D xsi:type="xsd:double"&gt;16.8347015648185&lt;/D&gt;&lt;D xsi:type="xsd:double"&gt;17.0244121828461&lt;/D&gt;&lt;D xsi:type="xsd:double"&gt;16.9960241312005&lt;/D&gt;&lt;D xsi:type="xsd:double"&gt;17.1783181435197&lt;/D&gt;&lt;D xsi:type="xsd:double"&gt;17.8283293614574&lt;/D&gt;&lt;D xsi:type="xsd:double"&gt;17.8159633747551&lt;/D&gt;&lt;D xsi:type="xsd:double"&gt;18.3546455208453&lt;/D&gt;&lt;D xsi:type="xsd:double"&gt;18.1253542647892&lt;/D&gt;&lt;D xsi:type="xsd:double"&gt;17.9280749739439&lt;/D&gt;&lt;D xsi:type="xsd:double"&gt;17.0191334953119&lt;/D&gt;&lt;D xsi:type="xsd:double"&gt;16.2535571506706&lt;/D&gt;&lt;D xsi:type="xsd:double"&gt;16.4372100818769&lt;/D&gt;&lt;D xsi:type="xsd:double"&gt;17.2145599496869&lt;/D&gt;&lt;D xsi:type="xsd:double"&gt;17.6056975025826&lt;/D&gt;&lt;D xsi:type="xsd:double"&gt;18.1307495580368&lt;/D&gt;&lt;D xsi:type="xsd:double"&gt;18.0247168721581&lt;/D&gt;&lt;D xsi:type="xsd:double"&gt;18.3917921828194&lt;/D&gt;&lt;D xsi:type="xsd:double"&gt;18.1431869212733&lt;/D&gt;&lt;D xsi:type="xsd:double"&gt;18.9913119234003&lt;/D&gt;&lt;D xsi:type="xsd:double"&gt;18.7648710136751&lt;/D&gt;&lt;D xsi:type="xsd:double"&gt;18.3878626916236&lt;/D&gt;&lt;D xsi:type="xsd:double"&gt;19.1363536583763&lt;/D&gt;&lt;D xsi:type="xsd:double"&gt;18.40717387773&lt;/D&gt;&lt;D xsi:type="xsd:double"&gt;19.1120692920007&lt;/D&gt;&lt;D xsi:type="xsd:double"&gt;18.6626865501728&lt;/D&gt;&lt;D xsi:type="xsd:double"&gt;18.2148398221582&lt;/D&gt;&lt;D xsi:type="xsd:double"&gt;18.0508012967598&lt;/D&gt;&lt;D xsi:type="xsd:double"&gt;18.3677460864033&lt;/D&gt;&lt;D xsi:type="xsd:double"&gt;18.3254373781224&lt;/D&gt;&lt;D xsi:type="xsd:double"&gt;18.355656549727&lt;/D&gt;&lt;D xsi:type="xsd:double"&gt;19.7415087829154&lt;/D&gt;&lt;D xsi:type="xsd:double"&gt;19.6858691040301&lt;/D&gt;&lt;D xsi:type="xsd:double"&gt;17.2579697659682&lt;/D&gt;&lt;D xsi:type="xsd:double"&gt;17.8587015683984&lt;/D&gt;&lt;D xsi:type="xsd:double"&gt;18.2337350717984&lt;/D&gt;&lt;D xsi:type="xsd:double"&gt;17.7232813401475&lt;/D&gt;&lt;D xsi:type="xsd:double"&gt;18.3076409722448&lt;/D&gt;&lt;D xsi:type="xsd:double"&gt;18.4460431024765&lt;/D&gt;&lt;D xsi:type="xsd:double"&gt;19.0184457703234&lt;/D&gt;&lt;D xsi:type="xsd:double"&gt;19.0255567384048&lt;/D&gt;&lt;D xsi:type="xsd:double"&gt;19.4476530776695&lt;/D&gt;&lt;D xsi:type="xsd:double"&gt;18.7219550815303&lt;/D&gt;&lt;D xsi:type="xsd:double"&gt;17.7403488719305&lt;/D&gt;&lt;D xsi:type="xsd:double"&gt;17.9711347367789&lt;/D&gt;&lt;D xsi:type="xsd:double"&gt;17.9109110025273&lt;/D&gt;&lt;D xsi:type="xsd:double"&gt;19.3113126791405&lt;/D&gt;&lt;D xsi:type="xsd:double"&gt;19.2155774070718&lt;/D&gt;&lt;D xsi:type="xsd:double"&gt;19.1966726242452&lt;/D&gt;&lt;D xsi:type="xsd:double"&gt;19.0907230645432&lt;/D&gt;&lt;D xsi:type="xsd:double"&gt;17.8583395714859&lt;/D&gt;&lt;D xsi:type="xsd:double"&gt;13.6727812558012&lt;/D&gt;&lt;D xsi:type="xsd:double"&gt;17.7700199356764&lt;/D&gt;&lt;D xsi:type="xsd:double"&gt;21.2818077061231&lt;/D&gt;&lt;D xsi:type="xsd:double"&gt;22.7543003888235&lt;/D&gt;&lt;D xsi:type="xsd:double"&gt;23.6537882350912&lt;/D&gt;&lt;D xsi:type="xsd:double"&gt;22.761820289981&lt;/D&gt;&lt;D xsi:type="xsd:double"&gt;22.8420312600023&lt;/D&gt;&lt;D xsi:type="xsd:double"&gt;22.2751259483144&lt;/D&gt;&lt;D xsi:type="xsd:double"&gt;23.8070027114775&lt;/D&gt;&lt;D xsi:type="xsd:double"&gt;24.5639066331147&lt;/D&gt;&lt;D xsi:type="xsd:double"&gt;23.6321889117478&lt;/D&gt;&lt;D xsi:type="xsd:double"&gt;23.6089124650502&lt;/D&gt;&lt;D xsi:type="xsd:double"&gt;22.5898972225393&lt;/D&gt;&lt;D xsi:type="xsd:double"&gt;22.2627189986111&lt;/D&gt;&lt;D xsi:type="xsd:double"&gt;23.332177366334&lt;/D&gt;&lt;D xsi:type="xsd:double"&gt;23.1006251186273&lt;/D&gt;&lt;D xsi:type="xsd:double"&gt;23.6961776535394&lt;/D&gt;&lt;D xsi:type="xsd:double"&gt;24.6910353351232&lt;/D&gt;&lt;D xsi:type="xsd:double"&gt;24.597402309026&lt;/D&gt;&lt;D xsi:type="xsd:double"&gt;23.969654240502&lt;/D&gt;&lt;D xsi:type="xsd:double"&gt;23.2652671722737&lt;/D&gt;&lt;D xsi:type="xsd:double"&gt;23.6614077199614&lt;/D&gt;&lt;D xsi:type="xsd:double"&gt;22.661206817355&lt;/D&gt;&lt;D xsi:type="xsd:double"&gt;20.7593846864843&lt;/D&gt;&lt;D xsi:type="xsd:double"&gt;22.6152050265901&lt;/D&gt;&lt;D xsi:type="xsd:double"&gt;21.0116913276522&lt;/D&gt;&lt;D xsi:type="xsd:double"&gt;20.9377768278286&lt;/D&gt;&lt;D xsi:type="xsd:double"&gt;19.9974804675859&lt;/D&gt;&lt;D xsi:type="xsd:double"&gt;22.1935934684119&lt;/D&gt;&lt;D xsi:type="xsd:double"&gt;22.4261421817481&lt;/D&gt;&lt;D xsi:type="xsd:double"&gt;21.6699928700784&lt;/D&gt;&lt;D xsi:type="xsd:double"&gt;22.4702109729129&lt;/D&gt;&lt;D xsi:type="xsd:double"&gt;23.0344234530992&lt;/D&gt;&lt;D xsi:type="xsd:double"&gt;21.806647143854&lt;/D&gt;&lt;D xsi:type="xsd:double"&gt;20.9645735476456&lt;/D&gt;&lt;D xsi:type="xsd:double"&gt;20.3739691371329&lt;/D&gt;&lt;D xsi:type="xsd:double"&gt;20.0948641646361&lt;/D&gt;&lt;D xsi:type="xsd:double"&gt;20.7447298343977&lt;/D&gt;&lt;D xsi:type="xsd:double"&gt;21.412140628913&lt;/D&gt;&lt;D xsi:type="xsd:double"&gt;22.0404848781454&lt;/D&gt;&lt;D xsi:type="xsd:double"&gt;21.1116742580836&lt;/D&gt;&lt;D xsi:type="xsd:double"&gt;20.6510292138174&lt;/D&gt;&lt;D xsi:type="xsd:double"&gt;20.4123855210338&lt;/D&gt;&lt;D xsi:type="xsd:double"&gt;19.958872649715&lt;/D&gt;&lt;D xsi:type="xsd:double"&gt;21.2824110910187&lt;/D&gt;&lt;D xsi:type="xsd:double"&gt;22.0266191250194&lt;/D&gt;&lt;D xsi:type="xsd:double"&gt;22.3312761473026&lt;/D&gt;&lt;D xsi:type="xsd:double"&gt;22.6393799687237&lt;/D&gt;&lt;D xsi:type="xsd:double"&gt;22.6577700526045&lt;/D&gt;&lt;D xsi:type="xsd:double"&gt;22.6317885288958&lt;/D&gt;&lt;D xsi:type="xsd:double"&gt;22.48775462888&lt;/D&gt;&lt;D xsi:type="xsd:double"&gt;23.7441849455932&lt;/D&gt;&lt;/FQL&gt;&lt;FQL&gt;&lt;Q&gt;PASP-FDS^FG_PRICE(0)&lt;/Q&gt;&lt;R&gt;1&lt;/R&gt;&lt;C&gt;1&lt;/C&gt;&lt;D xsi:type="xsd:double"&gt;1055&lt;/D&gt;&lt;/FQL&gt;&lt;FQL&gt;&lt;Q&gt;CPALM-FDS^FG_PRICE_CHANGE(0,-6AM)&lt;/Q&gt;&lt;R&gt;1&lt;/R&gt;&lt;C&gt;1&lt;/C&gt;&lt;D xsi:type="xsd:double"&gt;10.7859078590786&lt;/D&gt;&lt;/FQL&gt;&lt;FQL&gt;&lt;Q&gt;COPP-FDS^FG_PRICE(0)/MAX(FG_PRICE(0,-1AY))&lt;/Q&gt;&lt;R&gt;1&lt;/R&gt;&lt;C&gt;1&lt;/C&gt;&lt;D xsi:type="xsd:double"&gt;0.910041023637429&lt;/D&gt;&lt;/FQL&gt;&lt;FQL&gt;&lt;Q&gt;EWM^FG_PRICE_MAVG(0,,,,200)&lt;/Q&gt;&lt;R&gt;1&lt;/R&gt;&lt;C&gt;1&lt;/C&gt;&lt;D xsi:type="xsd:double"&gt;21.6601&lt;/D&gt;&lt;/FQL&gt;&lt;FQL&gt;&lt;Q&gt;ECH^FG_PRICE_MAVG(0,,,,60)&lt;/Q&gt;&lt;R&gt;1&lt;/R&gt;&lt;C&gt;1&lt;/C&gt;&lt;D xsi:type="xsd:double"&gt;27.296167&lt;/D&gt;&lt;/FQL&gt;&lt;FQL&gt;&lt;Q&gt;VNM^FG_TOTAL_RETURNC(0,-6AM)&lt;/Q&gt;&lt;R&gt;1&lt;/R&gt;&lt;C&gt;1&lt;/C&gt;&lt;D xsi:type="xsd:double"&gt;-5.0705314&lt;/D&gt;&lt;/FQL&gt;&lt;FQL&gt;&lt;Q&gt;TUR^FG_TOTAL_RETURNC(0,-3AM)&lt;/Q&gt;&lt;R&gt;1&lt;/R&gt;&lt;C&gt;1&lt;/C&gt;&lt;D xsi:type="xsd:double"&gt;12.61394&lt;/D&gt;&lt;/FQL&gt;&lt;FQL&gt;&lt;Q&gt;EWZ^FG_TOTAL_RETURNC(0,-12AM)&lt;/Q&gt;&lt;R&gt;1&lt;/R&gt;&lt;C&gt;1&lt;/C&gt;&lt;D xsi:type="xsd:double"&gt;-6.083685&lt;/D&gt;&lt;/FQL&gt;&lt;FQL&gt;&lt;Q&gt;EWW^P_PRICE(0)/P_PRICE_LOW_PR(0,,,,,,"PRICE","INTRA","52W")-1&lt;/Q&gt;&lt;R&gt;1&lt;/R&gt;&lt;C&gt;1&lt;/C&gt;&lt;D xsi:type="xsd:double"&gt;0.092497945&lt;/D&gt;&lt;/FQL&gt;&lt;FQL&gt;&lt;Q&gt;EWM^P_PRICE(0)/P_PRICE_HIGH_PR(0,,,,,,"PRICE","INTRA","52W")&lt;/Q&gt;&lt;R&gt;1&lt;/R&gt;&lt;C&gt;1&lt;/C&gt;&lt;D xsi:type="xsd:double"&gt;0.9786598&lt;/D&gt;&lt;/FQL&gt;&lt;FQL&gt;&lt;Q&gt;SPY^FMA_COS_UP("EPS","1M",+1,NOW,,,"PORTAGG","MEANR")&lt;/Q&gt;&lt;R&gt;1&lt;/R&gt;&lt;C&gt;1&lt;/C&gt;&lt;D xsi:type="xsd:double"&gt;142&lt;/D&gt;&lt;/FQL&gt;&lt;FQL&gt;&lt;Q&gt;UAE^SIZE(FG_CONSTITUENTS)&lt;/Q&gt;&lt;R&gt;1&lt;/R&gt;&lt;C&gt;1&lt;/C&gt;&lt;D xsi:type="xsd:long"&gt;43&lt;/D&gt;&lt;/FQL&gt;&lt;FQL&gt;&lt;Q&gt;GREK^FMA_COS_UP("EPS","1M",+1,NOW,,,"PORTAGG","MEANR")&lt;/Q&gt;&lt;R&gt;1&lt;/R&gt;&lt;C&gt;1&lt;/C&gt;&lt;D xsi:type="xsd:double"&gt;10&lt;/D&gt;&lt;/FQL&gt;&lt;FQL&gt;&lt;Q&gt;KSA^FG_ROE(0)&lt;/Q&gt;&lt;R&gt;1&lt;/R&gt;&lt;C&gt;1&lt;/C&gt;&lt;D xsi:type="xsd:double"&gt;11.0123040150605&lt;/D&gt;&lt;/FQL&gt;&lt;FQL&gt;&lt;Q&gt;ECH^FG_ROE(0)&lt;/Q&gt;&lt;R&gt;1&lt;/R&gt;&lt;C&gt;1&lt;/C&gt;&lt;D xsi:type="xsd:double"&gt;8.05645363670242&lt;/D&gt;&lt;/FQL&gt;&lt;FQL&gt;&lt;Q&gt;TIPSCL10Y-FDS^FG_YIELD_NAME&lt;/Q&gt;&lt;R&gt;1&lt;/R&gt;&lt;C&gt;1&lt;/C&gt;&lt;D xsi:type="xsd:string"&gt;Treasury - Chile Inflation-Indexed (TIPS) Bond 10Y&lt;/D&gt;&lt;/FQL&gt;&lt;FQL&gt;&lt;Q&gt;REFMXTON-FDS^(SUBARRAY(NOT_NA(NO_REPEAT_F(FG_YIELD(NOW,-10AY,D))),0,1)-SUBARRAY(NOT_NA(NO_REPEAT_F(FG_YIELD(NOW,-10AY,D))),1,1))*100&lt;/Q&gt;&lt;R&gt;1&lt;/R&gt;&lt;C&gt;1&lt;/C&gt;&lt;D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xsi:type="xsd:double"&gt;-25&lt;/D&gt;&lt;/FQL&gt;&lt;FQL&gt;&lt;Q&gt;TRYTR7Y-FDS^FG_YIELD_NAME&lt;/Q&gt;&lt;R&gt;1&lt;/R&gt;&lt;C&gt;1&lt;/C&gt;&lt;D xsi:type="xsd:string"&gt;Treasury - Turkey Benchmark Bond 7Y&lt;/D&gt;&lt;/FQL&gt;&lt;FQL&gt;&lt;Q&gt;MCHI^FMA_PE(LTM,0,,,"PORTAGG","MEANR")&lt;/Q&gt;&lt;R&gt;1&lt;/R&gt;&lt;C&gt;1&lt;/C&gt;&lt;D xsi:type="xsd:double"&gt;12.6693294174471&lt;/D&gt;&lt;/FQL&gt;&lt;FQL&gt;&lt;Q&gt;CNYA^FMA_PE(NTMA,0,,,"PORTAGG","MEANR")&lt;/Q&gt;&lt;R&gt;1&lt;/R&gt;&lt;C&gt;1&lt;/C&gt;&lt;D xsi:type="xsd:double"&gt;12.0185939049099&lt;/D&gt;&lt;/FQL&gt;&lt;FQL&gt;&lt;Q&gt;TRYMY10Y-FDS^FG_YIELD(-10AY,0,Y,,"YTM")&lt;/Q&gt;&lt;R&gt;10&lt;/R&gt;&lt;C&gt;1&lt;/C&gt;&lt;D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xsi:type="xsd:double"&gt;3.727505&lt;/D&gt;&lt;/FQL&gt;&lt;FQL&gt;&lt;Q&gt;CAGDPY@AE^EE_ACTUAL_ANNUAL(MED,+1)&lt;/Q&gt;&lt;R&gt;1&lt;/R&gt;&lt;C&gt;1&lt;/C&gt;&lt;D xsi:type="xsd:double"&gt;8.85&lt;/D&gt;&lt;/FQL&gt;&lt;FQL&gt;&lt;Q&gt;USDSAR^STD(FG_PRICE_CHANGE(0,-1AY,AM))&lt;/Q&gt;&lt;R&gt;1&lt;/R&gt;&lt;C&gt;1&lt;/C&gt;&lt;D xsi:type="xsd:double"&gt;0.0137184462007203&lt;/D&gt;&lt;/FQL&gt;&lt;FQL&gt;&lt;Q&gt;EWW^FG_TOTAL_RETURNC(-10AY,0,AM)&lt;/Q&gt;&lt;R&gt;121&lt;/R&gt;&lt;C&gt;1&lt;/C&gt;&lt;D xsi:type="xsd:double"&gt;3.3136964&lt;/D&gt;&lt;D xsi:type="xsd:double"&gt;0&lt;/D&gt;&lt;D xsi:type="xsd:double"&gt;5.5676103&lt;/D&gt;&lt;D xsi:type="xsd:double"&gt;-7.150686&lt;/D&gt;&lt;D xsi:type="xsd:double"&gt;0.0885129&lt;/D&gt;&lt;D xsi:type="xsd:double"&gt;-9.330773&lt;/D&gt;&lt;D xsi:type="xsd:double"&gt;-7.8599396&lt;/D&gt;&lt;D xsi:type="xsd:double"&gt;4.237139&lt;/D&gt;&lt;D xsi:type="xsd:double"&gt;-0.95644593&lt;/D&gt;&lt;D xsi:type="xsd:double"&gt;3.0867338&lt;/D&gt;&lt;D xsi:type="xsd:double"&gt;-0.9534955&lt;/D&gt;&lt;D xsi:type="xsd:double"&gt;-3.6649168&lt;/D&gt;&lt;D xsi:type="xsd:double"&gt;1.8075466&lt;/D&gt;&lt;D xsi:type="xsd:double"&gt;-3.399235&lt;/D&gt;&lt;D xsi:type="xsd:double"&gt;-7.989228&lt;/D&gt;&lt;D xsi:type="xsd:double"&gt;3.5317063&lt;/D&gt;&lt;D xsi:type="xsd:double"&gt;3.9389372&lt;/D&gt;&lt;D xsi:type="xsd:double"&gt;-4.261112&lt;/D&gt;&lt;D xsi:type="xsd:double"&gt;-5.9781256&lt;/D&gt;&lt;D xsi:type="xsd:double"&gt;-3.6999106&lt;/D&gt;&lt;D xsi:type="xsd:double"&gt;8.236051&lt;/D&gt;&lt;D xsi:type="xsd:double"&gt;1.2159228&lt;/D&gt;&lt;D xsi:type="xsd:double"&gt;-0.7556677&lt;/D&gt;&lt;D xsi:type="xsd:double"&gt;-2.733308&lt;/D&gt;&lt;D xsi:type="xsd:double"&gt;-0.9029567&lt;/D&gt;&lt;D xsi:type="xsd:double"&gt;3.1967282&lt;/D&gt;&lt;D xsi:type="xsd:double"&gt;2.2239804&lt;/D&gt;&lt;D xsi:type="xsd:double"&gt;-3.010875&lt;/D&gt;&lt;D xsi:type="xsd:double"&gt;-1.161629&lt;/D&gt;&lt;D xsi:type="xsd:double"&gt;-11.448831&lt;/D&gt;&lt;D xsi:type="xsd:double"&gt;-0.16409755&lt;/D&gt;&lt;D xsi:type="xsd:double"&gt;5.9636235&lt;/D&gt;&lt;D xsi:type="xsd:double"&gt;4.2155504&lt;/D&gt;&lt;D xsi:type="xsd:double"&gt;7.73561&lt;/D&gt;&lt;D xsi:type="xsd:double"&gt;-0.2709508&lt;/D&gt;&lt;D xsi:type="xsd:double"&gt;3.7259936&lt;/D&gt;&lt;D xsi:type="xsd:double"&gt;1.8610835&lt;/D&gt;&lt;D xsi:type="xsd:double"&gt;4.865372&lt;/D&gt;&lt;D xsi:type="xsd:double"&gt;-1.6114771&lt;/D&gt;&lt;D xsi:type="xsd:double"&gt;-2.8077781&lt;/D&gt;&lt;D xsi:type="xsd:double"&gt;-7.166666&lt;/D&gt;&lt;D xsi:type="xsd:double"&gt;0.4588008&lt;/D&gt;&lt;D xsi:type="xsd:double"&gt;2.2715688&lt;/D&gt;&lt;D xsi:type="xsd:double"&gt;-0.58846474&lt;/D&gt;&lt;D xsi:type="xsd:double"&gt;-0.80899596&lt;/D&gt;&lt;D xsi:type="xsd:double"&gt;4.814005&lt;/D&gt;&lt;D xsi:type="xsd:double"&gt;-7.401782&lt;/D&gt;&lt;D xsi:type="xsd:double"&gt;-10.268503&lt;/D&gt;&lt;D xsi:type="xsd:double"&gt;14.804495&lt;/D&gt;&lt;D xsi:type="xsd:double"&gt;4.574764&lt;/D&gt;&lt;D xsi:type="xsd:double"&gt;-5.8778167&lt;/D&gt;&lt;D xsi:type="xsd:double"&gt;1.5151501&lt;/D&gt;&lt;D xsi:type="xsd:double"&gt;-8.329975&lt;/D&gt;&lt;D xsi:type="xsd:double"&gt;-12.233228&lt;/D&gt;&lt;D xsi:type="xsd:double"&gt;7.913053&lt;/D&gt;&lt;D xsi:type="xsd:double"&gt;6.8698764&lt;/D&gt;&lt;D xsi:type="xsd:double"&gt;-5.9675336&lt;/D&gt;&lt;D xsi:type="xsd:double"&gt;7.4195027&lt;/D&gt;&lt;D xsi:type="xsd:double"&gt;-0.08688569&lt;/D&gt;&lt;D xsi:type="xsd:double"&gt;-4.9130383&lt;/D&gt;&lt;D xsi:type="xsd:double"&gt;2.8779864&lt;/D&gt;&lt;D xsi:type="xsd:double"&gt;-11.201811&lt;/D&gt;&lt;D xsi:type="xsd:double"&gt;8.018387&lt;/D&gt;&lt;D xsi:type="xsd:double"&gt;3.1678438&lt;/D&gt;&lt;D xsi:type="xsd:double"&gt;2.1769047&lt;/D&gt;&lt;D xsi:type="xsd:double"&gt;-3.094864&lt;/D&gt;&lt;D xsi:type="xsd:double"&gt;7.2813153&lt;/D&gt;&lt;D xsi:type="xsd:double"&gt;2.6785731&lt;/D&gt;&lt;D xsi:type="xsd:double"&gt;-10.646873&lt;/D&gt;&lt;D xsi:type="xsd:double"&gt;-39.2357&lt;/D&gt;&lt;D xsi:type="xsd:double"&gt;16.015625&lt;/D&gt;&lt;D xsi:type="xsd:double"&gt;18.653202&lt;/D&gt;&lt;D xsi:type=</t>
        </r>
      </text>
    </comment>
    <comment ref="A9" authorId="0" shapeId="0" xr:uid="{215A2B2D-314C-492A-AB28-84AE7A94492F}">
      <text>
        <r>
          <rPr>
            <b/>
            <sz val="9"/>
            <color indexed="81"/>
            <rFont val="Tahoma"/>
            <charset val="1"/>
          </rPr>
          <t>"xsd:double"&gt;-6.8561196&lt;/D&gt;&lt;D xsi:type="xsd:double"&gt;1.743114&lt;/D&gt;&lt;D xsi:type="xsd:double"&gt;-0.27051568&lt;/D&gt;&lt;D xsi:type="xsd:double"&gt;2.4110913&lt;/D&gt;&lt;D xsi:type="xsd:double"&gt;7.29841&lt;/D&gt;&lt;D xsi:type="xsd:double"&gt;18.211735&lt;/D&gt;&lt;D xsi:type="xsd:double"&gt;2.2659779&lt;/D&gt;&lt;D xsi:type="xsd:double"&gt;-3.3738852&lt;/D&gt;&lt;D xsi:type="xsd:double"&gt;-1.1876464&lt;/D&gt;&lt;D xsi:type="xsd:double"&gt;8.7259655&lt;/D&gt;&lt;D xsi:type="xsd:double"&gt;1.1054635&lt;/D&gt;&lt;D xsi:type="xsd:double"&gt;5.9698224&lt;/D&gt;&lt;D xsi:type="xsd:double"&gt;0.6587863&lt;/D&gt;&lt;D xsi:type="xsd:double"&gt;1.6322255&lt;/D&gt;&lt;D xsi:type="xsd:double"&gt;2.2972226&lt;/D&gt;&lt;D xsi:type="xsd:double"&gt;-4.352146&lt;/D&gt;&lt;D xsi:type="xsd:double"&gt;3.1996608&lt;/D&gt;&lt;D xsi:type="xsd:double"&gt;-5.9794607&lt;/D&gt;&lt;D xsi:type="xsd:double"&gt;9.104193&lt;/D&gt;&lt;D xsi:type="xsd:double"&gt;-3.921181&lt;/D&gt;&lt;D xsi:type="xsd:double"&gt;1.6573429&lt;/D&gt;&lt;D xsi:type="xsd:double"&gt;10.332179&lt;/D&gt;&lt;D xsi:type="xsd:double"&gt;-9.309202&lt;/D&gt;&lt;D xsi:type="xsd:double"&gt;4.3380857&lt;/D&gt;&lt;D xsi:type="xsd:double"&gt;-9.46576&lt;/D&gt;&lt;D xsi:type="xsd:double"&gt;-0.74430704&lt;/D&gt;&lt;D xsi:type="xsd:double"&gt;0.5293369&lt;/D&gt;&lt;D xsi:type="xsd:double"&gt;-0.46073198&lt;/D&gt;&lt;D xsi:type="xsd:double"&gt;16.420544&lt;/D&gt;&lt;D xsi:type="xsd:double"&gt;-1.96895&lt;/D&gt;&lt;D xsi:type="xsd:double"&gt;2.9349685&lt;/D&gt;&lt;D xsi:type="xsd:double"&gt;9.056091&lt;/D&gt;&lt;D xsi:type="xsd:double"&gt;5.8813214&lt;/D&gt;&lt;D xsi:type="xsd:double"&gt;-3.7141442&lt;/D&gt;&lt;D xsi:type="xsd:double"&gt;5.476153&lt;/D&gt;&lt;D xsi:type="xsd:double"&gt;0&lt;/D&gt;&lt;D xsi:type="xsd:double"&gt;3.9638877&lt;/D&gt;&lt;D xsi:type="xsd:double"&gt;-0.7119119&lt;/D&gt;&lt;D xsi:type="xsd:double"&gt;-4.3020964&lt;/D&gt;&lt;D xsi:type="xsd:double"&gt;-9.75691&lt;/D&gt;&lt;D xsi:type="xsd:double"&gt;9.833944&lt;/D&gt;&lt;D xsi:type="xsd:double"&gt;6.534517&lt;/D&gt;&lt;D xsi:type="xsd:double"&gt;7.083237&lt;/D&gt;&lt;D xsi:type="xsd:double"&gt;1.0765553&lt;/D&gt;&lt;D xsi:type="xsd:double"&gt;-2.5443792&lt;/D&gt;&lt;D xsi:type="xsd:double"&gt;6.739533&lt;/D&gt;&lt;D xsi:type="xsd:double"&gt;-5.0056815&lt;/D&gt;&lt;D xsi:type="xsd:double"&gt;-7.245517&lt;/D&gt;&lt;D xsi:type="xsd:double"&gt;-6.77678&lt;/D&gt;&lt;/FQL&gt;&lt;FQL&gt;&lt;Q&gt;DDR3512M-FDS^FG_PRICE_CHANGE(0,-3AM)&lt;/Q&gt;&lt;R&gt;1&lt;/R&gt;&lt;C&gt;1&lt;/C&gt;&lt;D xsi:type="xsd:double"&gt;-2.90288870782779&lt;/D&gt;&lt;/FQL&gt;&lt;FQL&gt;&lt;Q&gt;EZA^FG_PRICE_MAVG(0,,,,60)&lt;/Q&gt;&lt;R&gt;1&lt;/R&gt;&lt;C&gt;1&lt;/C&gt;&lt;D xsi:type="xsd:double"&gt;41.531&lt;/D&gt;&lt;/FQL&gt;&lt;FQL&gt;&lt;Q&gt;INDA^PERCENT_CHANGE(FMA_EPS(+1,0,,,,"PORTAGG","MEAN"),FMA_EPS(+1,-1AM,,,,"PORTAGG","MEAN"))&lt;/Q&gt;&lt;R&gt;1&lt;/R&gt;&lt;C&gt;1&lt;/C&gt;&lt;D xsi:type="xsd:double"&gt;-0.896995614805733&lt;/D&gt;&lt;/FQL&gt;&lt;FQL&gt;&lt;Q&gt;EIDO^PERCENT_CHANGE(FMA_EPS(+1,0,,,,"PORTAGG","MEAN"),FMA_EPS(+1,-1AM,,,,"PORTAGG","MEAN"))&lt;/Q&gt;&lt;R&gt;1&lt;/R&gt;&lt;C&gt;1&lt;/C&gt;&lt;D xsi:type="xsd:double"&gt;-4.04089951129242&lt;/D&gt;&lt;/FQL&gt;&lt;FQL&gt;&lt;Q&gt;CAGDPY@TR^EE_ACTUAL_ANNUAL(MED,+1)&lt;/Q&gt;&lt;R&gt;1&lt;/R&gt;&lt;C&gt;1&lt;/C&gt;&lt;D xsi:type="xsd:double"&gt;-2.55&lt;/D&gt;&lt;/FQL&gt;&lt;FQL&gt;&lt;Q&gt;CAGDPY@PL^EE_ACTUAL_ANNUAL(MED,+1)&lt;/Q&gt;&lt;R&gt;1&lt;/R&gt;&lt;C&gt;1&lt;/C&gt;&lt;D xsi:type="xsd:double"&gt;1&lt;/D&gt;&lt;/FQL&gt;&lt;FQL&gt;&lt;Q&gt;CC_PE^FG_COMPANY_NAME&lt;/Q&gt;&lt;R&gt;1&lt;/R&gt;&lt;C&gt;1&lt;/C&gt;&lt;D xsi:type="xsd:string"&gt;Peru&lt;/D&gt;&lt;/FQL&gt;&lt;FQL&gt;&lt;Q&gt;USDAED^FG_PRICE_CHANGE(0,-6AM)&lt;/Q&gt;&lt;R&gt;1&lt;/R&gt;&lt;C&gt;1&lt;/C&gt;&lt;D xsi:type="xsd:double"&gt;0.0068068504&lt;/D&gt;&lt;/FQL&gt;&lt;FQL&gt;&lt;Q&gt;USDMXN^STD(FG_PRICE_CHANGE(0,-3AY,M))&lt;/Q&gt;&lt;R&gt;1&lt;/R&gt;&lt;C&gt;1&lt;/C&gt;&lt;D xsi:type="xsd:double"&gt;2.65381386437988&lt;/D&gt;&lt;/FQL&gt;&lt;FQL&gt;&lt;Q&gt;USDPEN^FG_PRICE_CHANGE(0,-3AM)&lt;/Q&gt;&lt;R&gt;1&lt;/R&gt;&lt;C&gt;1&lt;/C&gt;&lt;D xsi:type="xsd:double"&gt;3.2732725&lt;/D&gt;&lt;/FQL&gt;&lt;FQL&gt;&lt;Q&gt;FC0000IN^FMA_EPS(NTMA,-20AY,0,CY,,"PORTAGG","MEANR")&lt;/Q&gt;&lt;R&gt;20&lt;/R&gt;&lt;C&gt;1&lt;/C&gt;&lt;D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xsi:type="xsd:double"&gt;35.992162524423&lt;/D&gt;&lt;D xsi:type="xsd:double"&gt;33.4393914277983&lt;/D&gt;&lt;D xsi:type="xsd:double"&gt;46.6891789833031&lt;/D&gt;&lt;D xsi:type="xsd:double"&gt;45.8884955785338&lt;/D&gt;&lt;D xsi:type="xsd:double"&gt;54.298016780603&lt;/D&gt;&lt;/FQL&gt;&lt;FQL&gt;&lt;Q&gt;EZA^P_PRICE_RETURNS_PR('52W',2,-10AY,0,AM)&lt;/Q&gt;&lt;R&gt;121&lt;/R&gt;&lt;C&gt;1&lt;/C&gt;&lt;D xsi:type="xsd:double"&gt;24.824333&lt;/D&gt;&lt;D xsi:type="xsd:double"&gt;17.695236&lt;/D&gt;&lt;D xsi:type="xsd:double"&gt;23.87297&lt;/D&gt;&lt;D xsi:type="xsd:double"&gt;2.684617&lt;/D&gt;&lt;D xsi:type="xsd:double"&gt;8.056378&lt;/D&gt;&lt;D xsi:type="xsd:double"&gt;11.420202&lt;/D&gt;&lt;D xsi:type="xsd:double"&gt;1.9590497&lt;/D&gt;&lt;D xsi:type="xsd:double"&gt;28.49052&lt;/D&gt;&lt;D xsi:type="xsd:double"&gt;7.7040434&lt;/D&gt;&lt;D xsi:type="xsd:double"&gt;6.2897205&lt;/D&gt;&lt;D xsi:type="xsd:double"&gt;7.137203&lt;/D&gt;&lt;D xsi:type="xsd:double"&gt;-7.0051136&lt;/D&gt;&lt;D xsi:type="xsd:double"&gt;-3.1947255&lt;/D&gt;&lt;D xsi:type="xsd:double"&gt;-9.493274&lt;/D&gt;&lt;D xsi:type="xsd:double"&gt;-24.44145&lt;/D&gt;&lt;D xsi:type="xsd:double"&gt;-7.3651195&lt;/D&gt;&lt;D xsi:type="xsd:double"&gt;-12.598353&lt;/D&gt;&lt;D xsi:type="xsd:double"&gt;-22.15706&lt;/D&gt;&lt;D xsi:type="xsd:double"&gt;-23.841751&lt;/D&gt;&lt;D xsi:type="xsd:double"&gt;-35.566296&lt;/D&gt;&lt;D xsi:type="xsd:double"&gt;-24.061214&lt;/D&gt;&lt;D xsi:type="xsd:double"&gt;-24.781054&lt;/D&gt;&lt;D xsi:type="xsd:double"&gt;-26.12682&lt;/D&gt;&lt;D xsi:type="xsd:double"&gt;-11.650265&lt;/D&gt;&lt;D xsi:type="xsd:double"&gt;-18.326723&lt;/D&gt;&lt;D xsi:type="xsd:double"&gt;-1.653111&lt;/D&gt;&lt;D xsi:type="xsd:double"&gt;2.6994228&lt;/D&gt;&lt;D xsi:type="xsd:double"&gt;0.9670019&lt;/D&gt;&lt;D xsi:type="xsd:double"&gt;-3.8048148&lt;/D&gt;&lt;D xsi:type="xsd:double"&gt;5.960238&lt;/D&gt;&lt;D xsi:type="xsd:double"&gt;21.24151&lt;/D&gt;&lt;D xsi:type="xsd:double"&gt;30.24292&lt;/D&gt;&lt;D xsi:type="xsd:double"&gt;20.456577&lt;/D&gt;&lt;D xsi:type="xsd:double"&gt;11.107885&lt;/D&gt;&lt;D xsi:type="xsd:double"&gt;19.680834&lt;/D&gt;&lt;D xsi:type="xsd:double"&gt;17.625189&lt;/D&gt;&lt;D xsi:type="xsd:double"&gt;12.1297245&lt;/D&gt;&lt;D xsi:type="xsd:double"&gt;5.625248&lt;/D&gt;&lt;D xsi:type="xsd:double"&gt;15.83221&lt;/D&gt;&lt;D xsi:type="xsd:double"&gt;8.539713&lt;/D&gt;&lt;D xsi:type="xsd:double"&gt;11.530054&lt;/D&gt;&lt;D xsi:type="xsd:double"&gt;27.141403&lt;/D&gt;&lt;D xsi:type="xsd:double"&gt;34.783005&lt;/D&gt;&lt;D xsi:type="xsd:double"&gt;19.669401&lt;/D&gt;&lt;D xsi:type="xsd:double"&gt;30.590391&lt;/D&gt;&lt;D xsi:type="xsd:double"&gt;28.012741&lt;/D&gt;&lt;D xsi:type="xsd:double"&gt;17.738903&lt;/D&gt;&lt;D xsi:type="xsd:double"&gt;4.834819&lt;/D&gt;&lt;D xsi:type="xsd:double"&gt;6.1183453&lt;/D&gt;&lt;D xsi:type="xsd:double"&gt;2.286327&lt;/D&gt;&lt;D xsi:type="xsd:double"&gt;-17.953587&lt;/D&gt;&lt;D xsi:type="xsd:double"&gt;-14.649916&lt;/D&gt;&lt;D xsi:type="xsd:double"&gt;-8.2899685&lt;/D&gt;&lt;D xsi:type="xsd:double"&gt;-14.134079&lt;/D&gt;&lt;D xsi:type="xsd:double"&gt;-21.142262&lt;/D&gt;&lt;D xsi:type="xsd:double"&gt;-9.408485&lt;/D&gt;&lt;D xsi:type="xsd:double"&gt;-23.270649&lt;/D&gt;&lt;D xsi:type="xsd:double"&gt;-15.455264&lt;/D&gt;&lt;D xsi:type="xsd:double"&gt;-7.986909&lt;/D&gt;&lt;D xsi:type="xsd:double"&gt;-14.184779&lt;/D&gt;&lt;D xsi:type="xsd:double"&gt;-3.1027138&lt;/D&gt;&lt;D xsi:type="xsd:double"&gt;-14.655102&lt;/D&gt;&lt;D xsi:type="xsd:double"&gt;3.9213061&lt;/D&gt;&lt;D xsi:type="xsd:double"&gt;2.4337769&lt;/D&gt;&lt;D xsi:type="xsd:double"&gt;1.1360526&lt;/D&gt;&lt;D xsi:type="xsd:double"&gt;-3.6172569&lt;/D&gt;&lt;D xsi:type="xsd:double"&gt;7.6323986&lt;/D&gt;&lt;D xsi:type="xsd:double"&gt;-7.7812552&lt;/D&gt;&lt;D xsi:type="xsd:double"&gt;-14.582938&lt;/D&gt;&lt;D xsi:type="xsd:double"&gt;-45.79576&lt;/D&gt;&lt;D xsi:type="xsd:double"&gt;-38.259888&lt;/D&gt;&lt;D xsi:type="xsd:double"&gt;-16.93371&lt;/D&gt;&lt;D xsi:type="xsd:double"&gt;-24.894958&lt;/D&gt;&lt;D xsi:type="xsd:double"&gt;-12.925649&lt;/D&gt;&lt;D xsi:type="xsd:double"&gt;-15.259558&lt;/D&gt;&lt;D xsi:type="xsd:double"&gt;-12.83325&lt;/D&gt;&lt;D xsi:type="xsd:double"&gt;-9.859866&lt;/D&gt;&lt;D xsi:type="xsd:double"&gt;-0.7577479&lt;/D&gt;&lt;D xsi:type="xsd:double"&gt;-3.5951972&lt;/D&gt;&lt;D xsi:type="xsd:double"&gt;8.078432&lt;/D&gt;&lt;D xsi:type="xsd:double"&gt;25.548304&lt;/D&gt;&lt;D xsi:type="xsd:double"&gt;103.693436&lt;/D&gt;&lt;D xsi:type="xsd:double"&gt;68.66849&lt;/D&gt;&lt;D xsi:type="xsd:double"&gt;57.7587&lt;/D&gt;&lt;D xsi:type="xsd:double"&gt;40.68313&lt;/D&gt;&lt;D xsi:type="xsd:double"&gt;35.487713&lt;/D&gt;&lt;D xsi:type="xsd:double"&gt;41.123497&lt;/D&gt;&lt;D xsi:type="xsd:double"&gt;31.497526&lt;/D&gt;&lt;D xsi:type="xsd:double"&gt;22.393631&lt;/D&gt;&lt;D xsi:type="xsd:double"&gt;10.46027&lt;/D&gt;&lt;D xsi:type="xsd:double"&gt;9.185993&lt;/D&gt;&lt;D xsi:type="xsd:double"&gt;10.29402&lt;/D&gt;&lt;D xsi:type="xsd:double"&gt;12.407291&lt;/D&gt;&lt;D xsi:type="xsd:double"&gt;9.668768&lt;/D&gt;&lt;D xsi:type="xsd:double"&gt;-6.180292&lt;/D&gt;&lt;D xsi:type="xsd:double"&gt;-9.572262&lt;/D&gt;&lt;D xsi:type="xsd:double"&gt;-11.7680435&lt;/D&gt;&lt;D xsi:type="xsd:double"&gt;-9.871787&lt;/D&gt;&lt;D xsi:type="xsd:double"&gt;-15.320826&lt;/D&gt;&lt;D xsi:type="xsd:double"&gt;-16.457462&lt;/D&gt;&lt;D xsi:type="xsd:double"&gt;-12.477589&lt;/D&gt;&lt;D xsi:type="xsd:double"&gt;-2.8675616&lt;/D&gt;&lt;D xsi:type="xsd:double"&gt;-2.201736&lt;/D&gt;&lt;D xsi:type="xsd:double"&gt;-6.75233&lt;/D&gt;&lt;D xsi:type="xsd:double"&gt;-18.844532&lt;/D&gt;&lt;D xsi:type="xsd:double"&gt;-19.23824&lt;/D&gt;&lt;D xsi:type="xsd:double"&gt;-4.2372885&lt;/D&gt;&lt;D xsi:type="xsd:double"&gt;-15.083528&lt;/D&gt;&lt;D xsi:type="xsd:double"&gt;-2.522558&lt;/D&gt;&lt;D xsi:type="xsd:double"&gt;1.6232729&lt;/D&gt;&lt;D xsi:type="xsd:double"&gt;0.5783558&lt;/D&gt;&lt;D xsi:type="xsd:double"&gt;-2.125287&lt;/D&gt;&lt;D xsi:type="xsd:double"&gt;11.486793&lt;/D&gt;&lt;D xsi:type="xsd:double"&gt;-4.703718&lt;/D&gt;&lt;D xsi:type="xsd:double"&gt;-7.447153&lt;/D&gt;&lt;D xsi:type="xsd:double"&gt;-12.052208&lt;/D&gt;&lt;D xsi:type="xsd:double"&gt;-7.8376236&lt;/D&gt;&lt;D xsi:type="xsd:double"&gt;-2.4698615&lt;/D&gt;&lt;D xsi:type="xsd:double"&gt;0.9648204&lt;/D&gt;&lt;D xsi:type="xsd:double"&gt;5.954027&lt;/D&gt;&lt;D xsi:type="xsd:double"&gt;15.153193&lt;/D&gt;&lt;/FQL&gt;&lt;FQL&gt;&lt;Q&gt;ECH^FMA_DIV_YLD(NTMA,-10AY,0,AM,"PORTAGG","MEANR")&lt;/Q&gt;&lt;R&gt;121&lt;/R&gt;&lt;C&gt;1&lt;/C&gt;&lt;D xsi:type="xsd:double"&gt;2.98920597082212&lt;/D&gt;&lt;D xsi:type="xsd:double"&gt;3.05850477335638&lt;/D&gt;&lt;D xsi:type="xsd:double"&gt;3.04411318163694&lt;/D&gt;&lt;D xsi:type="xsd:double"&gt;3.18687977593186&lt;/D&gt;&lt;D xsi:type="xsd:double"&gt;3.04388068813979&lt;/D&gt;&lt;D xsi:type="xsd:double"&gt;3.06636970106155&lt;/D&gt;&lt;D xsi:type="xsd:double"&gt;3.20846853663135&lt;/D&gt;&lt;D xsi:type="xsd:double"&gt;3.16593706653902&lt;/D&gt;&lt;D xsi:type="xsd:double"&gt;3.20562566697466&lt;/D&gt;&lt;D xsi:type="xsd:double"&gt;3.2166468071952&lt;/D&gt;&lt;D xsi:type="xsd:double"&gt;3.18793956727983&lt;/D&gt;&lt;D xsi:type="xsd:double"&gt;3.46960147707841&lt;/D&gt;&lt;D xsi:type="xsd:double"&gt;3.63947198613991&lt;/D&gt;&lt;D xsi:type="xsd:double"&gt;3.57461438203162&lt;/D&gt;&lt;D xsi:type="xsd:double"&gt;3.60546008136136&lt;/D&gt;&lt;D xsi:type="xsd:double"&gt;3.78161071760543&lt;/D&gt;&lt;D xsi:type="xsd:double"&gt;3.47744565479748&lt;/D&gt;&lt;D xsi:type="xsd:double"&gt;3.73539122676145&lt;/D&gt;&lt;D xsi:type="xsd:double"&gt;3.87627956538251&lt;/D&gt;&lt;D xsi:type="xsd:double"&gt;3.74597628140351&lt;/D&gt;&lt;D xsi:type="xsd:double"&gt;3.55701078619708&lt;/D&gt;&lt;D xsi:type="xsd:double"&gt;3.51782395101834&lt;/D&gt;&lt;D xsi:type="xsd:double"&gt;3.31286650859004&lt;/D&gt;&lt;D xsi:type="xsd:double"&gt;3.26816291909631&lt;/D&gt;&lt;D xsi:type="xsd:double"&gt;3.06386249288163&lt;/D&gt;&lt;D xsi:type="xsd:double"&gt;2.94164737870921&lt;/D&gt;&lt;D xsi:type="xsd:double"&gt;2.95932183174663&lt;/D&gt;&lt;D xsi:type="xsd:double"&gt;2.81806970187353&lt;/D&gt;&lt;D xsi:type="xsd:double"&gt;2.72896644342454&lt;/D&gt;&lt;D xsi:type="xsd:double"&gt;2.85803528575366&lt;/D&gt;&lt;D xsi:type="xsd:double"&gt;2.97583713294445&lt;/D&gt;&lt;D xsi:type="xsd:double"&gt;2.83557276623313&lt;/D&gt;&lt;D xsi:type="xsd:double"&gt;2.75220088241846&lt;/D&gt;&lt;D xsi:type="xsd:double"&gt;2.42590301684079&lt;/D&gt;&lt;D xsi:type="xsd:double"&gt;2.47163406416386&lt;/D&gt;&lt;D xsi:type="xsd:double"&gt;2.60699730264045&lt;/D&gt;&lt;D xsi:type="xsd:double"&gt;2.68971152549003&lt;/D&gt;&lt;D xsi:type="xsd:double"&gt;2.58959488900714&lt;/D&gt;&lt;D xsi:type="xsd:double"&gt;2.4611358672957&lt;/D&gt;&lt;D xsi:type="xsd:double"&gt;3.14217647263228&lt;/D&gt;&lt;D xsi:type="xsd:double"&gt;2.87046961895488&lt;/D&gt;&lt;D xsi:type="xsd:double"&gt;3.2809435356728&lt;/D&gt;&lt;D xsi:type="xsd:double"&gt;2.83876250608365&lt;/D&gt;&lt;D xsi:type="xsd:double"&gt;2.77212733958552&lt;/D&gt;&lt;D xsi:type="xsd:double"&gt;3.05410748541976&lt;/D&gt;&lt;D xsi:type="xsd:double"&gt;3.02160825259899&lt;/D&gt;&lt;D xsi:type="xsd:double"&gt;3.17792654115432&lt;/D&gt;&lt;D xsi:type="xsd:double"&gt;3.23064835278433&lt;/D&gt;&lt;D xsi:type="xsd:double"&gt;3.42214275985671&lt;/D&gt;&lt;D xsi:type="xsd:double"&gt;3.28850679011938&lt;/D&gt;&lt;D xsi:type="xsd:double"&gt;3.70290935909099&lt;/D&gt;&lt;D xsi:type="xsd:double"&gt;3.42097047213239&lt;/D&gt;&lt;D xsi:type="xsd:double"&gt;2.97252439482998&lt;/D&gt;&lt;D xsi:type="xsd:double"&gt;2.98884491583324&lt;/D&gt;&lt;D xsi:type="xsd:double"&gt;3.14872060977686&lt;/D&gt;&lt;D xsi:type="xsd:double"&gt;2.90179697082869&lt;/D&gt;&lt;D xsi:type="xsd:double"&gt;3.06889700051124&lt;/D&gt;&lt;D xsi:type="xsd:double"&gt;3.01760490879989&lt;/D&gt;&lt;D xsi:type="xsd:double"&gt;3.04746630987099&lt;/D&gt;&lt;D xsi:type="xsd:double"&gt;3.34578291769018&lt;/D&gt;&lt;D xsi:type="xsd:double"&gt;3.17425487705368&lt;/D&gt;&lt;D xsi:type="xsd:double"&gt;3.42489201925607&lt;/D&gt;&lt;D xsi:type="xsd:double"&gt;3.46073690805133&lt;/D&gt;&lt;D xsi:type="xsd:double"&gt;3.26110437279501&lt;/D&gt;&lt;D xsi:type="xsd:double"&gt;3.59541950970641&lt;/D&gt;&lt;D xsi:type="xsd:double"&gt;3.71431816974339&lt;/D&gt;&lt;D xsi:type="xsd:double"&gt;3.61532543693037&lt;/D&gt;&lt;D xsi:type="xsd:double"&gt;3.7523102100811&lt;/D&gt;&lt;D xsi:type="xsd:double"&gt;4.0834724295327&lt;/D&gt;&lt;D xsi:type="xsd:double"&gt;4.43036353564841&lt;/D&gt;&lt;D xsi:type="xsd:double"&gt;3.87759111530834&lt;/D&gt;&lt;D xsi:type="xsd:double"&gt;3.27205030248681&lt;/D&gt;&lt;D xsi:type="xsd:double"&gt;3.19759552483427&lt;/D&gt;&lt;D xsi:type="xsd:double"&gt;3.46073677159427&lt;/D&gt;&lt;D xsi:type="xsd:double"&gt;3.68006846816888&lt;/D&gt;&lt;D xsi:type="xsd:double"&gt;3.80716358960899&lt;/D&gt;&lt;D xsi:type="xsd:double"&gt;3.65856414630019&lt;/D&gt;&lt;D xsi:type="xsd:double"&gt;3.12725713825697&lt;/D&gt;&lt;D xsi:type="xsd:double"&gt;3.16024350311378&lt;/D&gt;&lt;D xsi:type="xsd:double"&gt;3.23224286360229&lt;/D&gt;&lt;D xsi:type="xsd:double"&gt;2.58898117760676&lt;/D&gt;&lt;D xsi:type="xsd:double"&gt;2.91081343490376&lt;/D&gt;&lt;D xsi:type="xsd:double"&gt;3.43352110445955&lt;/D&gt;&lt;D xsi:type="xsd:double"&gt;3.87183882907591&lt;/D&gt;&lt;D xsi:type="xsd:double"&gt;3.9851016320243&lt;/D&gt;&lt;D xsi:type="xsd:double"&gt;4.81985598923122&lt;/D&gt;&lt;D xsi:type="xsd:double"&gt;4.57448340802597&lt;/D&gt;&lt;D xsi:type="xsd:double"&gt;4.98131458148204&lt;/D&gt;&lt;D xsi:type="xsd:double"&gt;4.66038105556781&lt;/D&gt;&lt;D xsi:type="xsd:double"&gt;5.27455435343747&lt;/D&gt;&lt;D xsi:type="xsd:double"&gt;5.14978517172863&lt;/D&gt;&lt;D xsi:type="xsd:double"&gt;4.93855814468399&lt;/D&gt;&lt;D xsi:type="xsd:double"&gt;4.58983917407817&lt;/D&gt;&lt;D xsi:type="xsd:double"&gt;4.67517775666253&lt;/D&gt;&lt;D xsi:type="xsd:double"&gt;5.44283552699607&lt;/D&gt;&lt;D xsi:type="xsd:double"&gt;6.28379675820266&lt;/D&gt;&lt;D xsi:type="xsd:double"&gt;7.59562330006363&lt;/D&gt;&lt;D xsi:type="xsd:double"&gt;7.47102583313318&lt;/D&gt;&lt;D xsi:type="xsd:double"&gt;7.47175913758015&lt;/D&gt;&lt;D xsi:type="xsd:double"&gt;7.05753340112817&lt;/D&gt;&lt;D xsi:type="xsd:double"&gt;7.05945692513527&lt;/D&gt;&lt;D xsi:type="xsd:double"&gt;8.56688614883453&lt;/D&gt;&lt;D xsi:type="xsd:double"&gt;8.67817896725928&lt;/D&gt;&lt;D xsi:type="xsd:double"&gt;7.73410431214672&lt;/D&gt;&lt;D xsi:type="xsd:double"&gt;7.9750852576422&lt;/D&gt;&lt;D xsi:type="xsd:double"&gt;9.14321124176989&lt;/D&gt;&lt;D xsi:type="xsd:double"&gt;8.0378699285054&lt;/D&gt;&lt;D xsi:type="xsd:double"&gt;7.2064816328458&lt;/D&gt;&lt;D xsi:type="xsd:double"&gt;6.75511273717888&lt;/D&gt;&lt;D xsi:type="xsd:double"&gt;6.24802004496036&lt;/D&gt;&lt;D xsi:type="xsd:double"&gt;6.63941461799413&lt;/D&gt;&lt;D xsi:type="xsd:double"&gt;7.22874832361653&lt;/D&gt;&lt;D xsi:type="xsd:double"&gt;6.68297735399091&lt;/D&gt;&lt;D xsi:type="xsd:double"&gt;6.70548131970282&lt;/D&gt;&lt;D xsi:type="xsd:double"&gt;6.83065497167542&lt;/D&gt;&lt;D xsi:type="xsd:double"&gt;6.96817065250452&lt;/D&gt;&lt;D xsi:type="xsd:double"&gt;7.31113368960188&lt;/D&gt;&lt;D xsi:type="xsd:double"&gt;6.86848507194837&lt;/D&gt;&lt;D xsi:type="xsd:double"&gt;5.18086462831347&lt;/D&gt;&lt;D xsi:type="xsd:double"&gt;5.11406755071485&lt;/D&gt;&lt;D xsi:type="xsd:double"&gt;5.33717983682177&lt;/D&gt;&lt;/FQL&gt;&lt;FQL&gt;&lt;Q&gt;KSA^FMA_PE(LTMA,-10AY,0,AM,"PORTAGG","MEANR")&lt;/Q&gt;&lt;R&gt;121&lt;/R&gt;&lt;C&gt;1&lt;/C&gt;&lt;D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xsi:type="xsd:double"&gt;13.2927057967791&lt;/D&gt;&lt;D xsi:type="xsd:double"&gt;11.1379565664908&lt;/D&gt;&lt;D xsi:type="xsd:double"&gt;11.6227542965507&lt;/D&gt;&lt;D xsi:type="xsd:double"&gt;11.7901473808693&lt;/D&gt;&lt;D xsi:type="xsd:double"&gt;12.2451696280574&lt;/D&gt;&lt;D xsi:type="xsd:double"&gt;12.6196930664399&lt;/D&gt;&lt;D xsi:type="xsd:double"&gt;12.7152722978543&lt;/D&gt;&lt;D xsi:type="xsd:double"&gt;12.8132468188493&lt;/D&gt;&lt;D xsi:type="xsd:double"&gt;12.6163489625487&lt;/D&gt;&lt;D xsi:type="xsd:double"&gt;12.3028413250532&lt;/D&gt;&lt;D xsi:type="xsd:double"&gt;13.1454049033523&lt;/D&gt;&lt;D xsi:type="xsd:double"&gt;14.7787390461779&lt;/D&gt;&lt;D xsi:type="xsd:double"&gt;15.4062365857413&lt;/D&gt;&lt;D xsi:type="xsd:double"&gt;15.217838355924&lt;/D&gt;&lt;D xsi:type="xsd:double"&gt;15.3603007367815&lt;/D&gt;&lt;D xsi:type="xsd:double"&gt;15.2662523286609&lt;/D&gt;&lt;D xsi:type="xsd:double"&gt;15.0083318072945&lt;/D&gt;&lt;D xsi:type="xsd:double"&gt;15.1453510801267&lt;/D&gt;&lt;D xsi:type="xsd:double"&gt;15.4472833722249&lt;/D&gt;&lt;D xsi:type="xsd:double"&gt;15.1689154922941&lt;/D&gt;&lt;D xsi:type="xsd:double"&gt;15.0963846016574&lt;/D&gt;&lt;D xsi:type="xsd:double"&gt;14.9061066933791&lt;/D&gt;&lt;D xsi:type="xsd:double"&gt;14.4064215980186&lt;/D&gt;&lt;D xsi:type="xsd:double"&gt;14.4925633383925&lt;/D&gt;&lt;D xsi:type="xsd:double"&gt;14.6408866602&lt;/D&gt;&lt;D xsi:type="xsd:double"&gt;15.1349978294886&lt;/D&gt;&lt;D xsi:type="xsd:double"&gt;15.0201774897476&lt;/D&gt;&lt;D xsi:type="xsd:double"&gt;15.2705244995648&lt;/D&gt;&lt;D xsi:type="xsd:double"&gt;15.2742124759351&lt;/D&gt;&lt;D xsi:type="xsd:double"&gt;15.6598152599566&lt;/D&gt;&lt;D xsi:type="xsd:double"&gt;15.3558500017391&lt;/D&gt;&lt;D xsi:type="xsd:double"&gt;15.2765086508123&lt;/D&gt;&lt;D xsi:type="xsd:double"&gt;14.7233381491274&lt;/D&gt;&lt;D xsi:type="xsd:double"&gt;15.0788308511409&lt;/D&gt;&lt;D xsi:type="xsd:double"&gt;14.8157949315512&lt;/D&gt;&lt;D xsi:type="xsd:double"&gt;15.4690364645513&lt;/D&gt;&lt;D xsi:type="xsd:double"&gt;15.4792210293594&lt;/D&gt;&lt;D xsi:type="xsd:double"&gt;17.4790112989373&lt;/D&gt;&lt;D xsi:type="xsd:double"&gt;17.2454397483289&lt;/D&gt;&lt;D xsi:type="xsd:double"&gt;17.4442311108133&lt;/D&gt;&lt;D xsi:type="xsd:double"&gt;17.6545066164394&lt;/D&gt;&lt;D xsi:type="xsd:double"&gt;17.0645122658098&lt;/D&gt;&lt;D xsi:type="xsd:double"&gt;17.4946208187547&lt;/D&gt;&lt;D xsi:type="xsd:double"&gt;17.3812303289983&lt;/D&gt;&lt;D xsi:type="xsd:double"&gt;18.1019201986796&lt;/D&gt;&lt;D xsi:type="xsd:double"&gt;18.162475973055&lt;/D&gt;&lt;D xsi:type="xsd:double"&gt;18.2772665817001&lt;/D&gt;&lt;D xsi:type="xsd:double"&gt;18.4244126690332&lt;/D&gt;&lt;D xsi:type="xsd:double"&gt;20.083473518326&lt;/D&gt;&lt;D xsi:type="xsd:double"&gt;18.9200704988157&lt;/D&gt;&lt;D xsi:type="xsd:double"&gt;17.5732395471119&lt;/D&gt;&lt;D xsi:type="xsd:double"&gt;17.3324871319116&lt;/D&gt;&lt;D xsi:type="xsd:double"&gt;17.9964620781262&lt;/D&gt;&lt;D xsi:type="xsd:double"&gt;19.1816480090729&lt;/D&gt;&lt;D xsi:type="xsd:double"&gt;19.4207886687231&lt;/D&gt;&lt;D xsi:type="xsd:double"&gt;20.0089057383575&lt;/D&gt;&lt;D xsi:type="xsd:double"&gt;21.9641272912866&lt;/D&gt;&lt;D xsi:type="xsd:double"&gt;24.6534218013005&lt;/D&gt;&lt;D xsi:type="xsd:double"&gt;26.2105713896675&lt;/D&gt;&lt;D xsi:type="xsd:double"&gt;27.574371706286&lt;/D&gt;&lt;D xsi:type="xsd:double"&gt;28.873341868918&lt;/D&gt;&lt;D xsi:type="xsd:double"&gt;25.7205538480399&lt;/D&gt;&lt;D xsi:type="xsd:double"&gt;26.4891548661123&lt;/D&gt;&lt;D xsi:type="xsd:double"&gt;25.9880113721341&lt;/D&gt;&lt;D xsi:type="xsd:double"&gt;25.3460636493965&lt;/D&gt;&lt;D xsi:type="xsd:double"&gt;24.7847004548632&lt;/D&gt;&lt;D xsi:type="xsd:double"&gt;24.3063554152305&lt;/D&gt;&lt;D xsi:type="xsd:double"&gt;23.3640913529624&lt;/D&gt;&lt;D xsi:type="xsd:double"&gt;22.9894538274933&lt;/D&gt;&lt;D xsi:type="xsd:double"&gt;22.1933107555031&lt;/D&gt;&lt;D xsi:type="xsd:double"&gt;21.5497321123357&lt;/D&gt;&lt;D xsi:type="xsd:double"&gt;19.5178397016164&lt;/D&gt;&lt;D xsi:type="xsd:double"&gt;19.911107628907&lt;/D&gt;&lt;D xsi:type="xsd:double"&gt;20.8501038939948&lt;/D&gt;&lt;D xsi:type="xsd:double"&gt;21.4669266669239&lt;/D&gt;&lt;D xsi:type="xsd:double"&gt;21.2127804408898&lt;/D&gt;&lt;D xsi:type="xsd:double"&gt;21.1912701144657&lt;/D&gt;&lt;D xsi:type="xsd:double"&gt;20.063245760975&lt;/D&gt;&lt;D xsi:type="xsd:double"&gt;19.0530447427253&lt;/D&gt;&lt;D xsi:type="xsd:double"&gt;19.1021028980736&lt;/D&gt;&lt;D xsi:type="xsd:double"&gt;18.5099752883522&lt;/D&gt;&lt;D xsi:type="xsd:double"&gt;17.7881387034659&lt;/D&gt;&lt;D xsi:type="xsd:double"&gt;17.1081108023114&lt;/D&gt;&lt;D xsi:type="xsd:double"&gt;15.6928043817046&lt;/D&gt;&lt;D xsi:type="xsd:double"&gt;15.6496028976402&lt;/D&gt;&lt;D xsi:type="xsd:double"&gt;15.9591336310045&lt;/D&gt;&lt;D xsi:type="xsd:double"&gt;15.2571377570072&lt;/D&gt;&lt;D xsi:type="xsd:double"&gt;15.581697343472&lt;/D&gt;&lt;D xsi:type="xsd:double"&gt;15.8883861406089&lt;/D&gt;&lt;D xsi:type="xsd:double"&gt;16.3750535469293&lt;/D&gt;&lt;D xsi:type="xsd:double"&gt;16.955428926608&lt;/D&gt;&lt;D xsi:type="xsd:double"&gt;17.2768607063414&lt;/D&gt;&lt;D xsi:type="xsd:double"&gt;17.8290296561846&lt;/D&gt;&lt;D xsi:type="xsd:double"&gt;17.3600873668992&lt;/D&gt;&lt;D xsi:type="xsd:double"&gt;17.9604712628214&lt;/D&gt;&lt;D xsi:type="xsd:double"&gt;18.8949427990066&lt;/D&gt;&lt;D xsi:type="xsd:double"&gt;21.44134987273&lt;/D&gt;&lt;D xsi:type="xsd:double"&gt;21.5284495222541&lt;/D&gt;&lt;D xsi:type="xsd:double"&gt;22.1530331453961&lt;/D&gt;&lt;D xsi:type="xsd:double"&gt;21.9213234034018&lt;/D&gt;&lt;D xsi:type="xsd:double"&gt;21.4280530875042&lt;/D&gt;&lt;D xsi:type="xsd:double"&gt;20.5951840771259&lt;/D&gt;&lt;D xsi:type="xsd:double"&gt;20.2977579033724&lt;/D&gt;&lt;/FQL&gt;&lt;FQL&gt;&lt;Q&gt;FC0000CL^FG_PRICE(0)&lt;/Q&gt;&lt;R&gt;1&lt;/R&gt;&lt;C&gt;1&lt;/C&gt;&lt;D xsi:type="xsd:double"&gt;205.72397&lt;/D&gt;&lt;/FQL&gt;&lt;FQL&gt;&lt;Q&gt;SET-BKK^FG_PRICE_MAVG(0,,,,200)&lt;/Q&gt;&lt;R&gt;1&lt;/R&gt;&lt;C&gt;1&lt;/C&gt;&lt;D xsi:type="xsd:double"&gt;1390.4264&lt;/D&gt;&lt;/FQL&gt;&lt;FQL&gt;&lt;Q&gt;EWZ^FG_PRICE_MAVG(0,,,,30)&lt;/Q&gt;&lt;R&gt;1&lt;/R&gt;&lt;C&gt;1&lt;/C&gt;&lt;D xsi:type="xsd:double"&gt;28.467333&lt;/D&gt;&lt;/FQL&gt;&lt;FQL&gt;&lt;Q&gt;TUR^PERCENT_CHANGE(FMA_EPS(+1,0,,,,"PORTAGG","MEAN"),FMA_EPS(+1,-3AM,,,,"PORTAGG","MEAN"))&lt;/Q&gt;&lt;R&gt;1&lt;/R&gt;&lt;C&gt;1&lt;/C&gt;&lt;D xsi:type="xsd:double"&gt;-7.12303928234616&lt;/D&gt;&lt;/FQL&gt;&lt;FQL&gt;&lt;Q&gt;MCHI^FG_TOTAL_RETURNC(0,-1AM)&lt;/Q&gt;&lt;R&gt;1&lt;/R&gt;&lt;C&gt;1&lt;/C&gt;&lt;D xsi:type="xsd:double"&gt;-3.6659777&lt;/D&gt;&lt;/FQL&gt;&lt;FQL&gt;&lt;Q&gt;EZA^P_PRICE(0)/P_PRICE_HIGH_PR(0,,,,,,"PRICE","INTRA","52W")&lt;/Q&gt;&lt;R&gt;1&lt;/R&gt;&lt;C&gt;1&lt;/C&gt;&lt;D xsi:type="xsd:double"&gt;0.984342&lt;/D&gt;&lt;/FQL&gt;&lt;FQL&gt;&lt;Q&gt;EWM^PERCENT_CHANGE(FMA_EPS(+1,0,,,,"PORTAGG","MEAN"),FMA_EPS(+1,-1AM,,,,"PORTAGG","MEAN"))&lt;/Q&gt;&lt;R&gt;1&lt;/R&gt;&lt;C&gt;1&lt;/C&gt;&lt;D xsi:type="xsd:double"&gt;-1.51550179639916&lt;/D&gt;&lt;/FQL&gt;&lt;FQL&gt;&lt;Q&gt;EPHE^FG_TOTAL_RETURNC(0,-1AM)&lt;/Q&gt;&lt;R&gt;1&lt;/R&gt;&lt;C&gt;1&lt;/C&gt;&lt;D xsi:type="xsd:double"&gt;2.2546768&lt;/D&gt;&lt;/FQL&gt;&lt;FQL&gt;&lt;Q&gt;VGK^FG_TOTAL_RETURNC(0,-3AM)&lt;/Q&gt;&lt;R&gt;1&lt;/R&gt;&lt;C&gt;1&lt;/C&gt;&lt;D xsi:type="xsd:double"&gt;4.0176034&lt;/D&gt;&lt;/FQL&gt;&lt;FQL&gt;&lt;Q&gt;MCHI^FMA_COS_DOWN("EPS","1M",+1,NOW,,,"PORTAGG","MEANR")&lt;/Q&gt;&lt;R&gt;1&lt;/R&gt;&lt;C&gt;1&lt;/C&gt;&lt;D xsi:type="xsd:double"&gt;203&lt;/D&gt;&lt;/FQL&gt;&lt;FQL&gt;&lt;Q&gt;SET-BKK^FMA_RBICS_REV_CURRENT(30, LOC, "PORTAGG")&lt;/Q&gt;&lt;R&gt;1&lt;/R&gt;&lt;C&gt;1&lt;/C&gt;&lt;D xsi:type="xsd:double"&gt;23.0989175396101&lt;/D&gt;&lt;/FQL&gt;&lt;FQL&gt;&lt;Q&gt;INDA^FG_ROE(0)&lt;/Q&gt;&lt;R&gt;1&lt;/R&gt;&lt;C&gt;1&lt;/C&gt;&lt;D xsi:type="xsd:double"&gt;15.3151458079296&lt;/D&gt;&lt;/FQL&gt;&lt;FQL&gt;&lt;Q&gt;REFCNRMB-FDS^FG_YIELD(NOW,,,0)&lt;/Q&gt;&lt;R&gt;1&lt;/R&gt;&lt;C&gt;1&lt;/C&gt;&lt;D xsi:type="xsd:double"&gt;3.45&lt;/D&gt;&lt;/FQL&gt;&lt;FQL&gt;&lt;Q&gt;TRYKR10Y-FDS^PCTCHG(FG_YIELD(0,,,,"YTM"),FG_YIELD(-1AM,,,,"YTM"))&lt;/Q&gt;&lt;R&gt;1&lt;/R&gt;&lt;C&gt;1&lt;/C&gt;&lt;D xsi:type="xsd:double"&gt;-5.551811&lt;/D&gt;&lt;/FQL&gt;&lt;FQL&gt;&lt;Q&gt;TRYVN10Y-FDS^FG_YIELD(0,,,,"YTM")&lt;/Q&gt;&lt;R&gt;1&lt;/R&gt;&lt;C&gt;1&lt;/C&gt;&lt;D xsi:type="xsd:double"&gt;2.931503&lt;/D&gt;&lt;/FQL&gt;&lt;FQL&gt;&lt;Q&gt;TUR^FMA_EVAL_EBIT(LTMA,NOW,NOW,M,"PORTAGG","MEANR")&lt;/Q&gt;&lt;R&gt;1&lt;/R&gt;&lt;C&gt;1&lt;/C&gt;&lt;D xsi:type="xsd:double"&gt;8.16168643980851&lt;/D&gt;&lt;/FQL&gt;&lt;FQL&gt;&lt;Q&gt;MCHI^FG_FCF_YIELD_NTM(0)&lt;/Q&gt;&lt;R&gt;1&lt;/R&gt;&lt;C&gt;1&lt;/C&gt;&lt;D xsi:type="xsd:double"&gt;7.56319626492159&lt;/D&gt;&lt;/FQL&gt;&lt;FQL&gt;&lt;Q&gt;EZA^JULIAN(FMA_DIV_YLD(NTMA,NOW,NOW,M,"PORTAGG","MEANR").DATES)&lt;/Q&gt;&lt;R&gt;1&lt;/R&gt;&lt;C&gt;1&lt;/C&gt;&lt;D xsi:type="xsd:long"&gt;45471&lt;/D&gt;&lt;/FQL&gt;&lt;FQL&gt;&lt;Q&gt;ECH^FMA_PE(LTM,0,,,"PORTAGG","MEANR")&lt;/Q&gt;&lt;R&gt;1&lt;/R&gt;&lt;C&gt;1&lt;/C&gt;&lt;D xsi:type="xsd:double"&gt;13.1771997674212&lt;/D&gt;&lt;/FQL&gt;&lt;FQL&gt;&lt;Q&gt;EWW^FG_COMPANY_NAME&lt;/Q&gt;&lt;R&gt;1&lt;/R&gt;&lt;C&gt;1&lt;/C&gt;&lt;D xsi:type="xsd:string"&gt;iShares MSCI Mexico ETF&lt;/D&gt;&lt;/FQL&gt;&lt;FQL&gt;&lt;Q&gt;TRYGR10Y-FDS^FG_YIELD(-10AY,0,Y,,"YTM")&lt;/Q&gt;&lt;R&gt;10&lt;/R&gt;&lt;C&gt;1&lt;/C&gt;&lt;D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xsi:type="xsd:double"&gt;3.099&lt;/D&gt;&lt;/FQL&gt;&lt;FQL&gt;&lt;Q&gt;BRENT-FDS^FG_PRICE(0)/MAX(FG_PRICE(0,-1AY))&lt;/Q&gt;&lt;R&gt;1&lt;/R&gt;&lt;C&gt;1&lt;/C&gt;&lt;D xsi:type="xsd:double"&gt;0.870614479821537&lt;/D&gt;&lt;/FQL&gt;&lt;FQL&gt;&lt;Q&gt;VNM^P_PRICE(0)/P_PRICE_LOW_PR(0,,,,,,"PRICE","INTRA","52W")-1&lt;/Q&gt;&lt;R&gt;1&lt;/R&gt;&lt;C&gt;1&lt;/C&gt;&lt;D xsi:type="xsd:double"&gt;0.08166802&lt;/D&gt;&lt;/FQL&gt;&lt;FQL&gt;&lt;Q&gt;CNYA^FG_TOTAL_RETURNC(0,-6AM)&lt;/Q&gt;&lt;R&gt;1&lt;/R&gt;&lt;C&gt;1&lt;/C&gt;&lt;D xsi:type="xsd:double"&gt;0.9815097&lt;/D&gt;&lt;/FQL&gt;&lt;FQL&gt;&lt;Q&gt;EWZ^FG_ROE(0)&lt;/Q&gt;&lt;R&gt;1&lt;/R&gt;&lt;C&gt;1&lt;/C&gt;&lt;D xsi:type="xsd:double"&gt;19.5010404518878&lt;/D&gt;&lt;/FQL&gt;&lt;FQL&gt;&lt;Q&gt;TRYMY10Y-FDS^FG_YIELD(0,,,,"YTM")&lt;/Q&gt;&lt;R&gt;1&lt;/R&gt;&lt;C&gt;1&lt;/C&gt;&lt;D xsi:type="xsd:double"&gt;3.849806&lt;/D&gt;&lt;/FQL&gt;&lt;FQL&gt;&lt;Q&gt;CC_ID^FG_COMPANY_NAME&lt;/Q&gt;&lt;R&gt;1&lt;/R&gt;&lt;C&gt;1&lt;/C&gt;&lt;D xsi:type="xsd:string"&gt;Indonesia&lt;/D&gt;&lt;/FQL&gt;&lt;FQL&gt;&lt;Q&gt;FC0000ZA^FMA_EPS(NTMA,-20AY,0,CY,,"PORTAGG","MEANR")&lt;/Q&gt;&lt;R&gt;20&lt;/R&gt;&lt;C&gt;1&lt;/C&gt;&lt;D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xsi:type="xsd:double"&gt;31.8612410835765&lt;/D&gt;&lt;D xsi:type="xsd:double"&gt;34.3609925351471&lt;/D&gt;&lt;D xsi:type="xsd:double"&gt;36.8329784905819&lt;/D&gt;&lt;D xsi:type="xsd:double"&gt;38.5929452270421&lt;/D&gt;&lt;D xsi:type="xsd:double"&gt;33.9202192829757&lt;/D&gt;&lt;/FQL&gt;&lt;FQL&gt;&lt;Q&gt;ECH^JULIAN(FMA_DIV_YLD(NTMA,-10AY,0,AM,"PORTAGG","MEANR").DATES)&lt;/Q&gt;&lt;R&gt;121&lt;/R&gt;&lt;C&gt;1&lt;/C&gt;&lt;D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xsi:type="xsd:long"&gt;45475&lt;/D&gt;&lt;/FQL&gt;&lt;FQL&gt;&lt;Q&gt;UAE^FMA_PE(LTMA,-10AY,0,AM,"PORTAGG","MEANR")&lt;/Q&gt;&lt;R&gt;121&lt;/R&gt;&lt;C&gt;1&lt;/C&gt;&lt;D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xsi:type="xsd:double"&gt;11.2031245858782&lt;/D&gt;&lt;D xsi:type="xsd:double"&gt;12.6761367628926&lt;/D&gt;&lt;D xsi:type="xsd:double"&gt;13.0799451710375&lt;/D&gt;&lt;D xsi:type="xsd:double"&gt;13.0263340212762&lt;/D&gt;&lt;D xsi:type="xsd:double"&gt;13.6587566445215&lt;/D&gt;&lt;D xsi:type="xsd:double"&gt;13.4471333599869&lt;/D&gt;&lt;D xsi:type="xsd:double"&gt;13.5446384392144&lt;/D&gt;&lt;D xsi:type="xsd:double"&gt;13.5712881424694&lt;/D&gt;&lt;D xsi:type="xsd:double"&gt;13.3178477514647&lt;/D&gt;&lt;D xsi:type="xsd:double"&gt;13.6177406021079&lt;/D&gt;&lt;D xsi:type="xsd:double"&gt;13.0266159315106&lt;/D&gt;&lt;D xsi:type="xsd:double"&gt;12.2126026968026&lt;/D&gt;&lt;D xsi:type="xsd:double"&gt;13.5009233818649&lt;/D&gt;&lt;D xsi:type="xsd:double"&gt;12.2995075012262&lt;/D&gt;&lt;D xsi:type="xsd:double"&gt;13.0331761122062&lt;/D&gt;&lt;D xsi:type="xsd:double"&gt;13.0123488177512&lt;/D&gt;&lt;D xsi:type="xsd:double"&gt;13.178881640135&lt;/D&gt;&lt;D xsi:type="xsd:double"&gt;13.176969926822&lt;/D&gt;&lt;D xsi:type="xsd:double"&gt;13.4351225998668&lt;/D&gt;&lt;D xsi:type="xsd:double"&gt;13.3614566685432&lt;/D&gt;&lt;D xsi:type="xsd:double"&gt;13.4335754097376&lt;/D&gt;&lt;D xsi:type="xsd:double"&gt;13.7155475875056&lt;/D&gt;&lt;D xsi:type="xsd:double"&gt;12.8708131448553&lt;/D&gt;&lt;D xsi:type="xsd:double"&gt;12.4137912067628&lt;/D&gt;&lt;D xsi:type="xsd:double"&gt;13.2903127585718&lt;/D&gt;&lt;D xsi:type="xsd:double"&gt;13.1885815025373&lt;/D&gt;&lt;D xsi:type="xsd:double"&gt;13.414456882311&lt;/D&gt;&lt;D xsi:type="xsd:double"&gt;13.373767933075&lt;/D&gt;&lt;D xsi:type="xsd:double"&gt;13.2404967495585&lt;/D&gt;&lt;D xsi:type="xsd:double"&gt;13.0674946611307&lt;/D&gt;&lt;D xsi:type="xsd:double"&gt;12.7952252978626&lt;/D&gt;&lt;D xsi:type="xsd:double"&gt;13.2311581742235&lt;/D&gt;&lt;D xsi:type="xsd:double"&gt;12.571488094834&lt;/D&gt;&lt;D xsi:type="xsd:double"&gt;12.1480367867565&lt;/D&gt;&lt;D xsi:type="xsd:double"&gt;12.3854955648195&lt;/D&gt;&lt;D xsi:type="xsd:double"&gt;11.362680165725&lt;/D&gt;&lt;D xsi:type="xsd:double"&gt;12.1617158851909&lt;/D&gt;&lt;D xsi:type="xsd:double"&gt;12.1553327919841&lt;/D&gt;&lt;D xsi:type="xsd:double"&gt;12.449793210203&lt;/D&gt;&lt;D xsi:type="xsd:double"&gt;12.4208165256416&lt;/D&gt;&lt;D xsi:type="xsd:double"&gt;12.1170039280114&lt;/D&gt;&lt;D xsi:type="xsd:double"&gt;11.9245527268231&lt;/D&gt;&lt;D xsi:type="xsd:double"&gt;12.0127509727777&lt;/D&gt;&lt;D xsi:type="xsd:double"&gt;12.2584486545998&lt;/D&gt;&lt;D xsi:type="xsd:double"&gt;13.0162825553427&lt;/D&gt;&lt;D xsi:type="xsd:double"&gt;12.8187101249833&lt;/D&gt;&lt;D xsi:type="xsd:double"&gt;12.7697886486053&lt;/D&gt;&lt;D xsi:type="xsd:double"&gt;12.4653235316049&lt;/D&gt;&lt;D xsi:type="xsd:double"&gt;11.8125462046203&lt;/D&gt;&lt;D xsi:type="xsd:double"&gt;12.1978557876209&lt;/D&gt;&lt;D xsi:type="xsd:double"&gt;12.8050554910066&lt;/D&gt;&lt;D xsi:type="xsd:double"&gt;12.7082360090966&lt;/D&gt;&lt;D xsi:type="xsd:double"&gt;12.8391777217515&lt;/D&gt;&lt;D xsi:type="xsd:double"&gt;12.7355937752887&lt;/D&gt;&lt;D xsi:type="xsd:double"&gt;13.1077611838759&lt;/D&gt;&lt;D xsi:type="xsd:double"&gt;13.5263977213563&lt;/D&gt;&lt;D xsi:type="xsd:double"&gt;14.2349606628991&lt;/D&gt;&lt;D xsi:type="xsd:double"&gt;13.7818015279262&lt;/D&gt;&lt;D xsi:type="xsd:double"&gt;14.3792526759027&lt;/D&gt;&lt;D xsi:type="xsd:double"&gt;14.4745523163388&lt;/D&gt;&lt;D xsi:type="xsd:double"&gt;16.0588071976828&lt;/D&gt;&lt;D xsi:type="xsd:double"&gt;15.3489174216946&lt;/D&gt;&lt;D xsi:type="xsd:double"&gt;14.6078647923486&lt;/D&gt;&lt;D xsi:type="xsd:double"&gt;13.9345040394139&lt;/D&gt;&lt;D xsi:type="xsd:double"&gt;15.6944808391335&lt;/D&gt;&lt;D xsi:type="xsd:double"&gt;15.8867058347325&lt;/D&gt;&lt;D xsi:type="xsd:double"&gt;17.5472504943392&lt;/D&gt;&lt;D xsi:type="xsd:double"&gt;15.2307255307665&lt;/D&gt;&lt;D xsi:type="xsd:double"&gt;16.6711459952241&lt;/D&gt;&lt;D xsi:type="xsd:double"&gt;15.6120525432165&lt;/D&gt;&lt;D xsi:type="xsd:double"&gt;22.3740450884537&lt;/D&gt;&lt;D xsi:type="xsd:double"&gt;24.6767360292861&lt;/D&gt;&lt;D xsi:type="xsd:double"&gt;24.7974064020642&lt;/D&gt;&lt;D xsi:type="xsd:double"&gt;23.486655911505&lt;/D&gt;&lt;D xsi:type="xsd:double"&gt;27.322715726425&lt;/D&gt;&lt;D xsi:type="xsd:double"&gt;25.998609188623&lt;/D&gt;&lt;D xsi:type="xsd:double"&gt;24.645281258403&lt;/D&gt;&lt;D xsi:type="xsd:double"&gt;24.0306257835976&lt;/D&gt;&lt;D xsi:type="xsd:double"&gt;22.888845598496&lt;/D&gt;&lt;D xsi:type="xsd:double"&gt;21.586353428785&lt;/D&gt;&lt;D xsi:type="xsd:double"&gt;20.7016118197011&lt;/D&gt;&lt;D xsi:type="xsd:double"&gt;19.3977008676479&lt;/D&gt;&lt;D xsi:type="xsd:double"&gt;18.7423373462066&lt;/D&gt;&lt;D xsi:type="xsd:double"&gt;18.1004165282227&lt;/D&gt;&lt;D xsi:type="xsd:double"&gt;16.5870255176974&lt;/D&gt;&lt;D xsi:type="xsd:double"&gt;16.8403515169273&lt;/D&gt;&lt;D xsi:type="xsd:double"&gt;17.3687490776188&lt;/D&gt;&lt;D xsi:type="xsd:double"&gt;17.4373342454523&lt;/D&gt;&lt;D xsi:type="xsd:double"&gt;17.3258118860725&lt;/D&gt;&lt;D xsi:type="xsd:double"&gt;16.5914988832624&lt;/D&gt;&lt;D xsi:type="xsd:double"&gt;15.4576894895545&lt;/D&gt;&lt;D xsi:type="xsd:double"&gt;15.5675939522488&lt;/D&gt;&lt;D xsi:type="xsd:double"&gt;15.099317190098&lt;/D&gt;&lt;D xsi:type="xsd:double"&gt;14.5121439827442&lt;/D&gt;&lt;D xsi:type="xsd:double"&gt;14.148592097891&lt;/D&gt;&lt;D xsi:type="xsd:double"&gt;13.6719345189928&lt;/D&gt;&lt;D xsi:type="xsd:double"&gt;12.4753774095282&lt;/D&gt;&lt;D xsi:type="xsd:double"&gt;12.4829134251237&lt;/D&gt;&lt;D xsi:type="xsd:double"&gt;12.2447255673824&lt;/D&gt;&lt;D xsi:type="xsd:double"&gt;12.0366469525086&lt;/D&gt;&lt;D xsi:type="xsd:double"&gt;12.0948896556829&lt;/D&gt;&lt;D xsi:type="xsd:double"&gt;11.7796863556922&lt;/D&gt;&lt;D xsi:type="xsd:double"&gt;11.7861415433139&lt;/D&gt;&lt;D xsi:type="xsd:double"&gt;11.796580852854</t>
        </r>
      </text>
    </comment>
    <comment ref="A10" authorId="0" shapeId="0" xr:uid="{09115842-AA98-4226-96F7-D199EC2D8ED6}">
      <text>
        <r>
          <rPr>
            <b/>
            <sz val="9"/>
            <color indexed="81"/>
            <rFont val="Tahoma"/>
            <charset val="1"/>
          </rPr>
          <t>1&lt;/D&gt;&lt;D xsi:type="xsd:double"&gt;11.0560114723209&lt;/D&gt;&lt;D xsi:type="xsd:double"&gt;11.1246082725179&lt;/D&gt;&lt;D xsi:type="xsd:double"&gt;10.4107405950376&lt;/D&gt;&lt;D xsi:type="xsd:double"&gt;10.1715426877397&lt;/D&gt;&lt;D xsi:type="xsd:double"&gt;10.0963281541589&lt;/D&gt;&lt;D xsi:type="xsd:double"&gt;9.85226548394855&lt;/D&gt;&lt;D xsi:type="xsd:double"&gt;9.42868804268824&lt;/D&gt;&lt;D xsi:type="xsd:double"&gt;9.39690531513773&lt;/D&gt;&lt;D xsi:type="xsd:double"&gt;9.20749942175441&lt;/D&gt;&lt;D xsi:type="xsd:double"&gt;8.95620232942142&lt;/D&gt;&lt;D xsi:type="xsd:double"&gt;9.07926108432371&lt;/D&gt;&lt;/FQL&gt;&lt;FQL&gt;&lt;Q&gt;BRENT-FDS^FG_PRICE_CHANGE(0,-1AY)&lt;/Q&gt;&lt;R&gt;1&lt;/R&gt;&lt;C&gt;1&lt;/C&gt;&lt;D xsi:type="xsd:double"&gt;11.5934494411229&lt;/D&gt;&lt;/FQL&gt;&lt;FQL&gt;&lt;Q&gt;EPHE^FG_PRICE_MAVG(0,,,,30)&lt;/Q&gt;&lt;R&gt;1&lt;/R&gt;&lt;C&gt;1&lt;/C&gt;&lt;D xsi:type="xsd:double"&gt;24.348667&lt;/D&gt;&lt;/FQL&gt;&lt;FQL&gt;&lt;Q&gt;MCHI^FMA_PCT_ABOVE_MAVG(200,0,,,,"PORTAGG")&lt;/Q&gt;&lt;R&gt;1&lt;/R&gt;&lt;C&gt;1&lt;/C&gt;&lt;D xsi:type="xsd:double"&gt;43.778801843318&lt;/D&gt;&lt;/FQL&gt;&lt;FQL&gt;&lt;Q&gt;INDA^SIZE(FG_CONSTITUENTS)&lt;/Q&gt;&lt;R&gt;1&lt;/R&gt;&lt;C&gt;1&lt;/C&gt;&lt;D xsi:type="xsd:long"&gt;147&lt;/D&gt;&lt;/FQL&gt;&lt;FQL&gt;&lt;Q&gt;KSA^FMA_EVAL_EBIT(LTMA,NOW,NOW,M,"PORTAGG","MEANR")&lt;/Q&gt;&lt;R&gt;1&lt;/R&gt;&lt;C&gt;1&lt;/C&gt;&lt;D xsi:type="xsd:double"&gt;21.1081184040813&lt;/D&gt;&lt;/FQL&gt;&lt;FQL&gt;&lt;Q&gt;EPOL^P_PRICE_RETURNS_PR('52W',2,-10AY,0,AM)&lt;/Q&gt;&lt;R&gt;121&lt;/R&gt;&lt;C&gt;1&lt;/C&gt;&lt;D xsi:type="xsd:double"&gt;20.417618&lt;/D&gt;&lt;D xsi:type="xsd:double"&gt;4.294884&lt;/D&gt;&lt;D xsi:type="xsd:double"&gt;19.238068&lt;/D&gt;&lt;D xsi:type="xsd:double"&gt;-2.233702&lt;/D&gt;&lt;D xsi:type="xsd:double"&gt;-8.368832&lt;/D&gt;&lt;D xsi:type="xsd:double"&gt;-7.671899&lt;/D&gt;&lt;D xsi:type="xsd:double"&gt;-17.004663&lt;/D&gt;&lt;D xsi:type="xsd:double"&gt;-14.939088&lt;/D&gt;&lt;D xsi:type="xsd:double"&gt;-18.874878&lt;/D&gt;&lt;D xsi:type="xsd:double"&gt;-19.41495&lt;/D&gt;&lt;D xsi:type="xsd:double"&gt;-11.429161&lt;/D&gt;&lt;D xsi:type="xsd:double"&gt;-21.162193&lt;/D&gt;&lt;D xsi:type="xsd:double"&gt;-19.709862&lt;/D&gt;&lt;D xsi:type="xsd:double"&gt;-18.194502&lt;/D&gt;&lt;D xsi:type="xsd:double"&gt;-24.254126&lt;/D&gt;&lt;D xsi:type="xsd:double"&gt;-21.278625&lt;/D&gt;&lt;D xsi:type="xsd:double"&gt;-22.72209&lt;/D&gt;&lt;D xsi:type="xsd:double"&gt;-30.213911&lt;/D&gt;&lt;D xsi:type="xsd:double"&gt;-24.439072&lt;/D&gt;&lt;D xsi:type="xsd:double"&gt;-24.73352&lt;/D&gt;&lt;D xsi:type="xsd:double"&gt;-19.882423&lt;/D&gt;&lt;D xsi:type="xsd:double"&gt;-16.188377&lt;/D&gt;&lt;D xsi:type="xsd:double"&gt;-27.920998&lt;/D&gt;&lt;D xsi:type="xsd:double"&gt;-24.888361&lt;/D&gt;&lt;D xsi:type="xsd:double"&gt;-26.915382&lt;/D&gt;&lt;D xsi:type="xsd:double"&gt;-15.791946&lt;/D&gt;&lt;D xsi:type="xsd:double"&gt;-14.314795&lt;/D&gt;&lt;D xsi:type="xsd:double"&gt;-11.256897&lt;/D&gt;&lt;D xsi:type="xsd:double"&gt;-9.767795&lt;/D&gt;&lt;D xsi:type="xsd:double"&gt;-1.6124427&lt;/D&gt;&lt;D xsi:type="xsd:double"&gt;11.722279&lt;/D&gt;&lt;D xsi:type="xsd:double"&gt;21.494793&lt;/D&gt;&lt;D xsi:type="xsd:double"&gt;21.718634&lt;/D&gt;&lt;D xsi:type="xsd:double"&gt;15.109682&lt;/D&gt;&lt;D xsi:type="xsd:double"&gt;37.14479&lt;/D&gt;&lt;D xsi:type="xsd:double"&gt;37.56379&lt;/D&gt;&lt;D xsi:type="xsd:double"&gt;52.529026&lt;/D&gt;&lt;D xsi:type="xsd:double"&gt;44.63463&lt;/D&gt;&lt;D xsi:type="xsd:double"&gt;56.494095&lt;/D&gt;&lt;D xsi:type="xsd:double"&gt;45.479427&lt;/D&gt;&lt;D xsi:type="xsd:double"&gt;49.87861&lt;/D&gt;&lt;D xsi:type="xsd:double"&gt;51.743626&lt;/D&gt;&lt;D xsi:type="xsd:double"&gt;53.08461&lt;/D&gt;&lt;D xsi:type="xsd:double"&gt;38.31656&lt;/D&gt;&lt;D xsi:type="xsd:double"&gt;24.488497&lt;/D&gt;&lt;D xsi:type="xsd:double"&gt;17.058384&lt;/D&gt;&lt;D xsi:type="xsd:double"&gt;4.010749&lt;/D&gt;&lt;D xsi:type="xsd:double"&gt;0.6312847&lt;/D&gt;&lt;D xsi:type="xsd:double"&gt;-6.362915&lt;/D&gt;&lt;D xsi:type="xsd:double"&gt;-6.6029787&lt;/D&gt;&lt;D xsi:type="xsd:double"&gt;-12.726498&lt;/D&gt;&lt;D xsi:type="xsd:double"&gt;-10.170907&lt;/D&gt;&lt;D xsi:type="xsd:double"&gt;-13.724446&lt;/D&gt;&lt;D xsi:type="xsd:double"&gt;-9.082222&lt;/D&gt;&lt;D xsi:type="xsd:double"&gt;-16.861397&lt;/D&gt;&lt;D xsi:type="xsd:double"&gt;-10.275305&lt;/D&gt;&lt;D xsi:type="xsd:double"&gt;-10.582143&lt;/D&gt;&lt;D xsi:type="xsd:double"&gt;-5.92618&lt;/D&gt;&lt;D xsi:type="xsd:double"&gt;-4.2481956&lt;/D&gt;&lt;D xsi:type="xsd:double"&gt;-4.486614&lt;/D&gt;&lt;D xsi:type="xsd:double"&gt;7.2022557&lt;/D&gt;&lt;D xsi:type="xsd:double"&gt;-8.951765&lt;/D&gt;&lt;D xsi:type="xsd:double"&gt;-11.034637&lt;/D&gt;&lt;D xsi:type="xsd:double"&gt;-9.915132&lt;/D&gt;&lt;D xsi:type="xsd:double"&gt;0.52895546&lt;/D&gt;&lt;D xsi:type="xsd:double"&gt;-10.562348&lt;/D&gt;&lt;D xsi:type="xsd:double"&gt;-3.9749682&lt;/D&gt;&lt;D xsi:type="xsd:double"&gt;-13.302154&lt;/D&gt;&lt;D xsi:type="xsd:double"&gt;-22.493988&lt;/D&gt;&lt;D xsi:type="xsd:double"&gt;-43.252163&lt;/D&gt;&lt;D xsi:type="xsd:double"&gt;-35.596073&lt;/D&gt;&lt;D xsi:type="xsd:double"&gt;-17.309856&lt;/D&gt;&lt;D xsi:type="xsd:double"&gt;-25.864262&lt;/D&gt;&lt;D xsi:type="xsd:double"&gt;-11.372578&lt;/D&gt;&lt;D xsi:type="xsd:double"&gt;-12.979639&lt;/D&gt;&lt;D xsi:type="xsd:double"&gt;-14.914429&lt;/D&gt;&lt;D xsi:type="xsd:double"&gt;-26.586569&lt;/D&gt;&lt;D xsi:type="xsd:double"&gt;-4.4014573&lt;/D&gt;&lt;D xsi:type="xsd:double"&gt;-5.3361597&lt;/D&gt;&lt;D xsi:type="xsd:double"&gt;-5.680937&lt;/D&gt;&lt;D xsi:type="xsd:double"&gt;6.8640113&lt;/D&gt;&lt;D xsi:type="xsd:double"&gt;43.991924&lt;/D&gt;&lt;D xsi:type="xsd:double"&gt;39.551414&lt;/D&gt;&lt;D xsi:type="xsd:double"&gt;33.884502&lt;/D&gt;&lt;D xsi:type="xsd:double"&gt;30.09832&lt;/D&gt;&lt;D xsi:type="xsd:double"&gt;21.18132&lt;/D&gt;&lt;D xsi:type="xsd:double"&gt;35.799812&lt;/D&gt;&lt;D xsi:type="xsd:double"&gt;34.073055&lt;/D&gt;&lt;D xsi:type="xsd:double"&gt;49.195076&lt;/D&gt;&lt;D xsi:type="xsd:double"&gt;13.350164&lt;/D&gt;&lt;D xsi:type="xsd:double"&gt;9.545601&lt;/D&gt;&lt;D xsi:type="xsd:double"&gt;12.3566265&lt;/D&gt;&lt;D xsi:type="xsd:double"&gt;-12.049216&lt;/D&gt;&lt;D xsi:type="xsd:double"&gt;1.185298&lt;/D&gt;&lt;D xsi:type="xsd:double"&gt;-23.253775&lt;/D&gt;&lt;D xsi:type="xsd:double"&gt;-27.2376&lt;/D&gt;&lt;D xsi:type="xsd:double"&gt;-36.282738&lt;/D&gt;&lt;D xsi:type="xsd:double"&gt;-35.42684&lt;/D&gt;&lt;D xsi:type="xsd:double"&gt;-47.1481&lt;/D&gt;&lt;D xsi:type="xsd:double"&gt;-48.23572&lt;/D&gt;&lt;D xsi:type="xsd:double"&gt;-42.362476&lt;/D&gt;&lt;D xsi:type="xsd:double"&gt;-26.64873&lt;/D&gt;&lt;D xsi:type="xsd:double"&gt;-23.445946&lt;/D&gt;&lt;D xsi:type="xsd:double"&gt;-20.557028&lt;/D&gt;&lt;D xsi:type="xsd:double"&gt;-4.91448&lt;/D&gt;&lt;D xsi:type="xsd:double"&gt;-14.506215&lt;/D&gt;&lt;D xsi:type="xsd:double"&gt;19.511044&lt;/D&gt;&lt;D xsi:type="xsd:double"&gt;15.578688&lt;/D&gt;&lt;D xsi:type="xsd:double"&gt;38.44544&lt;/D&gt;&lt;D xsi:type="xsd:double"&gt;46.56372&lt;/D&gt;&lt;D xsi:type="xsd:double"&gt;56.95894&lt;/D&gt;&lt;D xsi:type="xsd:double"&gt;47.885468&lt;/D&gt;&lt;D xsi:type="xsd:double"&gt;65.66561&lt;/D&gt;&lt;D xsi:type="xsd:double"&gt;53.142773&lt;/D&gt;&lt;D xsi:type="xsd:double"&gt;40.373276&lt;/D&gt;&lt;D xsi:type="xsd:double"&gt;39.363384&lt;/D&gt;&lt;D xsi:type="xsd:double"&gt;48.041092&lt;/D&gt;&lt;D xsi:type="xsd:double"&gt;59.90442&lt;/D&gt;&lt;D xsi:type="xsd:double"&gt;42.009415&lt;/D&gt;&lt;D xsi:type="xsd:double"&gt;38.281895&lt;/D&gt;&lt;D xsi:type="xsd:double"&gt;39.844524&lt;/D&gt;&lt;/FQL&gt;&lt;FQL&gt;&lt;Q&gt;DDR3512M-FDS^FG_PRICE(0)&lt;/Q&gt;&lt;R&gt;1&lt;/R&gt;&lt;C&gt;1&lt;/C&gt;&lt;D xsi:type="xsd:double"&gt;0.931198&lt;/D&gt;&lt;/FQL&gt;&lt;FQL&gt;&lt;Q&gt;EWM^JULIAN(FMA_ROE(NTMA,-20AY,NOW,FY,"PORTAGG","MEANR").DATES)&lt;/Q&gt;&lt;R&gt;20&lt;/R&gt;&lt;C&gt;1&lt;/C&gt;&lt;D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xsi:type="xsd:double"&gt;3.955&lt;/D&gt;&lt;/FQL&gt;&lt;FQL&gt;&lt;Q&gt;USDQAR^FG_COMPANY_NAME&lt;/Q&gt;&lt;R&gt;1&lt;/R&gt;&lt;C&gt;1&lt;/C&gt;&lt;D xsi:type="xsd:string"&gt;Qatari Rial per U.S. Dollar&lt;/D&gt;&lt;/FQL&gt;&lt;FQL&gt;&lt;Q&gt;EPU^FG_TOTAL_RETURNC(-10AY,0,AM)&lt;/Q&gt;&lt;R&gt;121&lt;/R&gt;&lt;C&gt;1&lt;/C&gt;&lt;D xsi:type="xsd:double"&gt;6.969452&lt;/D&gt;&lt;D xsi:type="xsd:double"&gt;-2.0998&lt;/D&gt;&lt;D xsi:type="xsd:double"&gt;1.7495751&lt;/D&gt;&lt;D xsi:type="xsd:double"&gt;-8.904112&lt;/D&gt;&lt;D xsi:type="xsd:double"&gt;-2.1052659&lt;/D&gt;&lt;D xsi:type="xsd:double"&gt;1.7026901&lt;/D&gt;&lt;D xsi:type="xsd:double"&gt;-4.556&lt;/D&gt;&lt;D xsi:type="xsd:double"&gt;-1.6534209&lt;/D&gt;&lt;D xsi:type="xsd:double"&gt;-3.8806975&lt;/D&gt;&lt;D xsi:type="xsd:double"&gt;-1.4117241&lt;/D&gt;&lt;D xsi:type="xsd:double"&gt;6.653023&lt;/D&gt;&lt;D xsi:type="xsd:double"&gt;-5.3118887&lt;/D&gt;&lt;D xsi:type="xsd:double"&gt;-0.17012358&lt;/D&gt;&lt;D xsi:type="xsd:double"&gt;-11.111111&lt;/D&gt;&lt;D xsi:type="xsd:double"&gt;-13.726992&lt;/D&gt;&lt;D xsi:type="xsd:double"&gt;3.3777833&lt;/D&gt;&lt;D xsi:type="xsd:double"&gt;-2.0727575&lt;/D&gt;&lt;D xsi:type="xsd:double"&gt;-4.8181953&lt;/D&gt;&lt;D xsi:type="xsd:double"&gt;-6.6183386&lt;/D&gt;&lt;D xsi:type="xsd:double"&gt;1.4447212&lt;/D&gt;&lt;D xsi:type="xsd:double"&gt;18.507027&lt;/D&gt;&lt;D xsi:type="xsd:double"&gt;5.426681&lt;/D&gt;&lt;D xsi:type="xsd:double"&gt;14.145374&lt;/D&gt;&lt;D xsi:type="xsd:double"&gt;5.1635146&lt;/D&gt;&lt;D xsi:type="xsd:double"&gt;2.6999712&lt;/D&gt;&lt;D xsi:type="xsd:double"&gt;10.679913&lt;/D&gt;&lt;D xsi:type="xsd:double"&gt;-2.4340749&lt;/D&gt;&lt;D xsi:type="xsd:double"&gt;-4.484701&lt;/D&gt;&lt;D xsi:type="xsd:double"&gt;1.4617562&lt;/D&gt;&lt;D xsi:type="xsd:double"&gt;0.2755165&lt;/D&gt;&lt;D xsi:type="xsd:double"&gt;4.264736&lt;/D&gt;&lt;D xsi:type="xsd:double"&gt;4.2328&lt;/D&gt;&lt;D xsi:type="xsd:double"&gt;-4.4275227&lt;/D&gt;&lt;D xsi:type="xsd:double"&gt;2.1835446&lt;/D&gt;&lt;D xsi:type="xsd:double"&gt;-3.3496976&lt;/D&gt;&lt;D xsi:type="xsd:double"&gt;2.9279947&lt;/D&gt;&lt;D xsi:type="xsd:double"&gt;0.7045269&lt;/D&gt;&lt;D xsi:type="xsd:double"&gt;4.710889&lt;/D&gt;&lt;D xsi:type="xsd:double"&gt;6.4050436&lt;/D&gt;&lt;D xsi:type="xsd:double"&gt;8.482611&lt;/D&gt;&lt;D xsi:type="xsd:double"&gt;2.9140353&lt;/D&gt;&lt;D xsi:type="xsd:double"&gt;-5.899006&lt;/D&gt;&lt;D xsi:type="xsd:double"&gt;9.146595&lt;/D&gt;&lt;D xsi:type="xsd:double"&gt;-2.2482395&lt;/D&gt;&lt;D xsi:type="xsd:double"&gt;1.2218475&lt;/D&gt;&lt;D xsi:type="xsd:double"&gt;2.7692318&lt;/D&gt;&lt;D xsi:type="xsd:double"&gt;-0.50667524&lt;/D&gt;&lt;D xsi:type="xsd:double"&gt;-0.92592835&lt;/D&gt;&lt;D xsi:type="xsd:double"&gt;-8.907968&lt;/D&gt;&lt;D xsi:type="xsd:double"&gt;2.6670218&lt;/D&gt;&lt;D xsi:type="xsd:double"&gt;-9.129894&lt;/D&gt;&lt;D xsi:type="xsd:double"&gt;1.443243&lt;/D&gt;&lt;D xsi:type="xsd:double"&gt;-2.1340609&lt;/D&gt;&lt;D xsi:type="xsd:double"&gt;0.25160313&lt;/D&gt;&lt;D xsi:type="xsd:double"&gt;1.2313962&lt;/D&gt;&lt;D xsi:type="xsd:double"&gt;5.8660746&lt;/D&gt;&lt;D xsi:type="xsd:double"&gt;0.8625269&lt;/D&gt;&lt;D xsi:type="xsd:double"&gt;2.7209044&lt;/D&gt;&lt;D xsi:type="xsd:double"&gt;-4.540867&lt;/D&gt;&lt;D xsi:type="xsd:double"&gt;-5.8139563&lt;/D&gt;&lt;D xsi:type="xsd:double"&gt;6.815243&lt;/D&gt;&lt;D xsi:type="xsd:double"&gt;-8.67005&lt;/D&gt;&lt;D xsi:type="xsd:double"&gt;0.99619627&lt;/D&gt;&lt;D xsi:type="xsd:double"&gt;-0.37714243&lt;/D&gt;&lt;D xsi:type="xsd:double"&gt;3.552711&lt;/D&gt;&lt;D xsi:type="xsd:double"&gt;-3.2620907&lt;/D&gt;&lt;D xsi:type="xsd:double"&gt;8.385801&lt;/D&gt;&lt;D xsi:type="xsd:double"&gt;-4.1689157&lt;/D&gt;&lt;D xsi:type="xsd:double"&gt;-9.802264&lt;/D&gt;&lt;D xsi:type="xsd:double"&gt;-31.50642&lt;/D&gt;&lt;D xsi:type="xsd:double"&gt;18.797897&lt;/D&gt;&lt;D xsi:type="xsd:double"&gt;16.623234&lt;/D&gt;&lt;D xsi:type="xsd:double"&gt;-5.8086395&lt;/D&gt;&lt;D xsi:type="xsd:double"&gt;11.206627&lt;/D&gt;&lt;D xsi:type="xsd:double"&gt;-0.33860803&lt;/D&gt;&lt;D xsi:type="xsd:double"&gt;-4.5644464&lt;/D&gt;&lt;D xsi:type="xsd:double"&gt;2.5459766&lt;/D&gt;&lt;D xsi:type="xsd:double"&gt;13.151526&lt;/D&gt;&lt;D xsi:type="xsd:double"&gt;3.5247326&lt;/D&gt;&lt;D xsi:type="xsd:double"&gt;2.6219368&lt;/D&gt;&lt;D xsi:type="xsd:double"&gt;-1.0714352&lt;/D&gt;&lt;D xsi:type="xsd:double"&gt;-3.0824661&lt;/D&gt;&lt;D xsi:type="xsd:double"&gt;-8.710605&lt;/D&gt;&lt;D xsi:type="xsd:double"&gt;8.976769&lt;/D&gt;&lt;D xsi:type="xsd:double"&gt;-16.176313&lt;/D&gt;&lt;D xsi:type="xsd:double"&gt;-8.558565&lt;/D&gt;&lt;D xsi:type="xsd:double"&gt;1.4399409&lt;/D&gt;&lt;D xsi:type="xsd:double"&gt;-1.5689194&lt;/D&gt;&lt;D xsi:type="xsd:double"&gt;11.385202&lt;/D&gt;&lt;D xsi:type="xsd:double"&gt;-5.008525&lt;/D&gt;&lt;D xsi:type="xsd:double"&gt;12.324953&lt;/D&gt;&lt;D xsi:type="xsd:double"&gt;3.1055927&lt;/D&gt;&lt;D xsi:type="xsd:double"&gt;14.806593&lt;/D&gt;&lt;D xsi:type="xsd:double"&gt;1.6293883&lt;/D&gt;&lt;D xsi:type="xsd:double"&gt;-17.336952&lt;/D&gt;&lt;D xsi:type="xsd:double"&gt;3.1558156&lt;/D&gt;&lt;D xsi:type="xsd:double"&gt;-17.523754&lt;/D&gt;&lt;D xsi:type="xsd:double"&gt;2.8846145&lt;/D&gt;&lt;D xsi:type="xsd:double"&gt;-2.8816164&lt;/D&gt;&lt;D xsi:type="xsd:double"&gt;3.76904&lt;/D&gt;&lt;D xsi:type="xsd:double"&gt;8.6553335&lt;/D&gt;&lt;D xsi:type="xsd:double"&gt;3.0938745&lt;/D&gt;&lt;D xsi:type="xsd:double"&gt;4.0750146&lt;/D&gt;&lt;D xsi:type="xsd:double"&gt;3.9123058&lt;/D&gt;&lt;D xsi:type="xsd:double"&gt;-1.6553104&lt;/D&gt;&lt;D xsi:type="xsd:double"&gt;0.099015236&lt;/D&gt;&lt;D xsi:type="xsd:double"&gt;3.5278559&lt;/D&gt;&lt;D xsi:type="xsd:double"&gt;-1.9745171&lt;/D&gt;&lt;D xsi:type="xsd:double"&gt;2.367282&lt;/D&gt;&lt;D xsi:type="xsd:double"&gt;7.132423&lt;/D&gt;&lt;D xsi:type="xsd:double"&gt;-3.7913322&lt;/D&gt;&lt;D xsi:type="xsd:double"&gt;-9.268594&lt;/D&gt;&lt;D xsi:type="xsd:double"&gt;2.5712252&lt;/D&gt;&lt;D xsi:type="xsd:double"&gt;3.6273718&lt;/D&gt;&lt;D xsi:type="xsd:double"&gt;12.572014&lt;/D&gt;&lt;D xsi:type="xsd:double"&gt;-1.6000748&lt;/D&gt;&lt;D xsi:type="xsd:double"&gt;7.0804477&lt;/D&gt;&lt;D xsi:type="xsd:double"&gt;12.211597&lt;/D&gt;&lt;D xsi:type="xsd:double"&gt;3.3224702&lt;/D&gt;&lt;D xsi:type="xsd:double"&gt;3.0700088&lt;/D&gt;&lt;D xsi:type="xsd:double"&gt;1.1310458&lt;/D&gt;&lt;/FQL&gt;&lt;FQL&gt;&lt;Q&gt;DDR3512M-FDS^FG_PRICE_CHANGE(0,-1AM)&lt;/Q&gt;&lt;R&gt;1&lt;/R&gt;&lt;C&gt;1&lt;/C&gt;&lt;D xsi:type="xsd:double"&gt;-3.18054062763058&lt;/D&gt;&lt;/FQL&gt;&lt;FQL&gt;&lt;Q&gt;NI-FDS^FG_PRICE_MAVG(0,,,,30)&lt;/Q&gt;&lt;R&gt;1&lt;/R&gt;&lt;C&gt;1&lt;/C&gt;&lt;D xsi:type="xsd:double"&gt;18061.166&lt;/D&gt;&lt;/FQL&gt;&lt;FQL&gt;&lt;Q&gt;BRENT-FDS^MAX(FG_PRICE(0,-5AY))&lt;/Q&gt;&lt;R&gt;1&lt;/R&gt;&lt;C&gt;1&lt;/C&gt;&lt;D xsi:type="xsd:double"&gt;140.85&lt;/D&gt;&lt;/FQL&gt;&lt;FQL&gt;&lt;Q&gt;EPHE^FG_PRICE_MAVG(0,,,,200)&lt;/Q&gt;&lt;R&gt;1&lt;/R&gt;&lt;C&gt;1&lt;/C&gt;&lt;D xsi:type="xsd:double"&gt;25.61976&lt;/D&gt;&lt;/FQL&gt;&lt;FQL&gt;&lt;Q&gt;KSA^PERCENT_CHANGE(FMA_EPS(+1,0,,,,"PORTAGG","MEAN"),FMA_EPS(+1,-1AM,,,,"PORTAGG","MEAN"))&lt;/Q&gt;&lt;R&gt;1&lt;/R&gt;&lt;C&gt;1&lt;/C&gt;&lt;D xsi:type="xsd:double"&gt;-1.72831520874309&lt;/D&gt;&lt;/FQL&gt;&lt;FQL&gt;&lt;Q&gt;TUR^PERCENT_CHANGE(FMA_EPS(+1,0,,,,"PORTAGG","MEAN"),FMA_EPS(+1,-1AM,,,,"PORTAGG","MEAN"))&lt;/Q&gt;&lt;R&gt;1&lt;/R&gt;&lt;C&gt;1&lt;/C&gt;&lt;D xsi:type="xsd:double"&gt;-4.10416958413404&lt;/D&gt;&lt;/FQL&gt;&lt;FQL&gt;&lt;Q&gt;CNYA^P_PRICE(0)/P_PRICE_HIGH_PR(0,,,,,,"PRICE","INTRA","52W")&lt;/Q&gt;&lt;R&gt;1&lt;/R&gt;&lt;C&gt;1&lt;/C&gt;&lt;D xsi:type="xsd:double"&gt;0.8033942&lt;/D&gt;&lt;/FQL&gt;&lt;FQL&gt;&lt;Q&gt;EWM^FMA_COS_DOWN("EPS","1M",+1,NOW,,,"PORTAGG","MEANR")&lt;/Q&gt;&lt;R&gt;1&lt;/R&gt;&lt;C&gt;1&lt;/C&gt;&lt;D xsi:type="xsd:double"&gt;11&lt;/D&gt;&lt;/FQL&gt;&lt;FQL&gt;&lt;Q&gt;EZA^FG_ROE(0)&lt;/Q&gt;&lt;R&gt;1&lt;/R&gt;&lt;C&gt;1&lt;/C&gt;&lt;D xsi:type="xsd:double"&gt;13.7693292182693&lt;/D&gt;&lt;/FQL&gt;&lt;FQL&gt;&lt;Q&gt;REFTHREPO-FDS^FG_YIELD(NOW,,,0)&lt;/Q&gt;&lt;R&gt;1&lt;/R&gt;&lt;C&gt;1&lt;/C&gt;&lt;D xsi:type="xsd:double"&gt;2.5&lt;/D&gt;&lt;/FQL&gt;&lt;FQL&gt;&lt;Q&gt;REFMXTON-FDS^PROPER_NAME(0,,,"SECURITY","NAME")&lt;/Q&gt;&lt;R&gt;1&lt;/R&gt;&lt;C&gt;1&lt;/C&gt;&lt;D xsi:type="xsd:string"&gt;Mexico Target Rate - Overnight&lt;/D&gt;&lt;/FQL&gt;&lt;FQL&gt;&lt;Q&gt;TRYTW10Y-FDS^FG_YIELD_NAME&lt;/Q&gt;&lt;R&gt;1&lt;/R&gt;&lt;C&gt;1&lt;/C&gt;&lt;D xsi:type="xsd:string"&gt;Taiwan China Benchmark Bond - 10 Year&lt;/D&gt;&lt;/FQL&gt;&lt;FQL&gt;&lt;Q&gt;CC_ZA^IMF_IFS_RCPI_Q(0)&lt;/Q&gt;&lt;R&gt;0&lt;/R&gt;&lt;C&gt;0&lt;/C&gt;&lt;/FQL&gt;&lt;FQL&gt;&lt;Q&gt;VGK^FG_PE(0)&lt;/Q&gt;&lt;R&gt;1&lt;/R&gt;&lt;C&gt;1&lt;/C&gt;&lt;D xsi:type="xsd:double"&gt;14.3792330508677&lt;/D&gt;&lt;/FQL&gt;&lt;FQL&gt;&lt;Q&gt;MCHI^FMA_DIV_YLD(NTMA,NOW,NOW,M,"PORTAGG","MEANR")&lt;/Q&gt;&lt;R&gt;1&lt;/R&gt;&lt;C&gt;1&lt;/C&gt;&lt;D xsi:type="xsd:double"&gt;2.95544852306322&lt;/D&gt;&lt;/FQL&gt;&lt;FQL&gt;&lt;Q&gt;EPOL^FMA_PE(LTM,0,,,"PORTAGG","MEANR")&lt;/Q&gt;&lt;R&gt;1&lt;/R&gt;&lt;C&gt;1&lt;/C&gt;&lt;D xsi:type="xsd:double"&gt;8.92228588737149&lt;/D&gt;&lt;/FQL&gt;&lt;FQL&gt;&lt;Q&gt;TRYVN10Y-FDS^FG_YIELD_NAME&lt;/Q&gt;&lt;R&gt;1&lt;/R&gt;&lt;C&gt;1&lt;/C&gt;&lt;D xsi:type="xsd:string"&gt;Treasury - Vietnam Benchmark Bond 10Y&lt;/D&gt;&lt;/FQL&gt;&lt;FQL&gt;&lt;Q&gt;TUR^FMA_EVAL_EBITDA(NTMA,0,,,"PORTAGG","MEANR")&lt;/Q&gt;&lt;R&gt;1&lt;/R&gt;&lt;C&gt;1&lt;/C&gt;&lt;D xsi:type="xsd:double"&gt;4.95184695441421&lt;/D&gt;&lt;/FQL&gt;&lt;FQL&gt;&lt;Q&gt;EWT^FMA_DIV_YLD(NTMA,NOW,NOW,M,"PORTAGG","MEANR")&lt;/Q&gt;&lt;R&gt;1&lt;/R&gt;&lt;C&gt;1&lt;/C&gt;&lt;D xsi:type="xsd:double"&gt;2.97589046473513&lt;/D&gt;&lt;/FQL&gt;&lt;FQL&gt;&lt;Q&gt;ECH^JULIAN(FMA_DIV_YLD(NTMA,NOW,NOW,M,"PORTAGG","MEANR").DATES)&lt;/Q&gt;&lt;R&gt;1&lt;/R&gt;&lt;C&gt;1&lt;/C&gt;&lt;D xsi:type="xsd:long"&gt;45471&lt;/D&gt;&lt;/FQL&gt;&lt;FQL&gt;&lt;Q&gt;EWT^FG_COMPANY_NAME&lt;/Q&gt;&lt;R&gt;1&lt;/R&gt;&lt;C&gt;1&lt;/C&gt;&lt;D xsi:type="xsd:string"&gt;iShares MSCI Taiwan ETF&lt;/D&gt;&lt;/FQL&gt;&lt;FQL&gt;&lt;Q&gt;EPOL^FG_TOTAL_RETURNC(-10AY,0,AM)&lt;/Q&gt;&lt;R&gt;121&lt;/R&gt;&lt;C&gt;1&lt;/C&gt;&lt;D xsi:type="xsd:double"&gt;-5.5407467&lt;/D&gt;&lt;D xsi:type="xsd:double"&gt;-3.0124605&lt;/D&gt;&lt;D xsi:type="xsd:double"&gt;4.8554063&lt;/D&gt;&lt;D xsi:type="xsd:double"&gt;-5.4477396&lt;/D&gt;&lt;D xsi:type="xsd:double"&gt;-2.4126768&lt;/D&gt;&lt;D xsi:type="xsd:double"&gt;0.33210516&lt;/D&gt;&lt;D xsi:type="xsd:double"&gt;-12.36608&lt;/D&gt;&lt;D xsi:type="xsd:double"&gt;1.6745329&lt;/D&gt;&lt;D xsi:type="xsd:double"&gt;-1.140207&lt;/D&gt;&lt;D xsi:type="xsd:double"&gt;1.8368244&lt;/D&gt;&lt;D xsi:type="xsd:double"&gt;7.172811&lt;/D&gt;&lt;D xsi:type="xsd:double"&gt;-7.788646&lt;/D&gt;&lt;D xsi:type="xsd:double"&gt;-3.2676816&lt;/D&gt;&lt;D xsi:type="xsd:double"&gt;-1.7264247&lt;/D&gt;&lt;D xsi:type="xsd:double"&gt;-4.729736&lt;/D&gt;&lt;D xsi:type="xsd:double"&gt;0.14184713&lt;/D&gt;&lt;D xsi:type="xsd:double"&gt;-4.202074&lt;/D&gt;&lt;D xsi:type="xsd:double"&gt;-9.561359&lt;/D&gt;&lt;D xsi:type="xsd:double"&gt;-4.9395027&lt;/D&gt;&lt;D xsi:type="xsd:double"&gt;1.2783289&lt;/D&gt;&lt;D xsi:type="xsd:double"&gt;4.6471596&lt;/D&gt;&lt;D xsi:type="xsd:double"&gt;7.1272016&lt;/D&gt;&lt;D xsi:type="xsd:double"&gt;-7.8300953&lt;/D&gt;&lt;D xsi:type="xsd:double"&gt;-1.6657472&lt;/D&gt;&lt;D xsi:type="xsd:double"&gt;-8.025307&lt;/D&gt;&lt;D xsi:type="xsd:double"&gt;13.230764&lt;/D&gt;&lt;D xsi:type="xsd:double"&gt;-2.5543451&lt;/D&gt;&lt;D xsi:type="xsd:double"&gt;3.1790257&lt;/D&gt;&lt;D xsi:type="xsd:double"&gt;-2.5945902&lt;/D&gt;&lt;D xsi:type="xsd:double"&gt;-1.3873458&lt;/D&gt;&lt;D xsi:type="xsd:double"&gt;7.944298&lt;/D&gt;&lt;D xsi:type="xsd:double"&gt;8.052087&lt;/D&gt;&lt;D xsi:type="xsd:double"&gt;6.3944817&lt;/D&gt;&lt;D xsi:type="xsd:double"&gt;1.7568231&lt;/D&gt;&lt;D xsi:type="xsd:double"&gt;9.813726&lt;/D&gt;&lt;D xsi:type="xsd:double"&gt;-1.3653278&lt;/D&gt;&lt;D xsi:type="xsd:double"&gt;1.9804001&lt;/D&gt;&lt;D xsi:type="xsd:double"&gt;6.7284346&lt;/D&gt;&lt;D xsi:type="xsd:double"&gt;6.0699224&lt;/D&gt;&lt;D xsi:type="xsd:double"&gt;-4.083121&lt;/D&gt;&lt;D xsi:type="xsd:double"&gt;1.5203357&lt;/D&gt;&lt;D xsi:type="xsd:double"&gt;-1.3103664&lt;/D&gt;&lt;D xsi:type="xsd:double"&gt;8.898222&lt;/D&gt;&lt;D xsi:type="xsd:double"&gt;-2.3716807&lt;/D&gt;&lt;D xsi:type="xsd:double"&gt;-4.2422056&lt;/D&gt;&lt;D xsi:type="xsd:double"&gt;-4.3165445&lt;/D&gt;&lt;D xsi:type="xsd:double"&gt;-3.7989736&lt;/D&gt;&lt;D xsi:type="xsd:double"&gt;-3.2085538&lt;/D&gt;&lt;D xsi:type="xsd:double"&gt;-5.107558&lt;/D&gt;&lt;D xsi:type="xsd:double"&gt;6.947565&lt;/D&gt;&lt;D xsi:type="xsd:double"&gt;-1.3411582&lt;/D&gt;&lt;D xsi:type="xsd:double"&gt;-1.2744308&lt;/D&gt;&lt;D xsi:type="xsd:double"&gt;-2.4956942&lt;/D&gt;&lt;D xsi:type="xsd:double"&gt;4.236543&lt;/D&gt;&lt;D xsi:type="xsd:double"&gt;-0.6807208&lt;/D&gt;&lt;D xsi:type="xsd:double"&gt;5.399573&lt;/D&gt;&lt;D xsi:type="xsd:double"&gt;-4.5696735&lt;/D&gt;&lt;D xsi:type="xsd:double"&gt;0.6656647&lt;/D&gt;&lt;D xsi:type="xsd:double"&gt;-1.2372077&lt;/D&gt;&lt;D xsi:type="xsd:double"&gt;-4.2764544&lt;/D&gt;&lt;D xsi:type="xsd:double"&gt;6.5053105&lt;/D&gt;&lt;D xsi:type="xsd:double"&gt;-9.168082&lt;/D&gt;&lt;D xsi:type="xsd:double"&gt;-3.5981357&lt;/D&gt;&lt;D xsi:type="xsd:double"&gt;0.096952915&lt;/D&gt;&lt;D xsi:type="xsd:double"&gt;8.66828&lt;/D&gt;&lt;D xsi:type="xsd:double"&gt;-7.2638216&lt;/D&gt;&lt;D xsi:type="xsd:double"&gt;4.377401&lt;/D&gt;&lt;D xsi:type="xsd:double"&gt;-2.7803957&lt;/D&gt;&lt;D xsi:type="xsd:double"&gt;-14.687342&lt;/D&gt;&lt;D xsi:type="xsd:double"&gt;-24.943184&lt;/D&gt;&lt;D xsi:type="xsd:double"&gt;10.0681305&lt;/D&gt;&lt;D xsi:type="xsd:double"&gt;22.902346&lt;/D&gt;&lt;D xsi:type="xsd:double"&gt;-3.9453864&lt;/D&gt;&lt;D xsi:type="xsd:double"&gt;7.9458475&lt;/D&gt;&lt;D xsi:type="xsd:double"&gt;-5.070883&lt;/D&gt;&lt;D xsi:type="xsd:double"&gt;-2.4124086&lt;/D&gt;&lt;D xsi:type="xsd:double"&gt;-6.238961&lt;/D&gt;&lt;D xsi:type="xsd:double"&gt;19.774008&lt;/D&gt;&lt;D xsi:type="xsd:double"&gt;4.2081475&lt;/D&gt;&lt;D xsi:type="xsd:double"&gt;-3.134483&lt;/D&gt;&lt;D xsi:type="xsd:double"&gt;-3.340292&lt;/D&gt;&lt;D xsi:type="xsd:double"&gt;1.1339068&lt;/D&gt;&lt;D xsi:type="xsd:double"&gt;6.673789&lt;/D&gt;&lt;D xsi:type="xsd:double"&gt;14.414417&lt;/D&gt;&lt;D xsi:type="xsd:double"&gt;-3.808862&lt;/D&gt;&lt;D xsi:type="xsd:double"&gt;0.5471945&lt;/D&gt;&lt;D xsi:type="xsd:double"&gt;6.2585115&lt;/D&gt;&lt;D xsi:type="xsd:double"&gt;-3.542465&lt;/D&gt;&lt;D xsi:type="xsd:double"&gt;4.3362856&lt;/D&gt;&lt;D xsi:type="xsd:double"&gt;-11.959285&lt;/D&gt;&lt;D xsi:type="xsd:double"&gt;4.09292&lt;/D&gt;&lt;D xsi:type="xsd:double"&gt;-2.6192665&lt;/D&gt;&lt;D xsi:type="xsd:double"&gt;-22.430355&lt;/D&gt;&lt;D xsi:type="xsd:double"&gt;15.789485&lt;/D&gt;&lt;D xsi:type="xsd:double"&gt;-19.090916&lt;/D&gt;&lt;D xsi:type="xsd:double"&gt;7.336414&lt;/D&gt;&lt;D xsi:type="xsd:double"&gt;-14.872705&lt;/D&gt;&lt;D xsi:type="xsd:double"&gt;1.8978119&lt;/D&gt;&lt;D xsi:type="xsd:double"&gt;-13.2521515&lt;/D&gt;&lt;D xsi:type="xsd:double"&gt;-5.2848816&lt;/D&gt;&lt;D xsi:type="xsd:double"&gt;15.780294&lt;/D&gt;&lt;D xsi:type="xsd:double"&gt;12.424707&lt;/D&gt;&lt;D xsi:type="xsd:double"&gt;8.638012&lt;/D&gt;&lt;D xsi:type="xsd:double"&gt;2.9485583&lt;/D&gt;&lt;D xsi:type="xsd:double"&gt;-3.1078637&lt;/D&gt;&lt;D xsi:type="xsd:double"&gt;-2.0754695&lt;/D&gt;&lt;D xsi:type="xsd:double"&gt;13.102126&lt;/D&gt;&lt;D xsi:type="xsd:double"&gt;3.8046598&lt;/D&gt;&lt;D xsi:type="xsd:double"&gt;1.9693613&lt;/D&gt;&lt;D xsi:type="xsd:double"&gt;9.495711&lt;/D&gt;&lt;D xsi:type="xsd:double"&gt;-8.4762335&lt;/D&gt;&lt;D xsi:type="xsd:double"&gt;-10.76017&lt;/D&gt;&lt;D xsi:type="xsd:double"&gt;22.375525&lt;/D&gt;&lt;D xsi:type="xsd:double"&gt;10.1470585&lt;/D&gt;&lt;D xsi:type="xsd:double"&gt;-0.4205644&lt;/D&gt;&lt;D xsi:type="xsd:double"&gt;2.207911&lt;/D&gt;&lt;D xsi:type="xsd:double"&gt;2.9253006&lt;/D&gt;&lt;D xsi:type="xsd:double"&gt;5.771756&lt;/D&gt;&lt;D xsi:type="xsd:double"&gt;0.3307104&lt;/D&gt;&lt;D xsi:type="xsd:double"&gt;1.1948824&lt;/D&gt;&lt;D xsi:type="xsd:double"&gt;3.1216383&lt;/D&gt;&lt;/FQL&gt;&lt;FQL&gt;&lt;Q&gt;EWY^FG_PRICE_MAVG(0,,,,30)&lt;/Q&gt;&lt;R&gt;1&lt;/R&gt;&lt;C&gt;1&lt;/C&gt;&lt;D xsi:type="xsd:double"&gt;64.762&lt;/D&gt;&lt;/FQL&gt;&lt;FQL&gt;&lt;Q&gt;EPHE^FG_PRICE_MAVG(0,,,,60)&lt;/Q&gt;&lt;R&gt;1&lt;/R&gt;&lt;C&gt;1&lt;/C&gt;&lt;D xsi:type="xsd:double"&gt;24.990334&lt;/D&gt;&lt;/FQL&gt;&lt;FQL&gt;&lt;Q&gt;TUR^FMA_PCT_ABOVE_MAVG(200,0,,,,"PORTAGG")&lt;/Q&gt;&lt;R&gt;1&lt;/R&gt;&lt;C&gt;1&lt;/C&gt;&lt;D xsi:type="xsd:double"&gt;60&lt;/D&gt;&lt;/FQL&gt;&lt;FQL&gt;&lt;Q&gt;EPHE^PERCENT_CHANGE(FMA_EPS(+1,0,,,,"PORTAGG","MEAN"),FMA_EPS(+1,-1AM,,,,"PORTAGG","MEAN"))&lt;/Q&gt;&lt;R&gt;1&lt;/R&gt;&lt;C&gt;1&lt;/C&gt;&lt;D xsi:type="xsd:double"&gt;-4.56915947279669&lt;/D&gt;&lt;/FQL&gt;&lt;FQL&gt;&lt;Q&gt;REFTWDISC-FDS^(SUBARRAY(NOT_NA(NO_REPEAT_F(FG_YIELD(NOW,-10AY,D))),0,1)-SUBARRAY(NOT_NA(NO_REPEAT_F(FG_YIELD(NOW,-10AY,D))),1,1))*100&lt;/Q&gt;&lt;R&gt;1&lt;/R&gt;&lt;C&gt;1&lt;/C&gt;&lt;D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xsi:type="xsd:double"&gt;12.5&lt;/D&gt;&lt;/FQL&gt;&lt;FQL&gt;&lt;Q&gt;TRYSA10Y-FDS^PCTCHG(FG_YIELD(0,,,,"YTM"),FG_YIELD(-1AM,,,,"YTM"))&lt;/Q&gt;&lt;R&gt;1&lt;/R&gt;&lt;C&gt;1&lt;/C&gt;&lt;D xsi:type="xsd:double"&gt;-1.4810731&lt;/D&gt;&lt;/FQL&gt;&lt;FQL&gt;&lt;Q&gt;EPU^FG_COMPANY_NAME&lt;/Q&gt;&lt;R&gt;1&lt;/R&gt;&lt;C&gt;1&lt;/C&gt;&lt;D xsi:type="xsd:string"&gt;iShares MSCI Peru and Global Exposure ETF&lt;/D&gt;&lt;/FQL&gt;&lt;FQL&gt;&lt;Q&gt;USDZAR^FG_PRICE_CHANGE(0,-6AM)&lt;/Q&gt;&lt;R&gt;1&lt;/R&gt;&lt;C&gt;1&lt;/C&gt;&lt;D xsi:type="xsd:double"&gt;-2.1478057&lt;/D&gt;&lt;/FQL&gt;&lt;FQL&gt;&lt;Q&gt;QAT^FG_PRICE_MAVG(0,,,,200)&lt;/Q&gt;&lt;R&gt;1&lt;/R&gt;&lt;C&gt;1&lt;/C&gt;&lt;D xsi:type="xsd:double"&gt;17.322456&lt;/D&gt;&lt;/FQL&gt;&lt;FQL&gt;&lt;Q&gt;EWW^FG_TOTAL_RETURNC(0,-6AM)&lt;/Q&gt;&lt;R&gt;1&lt;/R&gt;&lt;C&gt;1&lt;/C&gt;&lt;D xsi:type="xsd:double"&gt;-13.634706&lt;/D&gt;&lt;/FQL&gt;&lt;FQL&gt;&lt;Q&gt;VGK^SIZE(FG_CONSTITUENTS)&lt;/Q&gt;&lt;R&gt;1&lt;/R&gt;&lt;C&gt;1&lt;/C&gt;&lt;D xsi:type="xsd:long"&gt;1279&lt;/D&gt;&lt;/FQL&gt;&lt;FQL&gt;&lt;Q&gt;INDA^FMA_RBICS_REV_CURRENT(30, LOC, "PORTAGG")&lt;/Q&gt;&lt;R&gt;1&lt;/R&gt;&lt;C&gt;1&lt;/C&gt;&lt;D xsi:type="xsd:double"&gt;29.5919232588796&lt;/D&gt;&lt;/FQL&gt;&lt;FQL&gt;&lt;Q&gt;TRYMX10Y-FDS^PCTCHG(FG_YIELD(0,,,,"YTM"),FG_YIELD(-1AM,,,,"YTM"))&lt;/Q&gt;&lt;R&gt;1&lt;/R&gt;&lt;C&gt;1&lt;/C&gt;&lt;D xsi:type="xsd:double"&gt;1.72134&lt;/D&gt;&lt;/FQL&gt;&lt;FQL&gt;&lt;Q&gt;TUR^FG_FCF_YIELD_NTM(0)&lt;/Q&gt;&lt;R&gt;0&lt;/R&gt;&lt;C&gt;0&lt;/C&gt;&lt;/FQL&gt;&lt;FQL&gt;&lt;Q&gt;USDMXN^FG_PRICE_CHANGE(0,-1AM)&lt;/Q&gt;&lt;R&gt;1&lt;/R&gt;&lt;C&gt;1&lt;/C&gt;&lt;D xsi:type="xsd:double"&gt;3.4053802&lt;/D&gt;&lt;/FQL&gt;&lt;FQL&gt;&lt;Q&gt;CAGDPY@TR^EE_ACTUAL_ANNUAL(MED,0)&lt;/Q&gt;&lt;R&gt;1&lt;/R&gt;&lt;C&gt;1&lt;/C&gt;&lt;D xsi:type="xsd:double"&gt;-5.05880177787794&lt;/D&gt;&lt;/FQL&gt;&lt;FQL&gt;&lt;Q&gt;CAGDPY@PL^EE_ACTUAL_ANNUAL(MED,0)&lt;/Q&gt;&lt;R&gt;1&lt;/R&gt;&lt;C&gt;1&lt;/C&gt;&lt;D xsi:type="xsd:double"&gt;1.56254742295506&lt;/D&gt;&lt;/FQL&gt;&lt;FQL&gt;&lt;Q&gt;CC_PL^FG_COMPANY_NAME&lt;/Q&gt;&lt;R&gt;1&lt;/R&gt;&lt;C&gt;1&lt;/C&gt;&lt;D xsi:type="xsd:string"&gt;Poland&lt;/D&gt;&lt;/FQL&gt;&lt;FQL&gt;&lt;Q&gt;USDAED^FG_PRICE(0)&lt;/Q&gt;&lt;R&gt;1&lt;/R&gt;&lt;C&gt;1&lt;/C&gt;&lt;D xsi:type="xsd:double"&gt;3.67305&lt;/D&gt;&lt;/FQL&gt;&lt;FQL&gt;&lt;Q&gt;USDZAR^STD(FG_PRICE_CHANGE(0,-1AY,AM))&lt;/Q&gt;&lt;R&gt;1&lt;/R&gt;&lt;C&gt;1&lt;/C&gt;&lt;D xsi:type="xsd:double"&gt;3.25477066813824&lt;/D&gt;&lt;/FQL&gt;&lt;FQL&gt;&lt;Q&gt;USDPEN^FG_PRICE_CHANGE(0,-1AY)&lt;/Q&gt;&lt;R&gt;1&lt;/R&gt;&lt;C&gt;1&lt;/C&gt;&lt;D xsi:type="xsd:double"&gt;4.630685&lt;/D&gt;&lt;/FQL&gt;&lt;FQL&gt;&lt;Q&gt;USDCLP^STD(FG_PRICE_CHANGE(0,-3AY,M))&lt;/Q&gt;&lt;R&gt;1&lt;/R&gt;&lt;C&gt;1&lt;/C&gt;&lt;D xsi:type="xsd:double"&gt;4.48260961978952&lt;/D&gt;&lt;/FQL&gt;&lt;FQL&gt;&lt;Q&gt;FC0000GR^FMA_EPS(NTMA,-20AY,0,CY,,"PORTAGG","MEANR")&lt;/Q&gt;&lt;R&gt;20&lt;/R&gt;&lt;C&gt;1&lt;/C&gt;&lt;D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xsi:type="xsd:double"&gt;1.21959709581891&lt;/D&gt;&lt;/FQL&gt;&lt;FQL&gt;&lt;Q&gt;EWZ^P_PRICE_RETURNS_PR('52W',2,-10AY,0,AM)&lt;/Q&gt;&lt;R&gt;121&lt;/R&gt;&lt;C&gt;1&lt;/C&gt;&lt;D xsi:type="xsd:double"&gt;17.596006&lt;/D&gt;&lt;D xsi:type="xsd:double"&gt;15.56108&lt;/D&gt;&lt;D xsi:type="xsd:double"&gt;24.116028&lt;/D&gt;&lt;D xsi:type="xsd:double"&gt;-7.37924&lt;/D&gt;&lt;D xsi:type="xsd:double"&gt;-10.612535&lt;/D&gt;&lt;D xsi:type="xsd:double"&gt;-8.912545&lt;/D&gt;&lt;D xsi:type="xsd:double"&gt;-18.83859&lt;/D&gt;&lt;D xsi:type="xsd:double"&gt;-6.2389493&lt;/D&gt;&lt;D xsi:type="xsd:double"&gt;-17.083096&lt;/D&gt;&lt;D xsi:type="xsd:double"&gt;-25.802052&lt;/D&gt;&lt;D xsi:type="xsd:double"&gt;-21.515215&lt;/D&gt;&lt;D xsi:type="xsd:double"&gt;-27.010149&lt;/D&gt;&lt;D xsi:type="xsd:double"&gt;-28.152126&lt;/D&gt;&lt;D xsi:type="xsd:double"&gt;-40.862423&lt;/D&gt;&lt;D xsi:type="xsd:double"&gt;-55.1523&lt;/D&gt;&lt;D xsi:type="xsd:double"&gt;-43.867672&lt;/D&gt;&lt;D xsi:type="xsd:double"&gt;-40.00435&lt;/D&gt;&lt;D xsi:type="xsd:double"&gt;-38.139854&lt;/D&gt;&lt;D xsi:type="xsd:double"&gt;-39.00408&lt;/D&gt;&lt;D xsi:type="xsd:double"&gt;-41.787945&lt;/D&gt;&lt;D xsi:type="xsd:double"&gt;-22.597605&lt;/D&gt;&lt;D xsi:type="xsd:double"&gt;-21.311367&lt;/D&gt;&lt;D xsi:type="xsd:double"&gt;-22.180939&lt;/D&gt;&lt;D xsi:type="xsd:double"&gt;-15.592039&lt;/D&gt;&lt;D xsi:type="xsd:double"&gt;-8.781242&lt;/D&gt;&lt;D xsi:type="xsd:double"&gt;25.207912&lt;/D&gt;&lt;D xsi:type="xsd:double"&gt;46.388054&lt;/D&gt;&lt;D xsi:type="xsd:double"&gt;50.614105&lt;/D&gt;&lt;D xsi:type="xsd:double"&gt;49.350357&lt;/D&gt;&lt;D xsi:type="xsd:double"&gt;39.363407&lt;/D&gt;&lt;D xsi:type="xsd:double"&gt;77.69983&lt;/D&gt;&lt;D xsi:type="xsd:double"&gt;94.51796&lt;/D&gt;&lt;D xsi:type="xsd:double"&gt;65.790764&lt;/D&gt;&lt;D xsi:type="xsd:double"&gt;50.31551&lt;/D&gt;&lt;D xsi:type="xsd:double"&gt;38.743637&lt;/D&gt;&lt;D xsi:type="xsd:double"&gt;29.300726&lt;/D&gt;&lt;D xsi:type="xsd:double"&gt;19.130898&lt;/D&gt;&lt;D xsi:type="xsd:double"&gt;15.8497095&lt;/D&gt;&lt;D xsi:type="xsd:double"&gt;21.650005&lt;/D&gt;&lt;D xsi:type="xsd:double"&gt;26.096535&lt;/D&gt;&lt;D xsi:type="xsd:double"&gt;13.044918&lt;/D&gt;&lt;D xsi:type="xsd:double"&gt;25.73887&lt;/D&gt;&lt;D xsi:type="xsd:double"&gt;23.971092&lt;/D&gt;&lt;D xsi:type="xsd:double"&gt;17.804586&lt;/D&gt;&lt;D xsi:type="xsd:double"&gt;21.310938&lt;/D&gt;&lt;D xsi:type="xsd:double"&gt;20.092033&lt;/D&gt;&lt;D xsi:type="xsd:double"&gt;12.554157&lt;/D&gt;&lt;D xsi:type="xsd:double"&gt;3.1591892&lt;/D&gt;&lt;D xsi:type="xsd:double"&gt;-3.7317038&lt;/D&gt;&lt;D xsi:type="xsd:double"&gt;0.35614967&lt;/D&gt;&lt;D xsi:type="xsd:double"&gt;-21.853668&lt;/D&gt;&lt;D xsi:type="xsd:double"&gt;-12.679106&lt;/D&gt;&lt;D xsi:type="xsd:double"&gt;7.750702&lt;/D&gt;&lt;D xsi:type="xsd:double"&gt;1.7752767&lt;/D&gt;&lt;D xsi:type="xsd:double"&gt;1.5936375&lt;/D&gt;&lt;D xsi:type="xsd:double"&gt;7.3271394&lt;/D&gt;&lt;D xsi:type="xsd:double"&gt;-4.084456&lt;/D&gt;&lt;D xsi:type="xsd:double"&gt;-1.0169566&lt;/D&gt;&lt;D xsi:type="xsd:double"&gt;4.337907&lt;/D&gt;&lt;D xsi:type="xsd:double"&gt;22.61529&lt;/D&gt;&lt;D xsi:type="xsd:double"&gt;44.05366&lt;/D&gt;&lt;D xsi:type="xsd:double"&gt;15.386332&lt;/D&gt;&lt;D xsi:type="xsd:double"&gt;37.211777&lt;/D&gt;&lt;D xsi:type="xsd:double"&gt;18.588675&lt;/D&gt;&lt;D xsi:type="xsd:double"&gt;12.815725&lt;/D&gt;&lt;D xsi:type="xsd:double"&gt;15.199244&lt;/D&gt;&lt;D xsi:type="xsd:double"&gt;20.583141&lt;/D&gt;&lt;D xsi:type="xsd:double"&gt;2.268207&lt;/D&gt;&lt;D xsi:type="xsd:double"&gt;-11.747826&lt;/D&gt;&lt;D xsi:type="xsd:double"&gt;-45.62115&lt;/D&gt;&lt;D xsi:type="xsd:double"&gt;-40.91884&lt;/D&gt;&lt;D xsi:type="xsd:double"&gt;-22.107775&lt;/D&gt;&lt;D xsi:type="xsd:double"&gt;-30.4125&lt;/D&gt;&lt;D xsi:type="xsd:double"&gt;-22.228533&lt;/D&gt;&lt;D xsi:type="xsd:double"&gt;-22.23009&lt;/D&gt;&lt;D xsi:type="xsd:double"&gt;-30.782616&lt;/D&gt;&lt;D xsi:type="xsd:double"&gt;-32.181213&lt;/D&gt;&lt;D xsi:type="xsd:double"&gt;-14.864582&lt;/D&gt;&lt;D xsi:type="xsd:double"&gt;-21.84&lt;/D&gt;&lt;D xsi:type="xsd:double"&gt;-17.874908&lt;/D&gt;&lt;D xsi:type="xsd:double"&gt;-8.227319&lt;/D&gt;&lt;D xsi:type="xsd:double"&gt;57.161808&lt;/D&gt;&lt;D xsi:type="xsd:double"&gt;56.03075&lt;/D&gt;&lt;D xsi:type="xsd:double"&gt;40.111767&lt;/D&gt;&lt;D xsi:type="xsd:double"&gt;39.845024&lt;/D&gt;&lt;D xsi:type="xsd:double"&gt;19.585943&lt;/D&gt;&lt;D xsi:type="xsd:double"&gt;17.930687&lt;/D&gt;&lt;D xsi:type="xsd:double"&gt;14.850128&lt;/D&gt;&lt;D xsi:type="xsd:double"&gt;2.5449634&lt;/D&gt;&lt;D xsi:type="xsd:double"&gt;-14.13508&lt;/D&gt;&lt;D xsi:type="xsd:double"&gt;-21.227413&lt;/D&gt;&lt;D xsi:type="xsd:double"&gt;-2.4527907&lt;/D&gt;&lt;D xsi:type="xsd:double"&gt;15.906942&lt;/D&gt;&lt;D xsi:type="xsd:double"&gt;24.668896&lt;/D&gt;&lt;D xsi:type="xsd:double"&gt;-4.532427&lt;/D&gt;&lt;D xsi:type="xsd:double"&gt;-5.732173&lt;/D&gt;&lt;D xsi:type="xsd:double"&gt;-26.016628&lt;/D&gt;&lt;D xsi:type="xsd:double"&gt;-10.092336&lt;/D&gt;&lt;D xsi:type="xsd:double"&gt;-3.2042444&lt;/D&gt;&lt;D xsi:type="xsd:double"&gt;16.12116&lt;/D&gt;&lt;D xsi:type="xsd:double"&gt;30.440067&lt;/D&gt;&lt;D xsi:type="xsd:double"&gt;14.542103&lt;/D&gt;&lt;D xsi:type="xsd:double"&gt;15.858293&lt;/D&gt;&lt;D xsi:type="xsd:double"&gt;1.8313646&lt;/D&gt;&lt;D xsi:type="xsd:double"&gt;-11.1205635&lt;/D&gt;&lt;D xsi:type="xsd:double"&gt;-19.93602&lt;/D&gt;&lt;D xsi:type="xsd:double"&gt;2.4264574&lt;/D&gt;&lt;D xsi:type="xsd:double"&gt;-1.6117156&lt;/D&gt;&lt;D xsi:type="xsd:double"&gt;34.970177&lt;/D&gt;&lt;D xsi:type="xsd:double"&gt;20.616997&lt;/D&gt;&lt;D xsi:type="xsd:double"&gt;11.306763&lt;/D&gt;&lt;D xsi:type="xsd:double"&gt;-2.2278547&lt;/D&gt;&lt;D xsi:type="xsd:double"&gt;6.4338923&lt;/D&gt;&lt;D xsi:type="xsd:double"&gt;22.993029&lt;/D&gt;&lt;D xsi:type="xsd:double"&gt;34.24561&lt;/D&gt;&lt;D xsi:type="xsd:double"&gt;21.21706&lt;/D&gt;&lt;D xsi:type="xsd:double"&gt;27.973545&lt;/D&gt;&lt;D xsi:type="xsd:double"&gt;24.104202&lt;/D&gt;&lt;D xsi:type="xsd:double"&gt;24.318731&lt;/D&gt;&lt;D xsi:type="xsd:double"&gt;0.6340146&lt;/D&gt;&lt;D xsi:type="xsd:double"&gt;-6.083685&lt;/D&gt;&lt;/FQL&gt;&lt;FQL&gt;&lt;Q&gt;CNYA^FMA_DIV_YLD(NTMA,-10AY,0,AM,"PORTAGG","MEANR")&lt;/Q&gt;&lt;R&gt;121&lt;/R&gt;&lt;C&gt;1&lt;/C&gt;&lt;D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xsi:type="xsd:double"&gt;2.22611871535145&lt;/D&gt;&lt;D xsi:type="xsd:double"&gt;2.28443778129577&lt;/D&gt;&lt;D xsi:type="xsd:double"&gt;2.19737281848057&lt;/D&gt;&lt;D xsi:type="xsd:double"&gt;2.30715947620487&lt;/D&gt;&lt;D xsi:type="xsd:double"&gt;2.26097585754163&lt;/D&gt;&lt;D xsi:type="xsd:double"&gt;2.17382617774371&lt;/D&gt;&lt;D xsi:type="xsd:double"&gt;2.28110633600072&lt;/D&gt;&lt;D xsi:type="xsd:double"&gt;2.30148712579878&lt;/D&gt;&lt;D xsi:type="xsd:double"&gt;2.30815712599787&lt;/D&gt;&lt;D xsi:type="xsd:double"&gt;2.27039907947432&lt;/D&gt;&lt;D xsi:type="xsd:double"&gt;2.27859800356932&lt;/D&gt;&lt;D xsi:type="xsd:double"&gt;2.18513600945948&lt;/D&gt;&lt;D xsi:type="xsd:double"&gt;2.09278757205902&lt;/D&gt;&lt;D xsi:type="xsd:double"&gt;2.17937865878317&lt;/D&gt;&lt;D xsi:type="xsd:double"&gt;2.12624236069807&lt;/D&gt;&lt;D xsi:type="xsd:double"&gt;2.16588063534748&lt;/D&gt;&lt;D xsi:type="xsd:double"&gt;2.12578350265862&lt;/D&gt;&lt;D xsi:type="xsd:double"&gt;2.18767573851014&lt;/D&gt;&lt;D xsi:type="xsd:double"&gt;2.14155024724421&lt;/D&gt;&lt;D xsi:type="xsd:double"&gt;2.14633452835307&lt;/D&gt;&lt;D xsi:type="xsd:double"&gt;2.30950601125574&lt;/D&gt;&lt;D xsi:type="xsd:double"&gt;2.44620361809508&lt;/D&gt;&lt;D xsi:type="xsd:double"&gt;2.72470059062011&lt;/D&gt;&lt;D xsi:type="xsd:double"&gt;2.68742364530211&lt;/D&gt;&lt;D xsi:type="xsd:double"&gt;3.12009028521075&lt;/D&gt;&lt;D xsi:type="xsd:double"&gt;3.18203038006985&lt;/D&gt;&lt;D xsi:type="xsd:double"&gt;3.20585528654595&lt;/D&gt;&lt;D xsi:type="xsd:double"&gt;3.06242063533564&lt;/D&gt;&lt;D xsi:type="xsd:double"&gt;3.21548727418856&lt;/D&gt;&lt;D xsi:type="xsd:double"&gt;3.16335746904614&lt;/D&gt;&lt;D xsi:type="xsd:double"&gt;3.36198577579865&lt;/D&gt;&lt;D xsi:type="xsd:double"&gt;3.13343623040824&lt;/D&gt;&lt;D xsi:type="xsd:double"&gt;2.73627938511159&lt;/D&gt;&lt;D xsi:type="xsd:double"&gt;2.61251293896422&lt;/D&gt;&lt;D xsi:type="xsd:double"&gt;2.6919600388771&lt;/D&gt;&lt;D xsi:type="xsd:double"&gt;2.83243979086273&lt;/D&gt;&lt;D xsi:type="xsd:double"&gt;2.64127879978994&lt;/D&gt;&lt;D xsi:type="xsd:double"&gt;2.82683965427698&lt;/D&gt;&lt;D xsi:type="xsd:double"&gt;2.63331867723268&lt;/D&gt;&lt;D xsi:type="xsd:double"&gt;2.73706626587335&lt;/D&gt;&lt;D xsi:type="xsd:double"&gt;2.67668089791445&lt;/D&gt;&lt;D xsi:type="xsd:double"&gt;2.56034851317687&lt;/D&gt;&lt;D xsi:type="xsd:double"&gt;2.42030649514608&lt;/D&gt;&lt;D xsi:type="xsd:double"&gt;2.60580942427728&lt;/D&gt;&lt;D xsi:type="xsd:double"&gt;2.34163474897494&lt;/D&gt;&lt;D xsi:type="xsd:double"&gt;2.57677329806886&lt;/D&gt;&lt;D xsi:type="xsd:double"&gt;2.34150670932858&lt;/D&gt;&lt;D xsi:type="xsd:double"&gt;2.21708097386731&lt;/D&gt;&lt;D xsi:type="xsd:double"&gt;2.0628656244752&lt;/D&gt;&lt;D xsi:type="xsd:double"&gt;1.92229053452099&lt;/D&gt;&lt;D xsi:type="xsd:double"&gt;1.87885158176095&lt;/D&gt;&lt;D xsi:type="xsd:double"&gt;1.99221199996222&lt;/D&gt;&lt;D xsi:type="xsd:double"&gt;1.9253870948415&lt;/D&gt;&lt;D xsi:type="xsd:double"&gt;1.82996841552953&lt;/D&gt;&lt;D xsi:type="xsd:double"&gt;1.71129916287438&lt;/D&gt;&lt;D xsi:type="xsd:double"&gt;1.68206950236352&lt;/D&gt;&lt;D xsi:type="xsd:double"&gt;1.79024367190251&lt;/D&gt;&lt;D xsi:type="xsd:double"&gt;1.8669963409767&lt;/D&gt;&lt;D xsi:type="xsd:double"&gt;1.88354912777613&lt;/D&gt;&lt;D xsi:type="xsd:double"&gt;1.81068460701206&lt;/D&gt;&lt;D xsi:type="xsd:double"&gt;1.86118254887461&lt;/D&gt;&lt;D xsi:type="xsd:double"&gt;1.94607610029845&lt;/D&gt;&lt;D xsi:type="xsd:double"&gt;1.99347443021375&lt;/D&gt;&lt;D xsi:type="xsd:double"&gt;1.9967167803605&lt;/D&gt;&lt;D xsi:type="xsd:double"&gt;2.00450314824779&lt;/D&gt;&lt;D xsi:type="xsd:double"&gt;1.95534853984466&lt;/D&gt;&lt;D xsi:type="xsd:double"&gt;2.00910762917573&lt;/D&gt;&lt;D xsi:type="xsd:double"&gt;2.21989880150739&lt;/D&gt;&lt;D xsi:type="xsd:double"&gt;2.23901387921972&lt;/D&gt;&lt;D xsi:type="xsd:double"&gt;2.35777975955873&lt;/D&gt;&lt;D xsi:type="xsd:double"&gt;2.49147572838082&lt;/D&gt;&lt;D xsi:type="xsd:double"&gt;2.41615413814567&lt;/D&gt;&lt;D xsi:type="xsd:double"&gt;2.23501286148702&lt;/D&gt;&lt;D xsi:type="xsd:double"&gt;2.38995107838953&lt;/D&gt;&lt;D xsi:type="xsd:double"&gt;2.51477949566155&lt;/D&gt;&lt;D xsi:type="xsd:double"&gt;2.66986504249118&lt;/D&gt;&lt;D xsi:type="xsd:double"&gt;2.62847720438774&lt;/D&gt;&lt;D xsi:type="xsd:double"&gt;2.49108025750104&lt;/D&gt;&lt;D xsi:type="xsd:double"&gt;2.49084148462872&lt;/D&gt;&lt;D xsi:type="xsd:double"&gt;2.38162971292212&lt;/D&gt;&lt;D xsi:type="xsd:double"&gt;2.40421895283233&lt;/D&gt;&lt;D xsi:type="xsd:double"&gt;2.4352264880459&lt;/D&gt;&lt;D xsi:type="xsd:double"&gt;2.48635265193189&lt;/D&gt;&lt;D xsi:type="xsd:double"&gt;2.5564162945597&lt;/D&gt;&lt;D xsi:type="xsd:double"&gt;2.59413660768293&lt;/D&gt;&lt;D xsi:type="xsd:double"&gt;2.52930241303926&lt;/D&gt;&lt;D xsi:type="xsd:double"&gt;2.55082432125999&lt;/D&gt;&lt;D xsi:type="xsd:double"&gt;2.64204265501924&lt;/D&gt;&lt;D xsi:type="xsd:double"&gt;2.70455750994213&lt;/D&gt;&lt;D xsi:type="xsd:double"&gt;2.81042523554748&lt;/D&gt;&lt;D xsi:type="xsd:double"&gt;2.86269460274924&lt;/D&gt;&lt;D xsi:type="xsd:double"&gt;3.00910927808529&lt;/D&gt;&lt;D xsi:type="xsd:double"&gt;2.71958525788851&lt;/D&gt;&lt;D xsi:type="xsd:double"&gt;2.77909828709212&lt;/D&gt;&lt;D xsi:type="xsd:double"&gt;2.81408953661998&lt;/D&gt;&lt;D xsi:type="xsd:double"&gt;2.90204131685165&lt;/D&gt;&lt;D xsi:type="xsd:double"&gt;3.04845089036217&lt;/D&gt;&lt;/FQL&gt;&lt;FQL&gt;&lt;Q&gt;VNM^FMA_PE(LTMA,-10AY,0,AM,"PORTAGG","MEANR")&lt;/Q&gt;&lt;R&gt;121&lt;/R&gt;&lt;C&gt;1&lt;/C&gt;&lt;D xsi:type="xsd:double"&gt;12.3465934303218&lt;/D&gt;&lt;D xsi:type="xsd:double"&gt;12.713770322637&lt;/D&gt;&lt;D xsi:type="xsd:double"&gt;13.7476172603659&lt;/D&gt;&lt;D xsi:type="xsd:double"&gt;13.4804164707277&lt;/D&gt;&lt;D xsi:type="xsd:double"&gt;13.2783679406017&lt;/D&gt;&lt;D xsi:type="xsd:double"&gt;13.3066551107886&lt;/D&gt;&lt;D xsi:type="xsd:double"&gt;12.1998015788111&lt;/D&gt;&lt;D xsi:type="xsd:do</t>
        </r>
      </text>
    </comment>
    <comment ref="A11" authorId="0" shapeId="0" xr:uid="{FF2BDE83-8C2D-4F98-B4CC-889B071AD3FC}">
      <text>
        <r>
          <rPr>
            <b/>
            <sz val="9"/>
            <color indexed="81"/>
            <rFont val="Tahoma"/>
            <charset val="1"/>
          </rPr>
          <t>uble"&gt;12.4154717166661&lt;/D&gt;&lt;D xsi:type="xsd:double"&gt;16.9419052323666&lt;/D&gt;&lt;D xsi:type="xsd:double"&gt;16.3938374486466&lt;/D&gt;&lt;D xsi:type="xsd:double"&gt;16.8151129926108&lt;/D&gt;&lt;D xsi:type="xsd:double"&gt;16.5987882738758&lt;/D&gt;&lt;D xsi:type="xsd:double"&gt;16.9581580295607&lt;/D&gt;&lt;D xsi:type="xsd:double"&gt;16.9679213862071&lt;/D&gt;&lt;D xsi:type="xsd:double"&gt;17.3467800492299&lt;/D&gt;&lt;D xsi:type="xsd:double"&gt;18.6220350575719&lt;/D&gt;&lt;D xsi:type="xsd:double"&gt;23.2886624580595&lt;/D&gt;&lt;D xsi:type="xsd:double"&gt;24.4545557890489&lt;/D&gt;&lt;D xsi:type="xsd:double"&gt;26.8699962615976&lt;/D&gt;&lt;D xsi:type="xsd:double"&gt;18.5818140640189&lt;/D&gt;&lt;D xsi:type="xsd:double"&gt;-5.5045831316231&lt;/D&gt;&lt;D xsi:type="xsd:double"&gt;-4.04894755312727&lt;/D&gt;&lt;D xsi:type="xsd:double"&gt;-2.14460288304588&lt;/D&gt;&lt;D xsi:type="xsd:double"&gt;-0.316127747014489&lt;/D&gt;&lt;D xsi:type="xsd:double"&gt;1.52839542834367&lt;/D&gt;&lt;D xsi:type="xsd:double"&gt;3.13712479154835&lt;/D&gt;&lt;D xsi:type="xsd:double"&gt;4.91827073232302&lt;/D&gt;&lt;D xsi:type="xsd:double"&gt;10.0341526401045&lt;/D&gt;&lt;D xsi:type="xsd:double"&gt;10.9778164342604&lt;/D&gt;&lt;D xsi:type="xsd:double"&gt;12.7598561709665&lt;/D&gt;&lt;D xsi:type="xsd:double"&gt;14.7131889346033&lt;/D&gt;&lt;D xsi:type="xsd:double"&gt;15.0122501111141&lt;/D&gt;&lt;D xsi:type="xsd:double"&gt;15.6169212741644&lt;/D&gt;&lt;D xsi:type="xsd:double"&gt;15.7161619160265&lt;/D&gt;&lt;D xsi:type="xsd:double"&gt;15.8808960916069&lt;/D&gt;&lt;D xsi:type="xsd:double"&gt;15.8185122360971&lt;/D&gt;&lt;D xsi:type="xsd:double"&gt;16.8822505275661&lt;/D&gt;&lt;D xsi:type="xsd:double"&gt;16.1491264593825&lt;/D&gt;&lt;D xsi:type="xsd:double"&gt;17.5534341332654&lt;/D&gt;&lt;D xsi:type="xsd:double"&gt;18.0712318331535&lt;/D&gt;&lt;D xsi:type="xsd:double"&gt;18.3403705187659&lt;/D&gt;&lt;D xsi:type="xsd:double"&gt;20.7814301152986&lt;/D&gt;&lt;D xsi:type="xsd:double"&gt;23.0293626878011&lt;/D&gt;&lt;D xsi:type="xsd:double"&gt;24.361342105032&lt;/D&gt;&lt;D xsi:type="xsd:double"&gt;24.5062909998159&lt;/D&gt;&lt;D xsi:type="xsd:double"&gt;24.7961918732979&lt;/D&gt;&lt;D xsi:type="xsd:double"&gt;23.8726785944953&lt;/D&gt;&lt;D xsi:type="xsd:double"&gt;24.1571865281878&lt;/D&gt;&lt;D xsi:type="xsd:double"&gt;21.5541638973934&lt;/D&gt;&lt;D xsi:type="xsd:double"&gt;22.0303901174495&lt;/D&gt;&lt;D xsi:type="xsd:double"&gt;21.6966694546337&lt;/D&gt;&lt;D xsi:type="xsd:double"&gt;21.0641428877018&lt;/D&gt;&lt;D xsi:type="xsd:double"&gt;19.5266791776769&lt;/D&gt;&lt;D xsi:type="xsd:double"&gt;19.7565845808057&lt;/D&gt;&lt;D xsi:type="xsd:double"&gt;17.4552556506395&lt;/D&gt;&lt;D xsi:type="xsd:double"&gt;18.265962085486&lt;/D&gt;&lt;D xsi:type="xsd:double"&gt;19.705075975269&lt;/D&gt;&lt;D xsi:type="xsd:double"&gt;19.7805830708864&lt;/D&gt;&lt;D xsi:type="xsd:double"&gt;19.6626232813936&lt;/D&gt;&lt;D xsi:type="xsd:double"&gt;19.3520940332161&lt;/D&gt;&lt;D xsi:type="xsd:double"&gt;19.330905975962&lt;/D&gt;&lt;D xsi:type="xsd:double"&gt;18.4324958619174&lt;/D&gt;&lt;D xsi:type="xsd:double"&gt;17.4100839830838&lt;/D&gt;&lt;D xsi:type="xsd:double"&gt;17.3059978929863&lt;/D&gt;&lt;D xsi:type="xsd:double"&gt;17.4997888525688&lt;/D&gt;&lt;D xsi:type="xsd:double"&gt;17.6737490403854&lt;/D&gt;&lt;D xsi:type="xsd:double"&gt;17.0349642701968&lt;/D&gt;&lt;D xsi:type="xsd:double"&gt;15.1184264690957&lt;/D&gt;&lt;D xsi:type="xsd:double"&gt;15.0709982554081&lt;/D&gt;&lt;D xsi:type="xsd:double"&gt;14.499820988715&lt;/D&gt;&lt;D xsi:type="xsd:double"&gt;15.2742616381421&lt;/D&gt;&lt;D xsi:type="xsd:double"&gt;16.3564375328731&lt;/D&gt;&lt;D xsi:type="xsd:double"&gt;16.0809307341649&lt;/D&gt;&lt;D xsi:type="xsd:double"&gt;16.7929721114761&lt;/D&gt;&lt;D xsi:type="xsd:double"&gt;18.1072667205533&lt;/D&gt;&lt;D xsi:type="xsd:double"&gt;18.416177648496&lt;/D&gt;&lt;D xsi:type="xsd:double"&gt;18.711292650476&lt;/D&gt;&lt;D xsi:type="xsd:double"&gt;20.164949402482&lt;/D&gt;&lt;D xsi:type="xsd:double"&gt;23.416623850603&lt;/D&gt;&lt;D xsi:type="xsd:double"&gt;23.9052924948263&lt;/D&gt;&lt;D xsi:type="xsd:double"&gt;24.3676778752765&lt;/D&gt;&lt;D xsi:type="xsd:double"&gt;23.729837125794&lt;/D&gt;&lt;D xsi:type="xsd:double"&gt;22.9937464761874&lt;/D&gt;&lt;D xsi:type="xsd:double"&gt;23.1832505203313&lt;/D&gt;&lt;D xsi:type="xsd:double"&gt;22.5895778531967&lt;/D&gt;&lt;D xsi:type="xsd:double"&gt;21.5034721407405&lt;/D&gt;&lt;D xsi:type="xsd:double"&gt;20.7090515713276&lt;/D&gt;&lt;D xsi:type="xsd:double"&gt;20.0323870962575&lt;/D&gt;&lt;D xsi:type="xsd:double"&gt;20.0535231699466&lt;/D&gt;&lt;D xsi:type="xsd:double"&gt;18.7126138721892&lt;/D&gt;&lt;D xsi:type="xsd:double"&gt;18.4428369940615&lt;/D&gt;&lt;D xsi:type="xsd:double"&gt;17.016437694491&lt;/D&gt;&lt;D xsi:type="xsd:double"&gt;16.4964183440459&lt;/D&gt;&lt;D xsi:type="xsd:double"&gt;16.3506281929325&lt;/D&gt;&lt;D xsi:type="xsd:double"&gt;15.7786978620591&lt;/D&gt;&lt;D xsi:type="xsd:double"&gt;15.235832852938&lt;/D&gt;&lt;D xsi:type="xsd:double"&gt;13.9947544027834&lt;/D&gt;&lt;D xsi:type="xsd:double"&gt;13.9950143856883&lt;/D&gt;&lt;D xsi:type="xsd:double"&gt;13.7489859476791&lt;/D&gt;&lt;D xsi:type="xsd:double"&gt;13.029932435527&lt;/D&gt;&lt;D xsi:type="xsd:double"&gt;11.7794070556111&lt;/D&gt;&lt;D xsi:type="xsd:double"&gt;13.5371942642295&lt;/D&gt;&lt;D xsi:type="xsd:double"&gt;11.7599190628893&lt;/D&gt;&lt;D xsi:type="xsd:double"&gt;12.3710653107561&lt;/D&gt;&lt;D xsi:type="xsd:double"&gt;12.2830615014802&lt;/D&gt;&lt;D xsi:type="xsd:double"&gt;12.8388321106361&lt;/D&gt;&lt;D xsi:type="xsd:double"&gt;12.9168951026502&lt;/D&gt;&lt;D xsi:type="xsd:double"&gt;13.7365520884994&lt;/D&gt;&lt;D xsi:type="xsd:double"&gt;13.5047974288997&lt;/D&gt;&lt;D xsi:type="xsd:double"&gt;14.3132235492987&lt;/D&gt;&lt;D xsi:type="xsd:double"&gt;15.3973867101679&lt;/D&gt;&lt;D xsi:type="xsd:double"&gt;15.1070542366171&lt;/D&gt;&lt;D xsi:type="xsd:double"&gt;14.8645447712497&lt;/D&gt;&lt;D xsi:type="xsd:double"&gt;16.3710576580162&lt;/D&gt;&lt;D xsi:type="xsd:double"&gt;17.1544164677135&lt;/D&gt;&lt;D xsi:type="xsd:double"&gt;16.7128233816712&lt;/D&gt;&lt;D xsi:type="xsd:double"&gt;18.8106414353761&lt;/D&gt;&lt;D xsi:type="xsd:double"&gt;18.5634205405523&lt;/D&gt;&lt;D xsi:type="xsd:double"&gt;18.1195847748207&lt;/D&gt;&lt;D xsi:type="xsd:double"&gt;18.1706895774061&lt;/D&gt;&lt;D xsi:type="xsd:double"&gt;17.3966991225265&lt;/D&gt;&lt;/FQL&gt;&lt;FQL&gt;&lt;Q&gt;PLATI-FDS^FG_PRICE(0)/MAX(FG_PRICE(0,-1AY))&lt;/Q&gt;&lt;R&gt;1&lt;/R&gt;&lt;C&gt;1&lt;/C&gt;&lt;D xsi:type="xsd:double"&gt;0.940130963517306&lt;/D&gt;&lt;/FQL&gt;&lt;FQL&gt;&lt;Q&gt;EWZ^FG_PRICE(0)&lt;/Q&gt;&lt;R&gt;1&lt;/R&gt;&lt;C&gt;1&lt;/C&gt;&lt;D xsi:type="xsd:double"&gt;28.39&lt;/D&gt;&lt;/FQL&gt;&lt;FQL&gt;&lt;Q&gt;MCHI^PERCENT_CHANGE(FMA_EPS(+1,0,,,,"PORTAGG","MEAN"),FMA_EPS(+1,-3AM,,,,"PORTAGG","MEAN"))&lt;/Q&gt;&lt;R&gt;1&lt;/R&gt;&lt;C&gt;1&lt;/C&gt;&lt;D xsi:type="xsd:double"&gt;1.68662542134414&lt;/D&gt;&lt;/FQL&gt;&lt;FQL&gt;&lt;Q&gt;EZA^FG_TOTAL_RETURNC(0,-6AM)&lt;/Q&gt;&lt;R&gt;1&lt;/R&gt;&lt;C&gt;1&lt;/C&gt;&lt;D xsi:type="xsd:double"&gt;13.475668&lt;/D&gt;&lt;/FQL&gt;&lt;FQL&gt;&lt;Q&gt;EWW^P_PRICE(0)/P_PRICE_HIGH_PR(0,,,,,,"PRICE","INTRA","52W")&lt;/Q&gt;&lt;R&gt;1&lt;/R&gt;&lt;C&gt;1&lt;/C&gt;&lt;D xsi:type="xsd:double"&gt;0.8053993&lt;/D&gt;&lt;/FQL&gt;&lt;FQL&gt;&lt;Q&gt;EWM^FMA_PCT_ABOVE_MAVG(200,0,,,,"PORTAGG")&lt;/Q&gt;&lt;R&gt;1&lt;/R&gt;&lt;C&gt;1&lt;/C&gt;&lt;D xsi:type="xsd:double"&gt;60.6060606060606&lt;/D&gt;&lt;/FQL&gt;&lt;FQL&gt;&lt;Q&gt;EPHE^PERCENT_CHANGE(FMA_EPS(+1,0,,,,"PORTAGG","MEAN"),FMA_EPS(+1,-3AM,,,,"PORTAGG","MEAN"))&lt;/Q&gt;&lt;R&gt;1&lt;/R&gt;&lt;C&gt;1&lt;/C&gt;&lt;D xsi:type="xsd:double"&gt;-7.19852293049219&lt;/D&gt;&lt;/FQL&gt;&lt;FQL&gt;&lt;Q&gt;SPY^PERCENT_CHANGE(FMA_EPS(+1,0,,,,"PORTAGG","MEAN"),FMA_EPS(+1,-3AM,,,,"PORTAGG","MEAN"))&lt;/Q&gt;&lt;R&gt;1&lt;/R&gt;&lt;C&gt;1&lt;/C&gt;&lt;D xsi:type="xsd:double"&gt;0.0804090054248523&lt;/D&gt;&lt;/FQL&gt;&lt;FQL&gt;&lt;Q&gt;VWO^FMA_COS_UP("EPS","1M",+1,NOW,,,"PORTAGG","MEANR")&lt;/Q&gt;&lt;R&gt;1&lt;/R&gt;&lt;C&gt;1&lt;/C&gt;&lt;D xsi:type="xsd:double"&gt;1000&lt;/D&gt;&lt;/FQL&gt;&lt;FQL&gt;&lt;Q&gt;MCHI^FMA_COS_UP("EPS","1M",+1,NOW,,,"PORTAGG","MEANR")&lt;/Q&gt;&lt;R&gt;1&lt;/R&gt;&lt;C&gt;1&lt;/C&gt;&lt;D xsi:type="xsd:double"&gt;141&lt;/D&gt;&lt;/FQL&gt;&lt;FQL&gt;&lt;Q&gt;QAT^FMA_RBICS_REV_CURRENT(30, LOC, "PORTAGG")&lt;/Q&gt;&lt;R&gt;1&lt;/R&gt;&lt;C&gt;1&lt;/C&gt;&lt;D xsi:type="xsd:double"&gt;60.2642646464932&lt;/D&gt;&lt;/FQL&gt;&lt;FQL&gt;&lt;Q&gt;REFCNRMB-FDS^PROPER_NAME(0,,,"SECURITY","NAME")&lt;/Q&gt;&lt;R&gt;1&lt;/R&gt;&lt;C&gt;1&lt;/C&gt;&lt;D xsi:type="xsd:string"&gt;China Loan Prime Rate (LPR) - 1 Year&lt;/D&gt;&lt;/FQL&gt;&lt;FQL&gt;&lt;Q&gt;TRYMX10Y-FDS^PCTCHG(FG_YIELD(0,,,,"YTM"),FG_YIELD(-3AM,,,,"YTM"))&lt;/Q&gt;&lt;R&gt;1&lt;/R&gt;&lt;C&gt;1&lt;/C&gt;&lt;D xsi:type="xsd:double"&gt;4.456809&lt;/D&gt;&lt;/FQL&gt;&lt;FQL&gt;&lt;Q&gt;TRY10Y-FDS^FG_YIELD(-10AY,0,Y,,"YTM")&lt;/Q&gt;&lt;R&gt;10&lt;/R&gt;&lt;C&gt;1&lt;/C&gt;&lt;D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xsi:type="xsd:string"&gt;@NA&lt;/D&gt;&lt;/FQL&gt;&lt;FQL&gt;&lt;Q&gt;USDCNH^STD(FG_PRICE_CHANGE(0,-3AY,M))&lt;/Q&gt;&lt;R&gt;1&lt;/R&gt;&lt;C&gt;1&lt;/C&gt;&lt;D xsi:type="xsd:double"&gt;1.74477924824209&lt;/D&gt;&lt;/FQL&gt;&lt;FQL&gt;&lt;Q&gt;USDMXN^FG_PRICE_CHANGE(0,-3AM)&lt;/Q&gt;&lt;R&gt;1&lt;/R&gt;&lt;C&gt;1&lt;/C&gt;&lt;D xsi:type="xsd:double"&gt;10.124933&lt;/D&gt;&lt;/FQL&gt;&lt;FQL&gt;&lt;Q&gt;USDPEN^FG_PRICE(0)&lt;/Q&gt;&lt;R&gt;1&lt;/R&gt;&lt;C&gt;1&lt;/C&gt;&lt;D xsi:type="xsd:double"&gt;3.7971&lt;/D&gt;&lt;/FQL&gt;&lt;FQL&gt;&lt;Q&gt;EPU^P_PRICE_RETURNS_PR('52W',2,-10AY,0,AM)&lt;/Q&gt;&lt;R&gt;121&lt;/R&gt;&lt;C&gt;1&lt;/C&gt;&lt;D xsi:type="xsd:double"&gt;11.357975&lt;/D&gt;&lt;D xsi:type="xsd:double"&gt;12.422657&lt;/D&gt;&lt;D xsi:type="xsd:double"&gt;7.960701&lt;/D&gt;&lt;D xsi:type="xsd:double"&gt;3.7308693&lt;/D&gt;&lt;D xsi:type="xsd:double"&gt;-3.7788272&lt;/D&gt;&lt;D xsi:type="xsd:double"&gt;9.47299&lt;/D&gt;&lt;D xsi:type="xsd:double"&gt;-4.87166&lt;/D&gt;&lt;D xsi:type="xsd:double"&gt;-0.80224276&lt;/D&gt;&lt;D xsi:type="xsd:double"&gt;-8.272266&lt;/D&gt;&lt;D xsi:type="xsd:double"&gt;-8.172494&lt;/D&gt;&lt;D xsi:type="xsd:double"&gt;-7.3564887&lt;/D&gt;&lt;D xsi:type="xsd:double"&gt;-13.1881895&lt;/D&gt;&lt;D xsi:type="xsd:double"&gt;-17.907793&lt;/D&gt;&lt;D xsi:type="xsd:double"&gt;-26.439697&lt;/D&gt;&lt;D xsi:type="xsd:double"&gt;-36.902493&lt;/D&gt;&lt;D xsi:type="xsd:double"&gt;-29.219395&lt;/D&gt;&lt;D xsi:type="xsd:double"&gt;-29.195892&lt;/D&gt;&lt;D xsi:type="xsd:double"&gt;-34.094482&lt;/D&gt;&lt;D xsi:type="xsd:double"&gt;-35.16747&lt;/D&gt;&lt;D xsi:type="xsd:double"&gt;-33.125103&lt;/D&gt;&lt;D xsi:type="xsd:double"&gt;-17.688131&lt;/D&gt;&lt;D xsi:type="xsd:double"&gt;-11.829782&lt;/D&gt;&lt;D xsi:type="xsd:double"&gt;-5.6358457&lt;/D&gt;&lt;D xsi:type="xsd:double"&gt;3.6749005&lt;/D&gt;&lt;D xsi:type="xsd:double"&gt;7.8168154&lt;/D&gt;&lt;D xsi:type="xsd:double"&gt;34.247993&lt;/D&gt;&lt;D xsi:type="xsd:double"&gt;50.218403&lt;/D&gt;&lt;D xsi:type="xsd:double"&gt;40.27388&lt;/D&gt;&lt;D xsi:type="xsd:double"&gt;43.69459&lt;/D&gt;&lt;D xsi:type="xsd:double"&gt;53.114605&lt;/D&gt;&lt;D xsi:type="xsd:double"&gt;70.95918&lt;/D&gt;&lt;D xsi:type="xsd:double"&gt;82.83938&lt;/D&gt;&lt;D xsi:type="xsd:double"&gt;46.518528&lt;/D&gt;&lt;D xsi:type="xsd:double"&gt;37.305058&lt;/D&gt;&lt;D xsi:type="xsd:double"&gt;16.260302&lt;/D&gt;&lt;D xsi:type="xsd:double"&gt;13.788902&lt;/D&gt;&lt;D xsi:type="xsd:double"&gt;11.577999&lt;/D&gt;&lt;D xsi:type="xsd:double"&gt;4.410851&lt;/D&gt;&lt;D xsi:type="xsd:double"&gt;15.123963&lt;/D&gt;&lt;D xsi:type="xsd:double"&gt;30.753363&lt;/D&gt;&lt;D xsi:type="xsd:double"&gt;33.608044&lt;/D&gt;&lt;D xsi:type="xsd:double"&gt;24.458467&lt;/D&gt;&lt;D xsi:type="xsd:double"&gt;30.285824&lt;/D&gt;&lt;D xsi:type="xsd:double"&gt;22.184837&lt;/D&gt;&lt;D xsi:type="xsd:double"&gt;29.407274&lt;/D&gt;&lt;D xsi:type="xsd:double"&gt;30.148994&lt;/D&gt;&lt;D xsi:type="xsd:double"&gt;35.597946&lt;/D&gt;&lt;D xsi:type="xsd:double"&gt;28.960907&lt;/D&gt;&lt;D xsi:type="xsd:double"&gt;16.65126&lt;/D&gt;&lt;D xsi:type="xsd:double"&gt;13.499414&lt;/D&gt;&lt;D xsi:type="xsd:double"&gt;-2.3241043&lt;/D&gt;&lt;D xsi:type="xsd:double"&gt;-8.662235&lt;/D&gt;&lt;D xsi:type="xsd:double"&gt;-13.142496&lt;/D&gt;&lt;D xsi:type="xsd:double"&gt;-8.2703705&lt;/D&gt;&lt;D xsi:type="xsd:double"&gt;-13.302773&lt;/D&gt;&lt;D xsi:type="xsd:double"&gt;-7.051629&lt;/D&gt;&lt;D xsi:type="xsd:double"&gt;-7.3815765&lt;/D&gt;&lt;D xsi:type="xsd:double"&gt;-7.4251175&lt;/D&gt;&lt;D xsi:type="xsd:double"&gt;-10.744917&lt;/D&gt;&lt;D xsi:type="xsd:double"&gt;-15.5609665&lt;/D&gt;&lt;D xsi:type="xsd:double"&gt;-0.98612905&lt;/D&gt;&lt;D xsi:type="xsd:double"&gt;-11.91979&lt;/D&gt;&lt;D xsi:type="xsd:double"&gt;-2.1046042&lt;/D&gt;&lt;D xsi:type="xsd:double"&gt;-3.86132&lt;/D&gt;&lt;D xsi:type="xsd:double"&gt;1.7250776&lt;/D&gt;&lt;D xsi:type="xsd:double"&gt;-1.8402576&lt;/D&gt;&lt;D xsi:type="xsd:double"&gt;6.7211986&lt;/D&gt;&lt;D xsi:type="xsd:double"&gt;-4.8650503&lt;/D&gt;&lt;D xsi:type="xsd:double"&gt;-14.924229&lt;/D&gt;&lt;D xsi:type="xsd:double"&gt;-43.186073&lt;/D&gt;&lt;D xsi:type="xsd:double"&gt;-29.40268&lt;/D&gt;&lt;D xsi:type="xsd:double"&gt;-12.584847&lt;/D&gt;&lt;D xsi:type="xsd:double"&gt;-22.584486&lt;/D&gt;&lt;D xsi:type="xsd:double"&gt;-6.1396837&lt;/D&gt;&lt;D xsi:type="xsd:double"&gt;-6.512296&lt;/D&gt;&lt;D xsi:type="xsd:double"&gt;-11.273134&lt;/D&gt;&lt;D xsi:type="xsd:double"&gt;-12.135738&lt;/D&gt;&lt;D xsi:type="xsd:double"&gt;3.3430815&lt;/D&gt;&lt;D xsi:type="xsd:double"&gt;-1.8370211&lt;/D&gt;&lt;D xsi:type="xsd:double"&gt;5.1190734&lt;/D&gt;&lt;D xsi:type="xsd:double"&gt;15.2942295&lt;/D&gt;&lt;D xsi:type="xsd:double"&gt;63.139843&lt;/D&gt;&lt;D xsi:type="xsd:double"&gt;25.363647&lt;/D&gt;&lt;D xsi:type="xsd:double"&gt;22.733997&lt;/D&gt;&lt;D xsi:type="xsd:double"&gt;4.2500496&lt;/D&gt;&lt;D xsi:type="xsd:double"&gt;-14.278728&lt;/D&gt;&lt;D xsi:type="xsd:double"&gt;-13.022369&lt;/D&gt;&lt;D xsi:type="xsd:double"&gt;-10.010308&lt;/D&gt;&lt;D xsi:type="xsd:double"&gt;-2.2534132&lt;/D&gt;&lt;D xsi:type="xsd:double"&gt;-17.750067&lt;/D&gt;&lt;D xsi:type="xsd:double"&gt;-10.965568&lt;/D&gt;&lt;D xsi:type="xsd:double"&gt;-7.717383&lt;/D&gt;&lt;D xsi:type="xsd:double"&gt;2.2217393&lt;/D&gt;&lt;D xsi:type="xsd:double"&gt;8.858431&lt;/D&gt;&lt;D xsi:type="xsd:double"&gt;-1.4280975&lt;/D&gt;&lt;D xsi:type="xsd:double"&gt;-2.5094986&lt;/D&gt;&lt;D xsi:type="xsd:double"&gt;-8.193159&lt;/D&gt;&lt;D xsi:type="xsd:double"&gt;3.2957554&lt;/D&gt;&lt;D xsi:type="xsd:double"&gt;-0.05953908&lt;/D&gt;&lt;D xsi:type="xsd:double"&gt;4.258263&lt;/D&gt;&lt;D xsi:type="xsd:double"&gt;2.753365&lt;/D&gt;&lt;D xsi:type="xsd:double"&gt;10.377943&lt;/D&gt;&lt;D xsi:type="xsd:double"&gt;2.2709966&lt;/D&gt;&lt;D xsi:type="xsd:double"&gt;3.3990264&lt;/D&gt;&lt;D xsi:type="xsd:double"&gt;-11.389875&lt;/D&gt;&lt;D xsi:type="xsd:double"&gt;-13.03752&lt;/D&gt;&lt;D xsi:type="xsd:double"&gt;8.912504&lt;/D&gt;&lt;D xsi:type="xsd:double"&gt;3.49586&lt;/D&gt;&lt;D xsi:type="xsd:double"&gt;28.456247&lt;/D&gt;&lt;D xsi:type="xsd:double"&gt;34.4404&lt;/D&gt;&lt;D xsi:type="xsd:double"&gt;32.50687&lt;/D&gt;&lt;D xsi:type="xsd:double"&gt;15.858603&lt;/D&gt;&lt;D xsi:type="xsd:double"&gt;16.629374&lt;/D&gt;&lt;D xsi:type="xsd:double"&gt;9.937107&lt;/D&gt;&lt;D xsi:type="xsd:double"&gt;18.91272&lt;/D&gt;&lt;D xsi:type="xsd:double"&gt;12.604582&lt;/D&gt;&lt;D xsi:type="xsd:double"&gt;22.607029&lt;/D&gt;&lt;D xsi:type="xsd:double"&gt;37.443222&lt;/D&gt;&lt;D xsi:type="xsd:double"&gt;41.079426&lt;/D&gt;&lt;D xsi:type="xsd:double"&gt;44.22954&lt;/D&gt;&lt;D xsi:type="xsd:double"&gt;42.48775&lt;/D&gt;&lt;/FQL&gt;&lt;FQL&gt;&lt;Q&gt;DDR3512M-FDS^FG_PRICE_MAVG(0,,,,30)&lt;/Q&gt;&lt;R&gt;1&lt;/R&gt;&lt;C&gt;1&lt;/C&gt;&lt;D xsi:type="xsd:double"&gt;0.9512561&lt;/D&gt;&lt;/FQL&gt;&lt;FQL&gt;&lt;Q&gt;SPY^PERCENT_CHANGE(FMA_EPS(+1,0,,,,"PORTAGG","MEAN"),FMA_EPS(+1,-1AM,,,,"PORTAGG","MEAN"))&lt;/Q&gt;&lt;R&gt;1&lt;/R&gt;&lt;C&gt;1&lt;/C&gt;&lt;D xsi:type="xsd:double"&gt;-0.539202747329171&lt;/D&gt;&lt;/FQL&gt;&lt;FQL&gt;&lt;Q&gt;EPU^FMA_COS_DOWN("EPS","1M",+1,NOW,,,"PORTAGG","MEANR")&lt;/Q&gt;&lt;R&gt;1&lt;/R&gt;&lt;C&gt;1&lt;/C&gt;&lt;D xsi:type="xsd:double"&gt;3&lt;/D&gt;&lt;/FQL&gt;&lt;FQL&gt;&lt;Q&gt;REFQALEND-FDS^(SUBARRAY(NOT_NA(NO_REPEAT_F(FG_YIELD(NOW,-10AY,D))),0,1)-SUBARRAY(NOT_NA(NO_REPEAT_F(FG_YIELD(NOW,-10AY,D))),1,1))*100&lt;/Q&gt;&lt;R&gt;1&lt;/R&gt;&lt;C&gt;1&lt;/C&gt;&lt;D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xsi:type="xsd:double"&gt;25&lt;/D&gt;&lt;/FQL&gt;&lt;FQL&gt;&lt;Q&gt;CC_BR^IMF_IFS_RCPI_Q(0)&lt;/Q&gt;&lt;R&gt;0&lt;/R&gt;&lt;C&gt;0&lt;/C&gt;&lt;/FQL&gt;&lt;FQL&gt;&lt;Q&gt;EWZ^FMA_EVAL_EBITDA(NTMA,0,,,"PORTAGG","MEANR")&lt;/Q&gt;&lt;R&gt;1&lt;/R&gt;&lt;C&gt;1&lt;/C&gt;&lt;D xsi:type="xsd:double"&gt;4.5776670051238&lt;/D&gt;&lt;/FQL&gt;&lt;FQL&gt;&lt;Q&gt;EPOL^JULIAN(FMA_DIV_YLD(NTMA,NOW,NOW,M,"PORTAGG","MEANR").DATES)&lt;/Q&gt;&lt;R&gt;1&lt;/R&gt;&lt;C&gt;1&lt;/C&gt;&lt;D xsi:type="xsd:long"&gt;45471&lt;/D&gt;&lt;/FQL&gt;&lt;FQL&gt;&lt;Q&gt;CAGDPY@TH^EE_ACTUAL_ANNUAL(MED,+1)&lt;/Q&gt;&lt;R&gt;1&lt;/R&gt;&lt;C&gt;1&lt;/C&gt;&lt;D xsi:type="xsd:double"&gt;2.45&lt;/D&gt;&lt;/FQL&gt;&lt;FQL&gt;&lt;Q&gt;CAGDPY@PH^EE_ACTUAL_ANNUAL(MED,+1)&lt;/Q&gt;&lt;R&gt;1&lt;/R&gt;&lt;C&gt;1&lt;/C&gt;&lt;D xsi:type="xsd:double"&gt;-2.4&lt;/D&gt;&lt;/FQL&gt;&lt;FQL&gt;&lt;Q&gt;USDAED^FG_COMPANY_NAME&lt;/Q&gt;&lt;R&gt;1&lt;/R&gt;&lt;C&gt;1&lt;/C&gt;&lt;D xsi:type="xsd:string"&gt;UAE Dirham per U.S. Dollar&lt;/D&gt;&lt;/FQL&gt;&lt;FQL&gt;&lt;Q&gt;USDCLP^STD(FG_PRICE_CHANGE(0,-1AY,AM))&lt;/Q&gt;&lt;R&gt;1&lt;/R&gt;&lt;C&gt;1&lt;/C&gt;&lt;D xsi:type="xsd:double"&gt;3.80715910010383&lt;/D&gt;&lt;/FQL&gt;&lt;FQL&gt;&lt;Q&gt;PLATI-FDS^FG_PRICE_CHANGE(0,-1AY)&lt;/Q&gt;&lt;R&gt;1&lt;/R&gt;&lt;C&gt;1&lt;/C&gt;&lt;D xsi:type="xsd:double"&gt;9.23913043478262&lt;/D&gt;&lt;/FQL&gt;&lt;FQL&gt;&lt;Q&gt;EZA^FG_TOTAL_RETURNC(0,-3AM)&lt;/Q&gt;&lt;R&gt;1&lt;/R&gt;&lt;C&gt;1&lt;/C&gt;&lt;D xsi:type="xsd:double"&gt;11.812711&lt;/D&gt;&lt;/FQL&gt;&lt;FQL&gt;&lt;Q&gt;TRYAE10Y-FDS^FG_YIELD(0,,,,"YTM")&lt;/Q&gt;&lt;R&gt;1&lt;/R&gt;&lt;C&gt;1&lt;/C&gt;&lt;D xsi:type="xsd:double"&gt;4.833851&lt;/D&gt;&lt;/FQL&gt;&lt;FQL&gt;&lt;Q&gt;MCHI^JULIAN(FMA_DIV_YLD(NTMA,NOW,NOW,M,"PORTAGG","MEANR").DATES)&lt;/Q&gt;&lt;R&gt;1&lt;/R&gt;&lt;C&gt;1&lt;/C&gt;&lt;D xsi:type="xsd:long"&gt;45471&lt;/D&gt;&lt;/FQL&gt;&lt;FQL&gt;&lt;Q&gt;EWT^FMA_PE(LTM,0,,,"PORTAGG","MEANR")&lt;/Q&gt;&lt;R&gt;1&lt;/R&gt;&lt;C&gt;1&lt;/C&gt;&lt;D xsi:type="xsd:double"&gt;22.5870507207425&lt;/D&gt;&lt;/FQL&gt;&lt;FQL&gt;&lt;Q&gt;CNYA^FMA_EVAL_EBITDA(NTMA,0,,,"PORTAGG","MEANR")&lt;/Q&gt;&lt;R&gt;1&lt;/R&gt;&lt;C&gt;1&lt;/C&gt;&lt;D xsi:type="xsd:double"&gt;9.51525276840745&lt;/D&gt;&lt;/FQL&gt;&lt;FQL&gt;&lt;Q&gt;KSA^FMA_ROE(NTMA,-20AY,NOW,FY,"PORTAGG","MEANR")&lt;/Q&gt;&lt;R&gt;20&lt;/R&gt;&lt;C&gt;1&lt;/C&gt;&lt;D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xsi:type="xsd:double"&gt;11.2335334964822&lt;/D&gt;&lt;D xsi:type="xsd:double"&gt;10.1475583786296&lt;/D&gt;&lt;D xsi:type="xsd:double"&gt;12.7997878100329&lt;/D&gt;&lt;D xsi:type="xsd:double"&gt;13.7816927160511&lt;/D&gt;&lt;D xsi:type="xsd:double"&gt;11.7562541666861&lt;/D&gt;&lt;/FQL&gt;&lt;FQL&gt;&lt;Q&gt;USDPEN^FG_COMPANY_NAME&lt;/Q&gt;&lt;R&gt;1&lt;/R&gt;&lt;C&gt;1&lt;/C&gt;&lt;D xsi:type="xsd:string"&gt;Peruvian New Sol per U.S. Dollar&lt;/D&gt;&lt;/FQL&gt;&lt;FQL&gt;&lt;Q&gt;TRYKR10Y-FDS^FG_YIELD(-10AY,0,Y,,"YTM")&lt;/Q&gt;&lt;R&gt;10&lt;/R&gt;&lt;C&gt;1&lt;/C&gt;&lt;D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xsi:type="xsd:double"&gt;3.1928&lt;/D&gt;&lt;/FQL&gt;&lt;FQL&gt;&lt;Q&gt;CAGDPY@BR^EE_ACTUAL_ANNUAL(MED,0)&lt;/Q&gt;&lt;R&gt;1&lt;/R&gt;&lt;C&gt;1&lt;/C&gt;&lt;D xsi:type="xsd:double"&gt;-1.41835074191142&lt;/D&gt;&lt;/FQL&gt;&lt;FQL&gt;&lt;Q&gt;CC_BR^FG_COMPANY_NAME&lt;/Q&gt;&lt;R&gt;1&lt;/R&gt;&lt;C&gt;1&lt;/C&gt;&lt;D xsi:type="xsd:string"&gt;Brazil&lt;/D&gt;&lt;/FQL&gt;&lt;FQL&gt;&lt;Q&gt;USDTRY^STD(FG_PRICE_CHANGE(0,-3AY,M))&lt;/Q&gt;&lt;R&gt;1&lt;/R&gt;&lt;C&gt;1&lt;/C&gt;&lt;D xsi:type="xsd:double"&gt;7.58143701650948&lt;/D&gt;&lt;/FQL&gt;&lt;FQL&gt;&lt;Q&gt;USDCNH^FG_COMPANY_NAME&lt;/Q&gt;&lt;R&gt;1&lt;/R&gt;&lt;C&gt;1&lt;/C&gt;&lt;D xsi:type="xsd:string"&gt;Chinese Offshore Renminbi per U.S. Dollar&lt;/D&gt;&lt;/FQL&gt;&lt;FQL&gt;&lt;Q&gt;USDBRL^FG_PRICE(0)&lt;/Q&gt;&lt;R&gt;1&lt;/R&gt;&lt;C&gt;1&lt;/C&gt;&lt;D xsi:type="xsd:double"&gt;5.4902&lt;/D&gt;&lt;/FQL&gt;&lt;FQL&gt;&lt;Q&gt;EPU^FMA_EPS(NTMA,-20AY,0,CY,,"PORTAGG","MEANR")&lt;/Q&gt;&lt;R&gt;20&lt;/R&gt;&lt;C&gt;1&lt;/C&gt;&lt;D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xsi:type="xsd:double"&gt;3.11609679434848&lt;/D&gt;&lt;D xsi:type="xsd:double"&gt;2.96006707163236&lt;/D&gt;&lt;/FQL&gt;&lt;FQL&gt;&lt;Q&gt;UAE^FG_TOTAL_RETURNC(-10AY,0,AM)&lt;/Q&gt;&lt;R&gt;121&lt;/R&gt;&lt;C&gt;1&lt;/C&gt;&lt;D xsi:type="xsd:double"&gt;-13.56455&lt;/D&gt;&lt;D xsi:type="xsd:double"&gt;5.9317827&lt;/D&gt;&lt;D xsi:type="xsd:double"&gt;6.858015&lt;/D&gt;&lt;D xsi:type="xsd:double"&gt;-4.726267&lt;/D&gt;&lt;D xsi:type="xsd:double"&gt;-9.962791&lt;/D&gt;&lt;D xsi:type="xsd:double"&gt;-1.7447233&lt;/D&gt;&lt;D xsi:type="xsd:double"&gt;-13.715559&lt;/D&gt;&lt;D xsi:type="xsd:double"&gt;7.982254&lt;/D&gt;&lt;D xsi:type="xsd:double"&gt;-2.566737&lt;/D&gt;&lt;D xsi:type="xsd:double"&gt;-0.68852305&lt;/D&gt;&lt;D xsi:type="xsd:double"&gt;10.5888&lt;/D&gt;&lt;D xsi:type="xsd:double"&gt;-3.5638332&lt;/D&gt;&lt;D xsi:type="xsd:double"&gt;2.86299&lt;/D&gt;&lt;D xsi:type="xsd:double"&gt;2.6341915&lt;/D&gt;&lt;D xsi:type="xsd:double"&gt;-15.593219&lt;/D&gt;&lt;D xsi:type="xsd:double"&gt;4.41767&lt;/D&gt;&lt;D xsi:type="xsd:double"&gt;-8.956051&lt;/D&gt;&lt;D xsi:type="xsd:double"&gt;-4.465902&lt;/D&gt;&lt;D xsi:type="xsd:double"&gt;-2.0041764&lt;/D&gt;&lt;D xsi:type="xsd:double"&gt;-2.663803&lt;/D&gt;&lt;D xsi:type="xsd:double"&gt;8.976054&lt;/D&gt;&lt;D xsi:type="xsd:double"&gt;3.233683&lt;/D&gt;&lt;D xsi:type="xsd:double"&gt;-1.4775395&lt;/D&gt;&lt;D xsi:type="xsd:double"&gt;-2.4895072&lt;/D&gt;&lt;D xsi:type="xsd:double"&gt;5.625558&lt;/D&gt;&lt;D xsi:type="xsd:double"&gt;4.1465163&lt;/D&gt;&lt;D xsi:type="xsd:double"&gt;-0.9576261&lt;/D&gt;&lt;D xsi:type="xsd:double"&gt;-2.7834773&lt;/D&gt;&lt;D xsi:type="xsd:double"&gt;-3.8577497&lt;/D&gt;&lt;D xsi:type="xsd:double"&gt;2.695918&lt;/D&gt;&lt;D xsi:type="xsd:double"&gt;5.9238434&lt;/D&gt;&lt;D xsi:type="xsd:double"&gt;-1.7462254&lt;/D&gt;&lt;D xsi:type="xsd:double"&gt;0.5337715&lt;/D&gt;&lt;D xsi:type="xsd:double"&gt;1.5315175&lt;/D&gt;&lt;D xsi:type="xsd:double"&gt;-0.40626526&lt;/D&gt;&lt;D xsi:type="xsd:double"&gt;-0.9324014&lt;/D&gt;&lt;D xsi:type="xsd:double"&gt;2.4287462&lt;/D&gt;&lt;D xsi:type="xsd:double"&gt;6.0183167&lt;/D&gt;&lt;D xsi:type="xsd:double"&gt;-1.1129618&lt;/D&gt;&lt;D xsi:type="xsd:double"&gt;-1.1254966&lt;/D&gt;&lt;D xsi:type="xsd:double"&gt;1.052928&lt;/D&gt;&lt;D xsi:type="xsd:double"&gt;-7.012105&lt;/D&gt;&lt;D xsi:type="xsd:double"&gt;6.521046&lt;/D&gt;&lt;D xsi:type="xsd:double"&gt;-2.5171518&lt;/D&gt;&lt;D xsi:type="xsd:double"&gt;-0.11737347&lt;/D&gt;&lt;D xsi:type="xsd:double"&gt;-2.467686&lt;/D&gt;&lt;D xsi:type="xsd:double"&gt;-1.2048244&lt;/D&gt;&lt;D xsi:type="xsd:double"&gt;1.341474&lt;/D&gt;&lt;D xsi:type="xsd:double"&gt;-4.279703&lt;/D&gt;&lt;D xsi:type="xsd:double"&gt;4.461944&lt;/D&gt;&lt;D xsi:type="xsd:double"&gt;-2.449751&lt;/D&gt;&lt;D xsi:type="xsd:double"&gt;-2.962011&lt;/D&gt;&lt;D xsi:type="xsd:double"&gt;1.4525652&lt;/D&gt;&lt;D xsi:type="xsd:double"&gt;-6.4680934&lt;/D&gt;&lt;D xsi:type="xsd:double"&gt;-0.87478757&lt;/D&gt;&lt;D xsi:type="xsd:double"&gt;0.9929061&lt;/D&gt;&lt;D xsi:type="xsd:double"&gt;2.1769643&lt;/D&gt;&lt;D xsi:type="xsd:double"&gt;2.4054885&lt;/D&gt;&lt;D xsi:type="xsd:double"&gt;3.0201435&lt;/D&gt;&lt;D xsi:type="xsd:double"&gt;-7.491863&lt;/D&gt;&lt;D xsi:type="xsd:double"&gt;-2.4348676&lt;/D&gt;&lt;D xsi:type="xsd:double"&gt;2.6178002&lt;/D&gt;&lt;D xsi:type="xsd:double"&gt;2.4635553&lt;/D&gt;&lt;D xsi:type="xsd:double"&gt;-3.8269937&lt;/D&gt;&lt;D xsi:type="xsd:double"&gt;2.1449685&lt;/D&gt;&lt;D xsi:type="xsd:double"&gt;-0.2896428&lt;/D&gt;&lt;D xsi:type="xsd:double"&gt;-2.9048681&lt;/D&gt;&lt;D xsi:type="xsd:double"&gt;-2.8750896&lt;/D&gt;&lt;D xsi:type="xsd:double"&gt;-9.245628&lt;/D&gt;&lt;D xsi:type="xsd:double"&gt;-22.528637&lt;/D&gt;&lt;D xsi:type="xsd:double"&gt;10.733843&lt;/D&gt;&lt;D xsi:type="xsd:double"&gt;8.852625&lt;/D&gt;&lt;D xsi:type="xsd:double"&gt;-3.1905293&lt;/D&gt;&lt;D xsi:type="xsd:double"&gt;3.6138535&lt;/D&gt;&lt;D xsi:type="xsd:double"&gt;3.5833716&lt;/D&gt;&lt;D xsi:type="xsd:double"&gt;-1.75277&lt;/D&gt;&lt;D xsi:type="xsd:double"&gt;-1.3145506&lt;/D&gt;&lt;D xsi:type="xsd:double"&gt;12.127495&lt;/D&gt;&lt;D xsi:type="xsd:double"&gt;4.2687774&lt;/D&gt;&lt;D xsi:type="xsd:double"&gt;7.7361584&lt;/D&gt;&lt;D xsi:type="xsd:double"&gt;-0.5290985&lt;/D&gt;&lt;D xsi:type="xsd:double"&gt;2.5455952&lt;/D&gt;&lt;D xsi:type="xsd:double"&gt;0.7780671&lt;/D&gt;&lt;D xsi:type="xsd:double"&gt;8.455885&lt;/D&gt;&lt;D xsi:type="xsd:double"&gt;0.14199018&lt;/D&gt;&lt;D xsi:type="xsd:double"&gt;0.4905343&lt;/D&gt;&lt;D xsi:type="xsd:double"&gt;3.8354278&lt;/D&gt;&lt;D xsi:type="xsd:double"&gt;-0.94023347&lt;/D&gt;&lt;D xsi:type="xsd:double"&gt;7.1186423&lt;/D&gt;&lt;D xsi:type="xsd:double"&gt;4.1145563&lt;/D&gt;&lt;D xsi:type="xsd:double"&gt;0.22844076&lt;/D&gt;&lt;D xsi:type="xsd:double"&gt;1.8495798&lt;/D&gt;&lt;D xsi:type="xsd:double"&gt;10.351086&lt;/D&gt;&lt;D xsi:type="xsd:double"&gt;5.403185&lt;/D&gt;&lt;D xsi:type="xsd:double"&gt;-2.8363287&lt;/D&gt;&lt;D xsi:type="xsd:double"&gt;-8.087844&lt;/D&gt;&lt;D xsi:type="xsd:double"&gt;-9.651965&lt;/D&gt;&lt;D xsi:type="xsd:double"&gt;8.245384&lt;/D&gt;&lt;D xsi:type="xsd:double"&gt;-2.9250443&lt;/D&gt;&lt;D xsi:type="xsd:double"&gt;-3.766483&lt;/D&gt;&lt;D xsi:type="xsd:double"&gt;1.5003324&lt;/D&gt;&lt;D xsi:type="xsd:double"&gt;0.7069349&lt;/D&gt;&lt;D xsi:type="xsd:double"&gt;-4.3865976&lt;/D&gt;&lt;D xsi:type="xsd:double"&gt;-1.4046848&lt;/D&gt;&lt;D xsi:type="xsd:double"&gt;0.06784201&lt;/D&gt;&lt;D xsi:type="xsd:double"&gt;-3.322035&lt;/D&gt;&lt;D xsi:type="xsd:double"&gt;7.36326&lt;/D&gt;&lt;D xsi:type="xsd:double"&gt;-3.9843261&lt;/D&gt;&lt;D xsi:type="xsd:double"&gt;3.420341&lt;/D&gt;&lt;D xsi:type="xsd:double"&gt;3.6486506&lt;/D&gt;&lt;D xsi:type="xsd:double"&gt;-3.2594502&lt;/D&gt;&lt;D xsi:type="xsd:double"&gt;3.5040379&lt;/D&gt;&lt;D xsi:type="xsd:double"&gt;-5.273432&lt;/D&gt;&lt;D xsi:type="xsd:double"&gt;0.61855316&lt;/D&gt;&lt;D xsi:type="xsd:double"&gt;2.0281315&lt;/D&gt;&lt;D xsi:type="xsd:double"&gt;-0.6064713&lt;/D&gt;&lt;D xsi:type="xsd:double"&gt;-1.9661009&lt;/D&gt;&lt;D xsi:type="xsd:double"&gt;3.4578204&lt;/D&gt;&lt;D xsi:type="xsd:double"&gt;-2.5401056&lt;/D&gt;&lt;D xsi:type="xsd:double"&gt;-5.281204&lt;/D&gt;&lt;D xsi:type="xsd:double"&gt;3.8618684&lt;/D&gt;&lt;/FQL&gt;&lt;FQL&gt;&lt;Q&gt;KSA^FG_PRICE_MAVG(0,,,,200)&lt;/Q&gt;&lt;R&gt;1&lt;/R&gt;&lt;C&gt;1&lt;/C&gt;&lt;D xsi:type="xsd:double"&gt;41.53585&lt;/D&gt;&lt;/FQL&gt;&lt;FQL&gt;&lt;Q&gt;INDA^FG_PRICE_MAVG(0,,,,60)&lt;/Q&gt;&lt;R&gt;1&lt;/R&gt;&lt;C&gt;1&lt;/C&gt;&lt;D xsi:type="xsd:double"&gt;53.322834&lt;/D&gt;&lt;/FQL&gt;&lt;FQL&gt;&lt;Q&gt;EWM^FG_PRICE_MAVG(0,,,,30)&lt;/Q&gt;&lt;R&gt;1&lt;/R&gt;&lt;C&gt;1&lt;/C&gt;&lt;D xsi:type="xsd:double"&gt;22.832&lt;/D&gt;&lt;/FQL&gt;&lt;FQL&gt;&lt;Q&gt;ECH^FMA_PCT_ABOVE_MAVG(200,0,,,,"PORTAGG")&lt;/Q&gt;&lt;R&gt;1&lt;/R&gt;&lt;C&gt;1&lt;/C&gt;&lt;D xsi:type="xsd:double"&gt;51.7241379310345&lt;/D&gt;&lt;/FQL&gt;&lt;FQL&gt;&lt;Q&gt;SPY^FMA_PCT_ABOVE_MAVG(200,0,,,,"PORTAGG")&lt;/Q&gt;&lt;R&gt;1&lt;/R&gt;&lt;C&gt;1&lt;/C&gt;&lt;D xsi:type="xsd:double"&gt;65.1394422310757&lt;/D&gt;&lt;/FQL&gt;&lt;FQL&gt;&lt;Q&gt;KSA^FMA_COS_DOWN("EPS","1M",+1,NOW,,,"PORTAGG","MEANR")&lt;/Q&gt;&lt;R&gt;1&lt;/R&gt;&lt;C&gt;1&lt;/C&gt;&lt;D xsi:type="xsd:double"&gt;40&lt;/D&gt;&lt;/FQL&gt;&lt;FQL&gt;&lt;Q&gt;EWZ^SIZE(FG_CONSTITUENTS)&lt;/Q&gt;&lt;R&gt;1&lt;/R&gt;&lt;C&gt;1&lt;/C&gt;&lt;D xsi:type="xsd:long"&gt;51&lt;/D&gt;&lt;/FQL&gt;&lt;FQL&gt;&lt;Q&gt;REFPEMPR-FDS^PROPER_NAME(0,,,"SECURITY","NAME")&lt;/Q&gt;&lt;R&gt;1&lt;/R&gt;&lt;C&gt;1&lt;/C&gt;&lt;D xsi:type="xsd:string"&gt;Peru Policy Rate&lt;/D&gt;&lt;/FQL&gt;&lt;FQL&gt;&lt;Q&gt;TRYQA10Y-FDS^PCTCHG(FG_YIELD(0,,,,"YTM"),FG_YIELD(-3AM,,,,"YTM"))&lt;/Q&gt;&lt;R&gt;0&lt;/R&gt;&lt;C&gt;0&lt;/C&gt;&lt;/FQL&gt;&lt;FQL&gt;&lt;Q&gt;TRYKR10Y-FDS^FG_YIELD(0,,,,"YTM")&lt;/Q&gt;&lt;R&gt;1&lt;/R&gt;&lt;C&gt;1&lt;/C&gt;&lt;D xsi:type="xsd:double"&gt;3.2187&lt;/D&gt;&lt;/FQL&gt;&lt;FQL&gt;&lt;Q&gt;CC_TW^IMF_IFS_RCPI_Q(0)&lt;/Q&gt;&lt;R&gt;0&lt;/R&gt;&lt;C&gt;0&lt;/C&gt;&lt;/FQL&gt;&lt;FQL&gt;&lt;Q&gt;SET-BKK^FMA_PE(NTMA,0,,,"PORTAGG","MEANR")&lt;/Q&gt;&lt;R&gt;1&lt;/R&gt;&lt;C&gt;1&lt;/C&gt;&lt;D xsi:type="xsd:double"&gt;13.3825516275696&lt;/D&gt;&lt;/FQL&gt;&lt;FQL&gt;&lt;Q&gt;GREK^FMA_PE(LTM,0,,,"PORTAGG","MEANR")&lt;/Q&gt;&lt;R&gt;1&lt;/R&gt;&lt;C&gt;1&lt;/C&gt;&lt;D xsi:type="xsd:double"&gt;7.44265901280978&lt;/D&gt;&lt;/FQL&gt;&lt;FQL&gt;&lt;Q&gt;EPOL^FMA_PE(NTMA,0,,,"PORTAGG","MEANR")&lt;/Q&gt;&lt;R&gt;1&lt;/R&gt;&lt;C&gt;1&lt;/C&gt;&lt;D xsi:type="xsd:double"&gt;8.85209522477441&lt;/D&gt;&lt;/FQL&gt;&lt;FQL&gt;&lt;Q&gt;CNYA^FMA_PE(LTM,0,,,"PORTAGG","MEANR")&lt;/Q&gt;&lt;R&gt;1&lt;/R&gt;&lt;C&gt;1&lt;/C&gt;&lt;D xsi:type="xsd:double"&gt;14.2103744033689&lt;/D&gt;&lt;/FQL&gt;&lt;FQL&gt;&lt;Q&gt;EWT^PERCENT_CHANGE(FMA_EPS(+1,0,,,,"PORTAGG","MEAN"),FMA_EPS(+1,-3AM,,,,"PORTAGG","MEAN"))&lt;/Q&gt;&lt;R&gt;1&lt;/R&gt;&lt;C&gt;1&lt;/C&gt;&lt;D xsi:type="xsd:double"&gt;4.32469626985979&lt;/D&gt;&lt;/FQL&gt;&lt;FQL&gt;&lt;Q&gt;VNM^SIZE(FG_CONSTITUENTS)&lt;/Q&gt;&lt;R&gt;1&lt;/R&gt;&lt;C&gt;1&lt;/C&gt;&lt;D xsi:type="xsd:long"&gt;48&lt;/D&gt;&lt;/FQL&gt;&lt;FQL&gt;&lt;Q&gt;SET-BKK^FG_ROE(0)&lt;/Q&gt;&lt;R&gt;1&lt;/R&gt;&lt;C&gt;1&lt;/C&gt;&lt;D xsi:type="xsd:double"&gt;7.51775558333321&lt;/D&gt;&lt;/FQL&gt;&lt;FQL&gt;&lt;Q&gt;REFINREPO-FDS^(SUBARRAY(NOT_NA(NO_REPEAT_F(FG_YIELD(NOW,-10AY,D))),0,1)-SUBARRAY(NOT_NA(NO_REPEAT_F(FG_YIELD(NOW,-10AY,D))),1,1))*100&lt;/Q&gt;&lt;R&gt;1&lt;/R&gt;&lt;C&gt;1&lt;/C&gt;&lt;D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xsi:type="xsd:double"&gt;25&lt;/D&gt;&lt;/FQL&gt;&lt;FQL&gt;&lt;Q&gt;TRYIN10Y-FDS^PCTCHG(FG_YIELD(0,,,,"YTM"),FG_YIELD(-3AM,,,,"YTM"))&lt;/Q&gt;&lt;R&gt;1&lt;/R&gt;&lt;C&gt;1&lt;/C&gt;&lt;D xsi:type="xsd:double"&gt;-1.0477475&lt;/D&gt;&lt;/FQL&gt;&lt;FQL&gt;&lt;Q&gt;TRYMX10Y-FDS^FG_YIELD(0,,,,"YTM")&lt;/Q&gt;&lt;R&gt;1&lt;/R&gt;&lt;C&gt;1&lt;/C&gt;&lt;D xsi:type="xsd:double"&gt;9.9633&lt;/D&gt;&lt;/FQL&gt;&lt;FQL&gt;&lt;Q&gt;KSA^JULIAN(FMA_DIV_YLD(NTMA,NOW,NOW,M,"PORTAGG","MEANR").DATES)&lt;/Q&gt;&lt;R&gt;1&lt;/R&gt;&lt;C&gt;1&lt;/C&gt;&lt;D xsi:type="xsd:long"&gt;45471&lt;/D&gt;&lt;/FQL&gt;&lt;FQL&gt;&lt;Q&gt;EPHE^FMA_EVAL_EBITDA(NTMA,0,,,"PORTAGG","MEANR")&lt;/Q&gt;&lt;R&gt;1&lt;/R&gt;&lt;C&gt;1&lt;/C&gt;&lt;D xsi:type="xsd:double"&gt;8.06702676044684&lt;/D&gt;&lt;/FQL&gt;&lt;FQL&gt;&lt;Q&gt;CC_MY^FG_COMPANY_NAME&lt;/Q&gt;&lt;R&gt;1&lt;/R&gt;&lt;C&gt;1&lt;/C&gt;&lt;D xsi:type="xsd:string"&gt;Malaysia&lt;/D&gt;&lt;/FQL&gt;&lt;FQL&gt;&lt;Q&gt;USDINR^STD(FG_PRICE_CHANGE(0,-1AY,AM))&lt;/Q&gt;&lt;R&gt;1&lt;/R&gt;&lt;C&gt;1&lt;/C&gt;&lt;D xsi:type="xsd:double"&gt;0.332712272747029&lt;/D&gt;&lt;/FQL&gt;&lt;FQL&gt;&lt;Q&gt;USDMYR^FG_COMPANY_NAME&lt;/Q&gt;&lt;R&gt;1&lt;/R&gt;&lt;C&gt;1&lt;/C&gt;&lt;D xsi:type="xsd:string"&gt;Malaysian Ringgit per U.S. Dollar&lt;/D&gt;&lt;/FQL&gt;&lt;FQL&gt;&lt;Q&gt;EWT^FMA_DIV_YLD(NTMA,-10AY,0,AM,"PORTAGG","MEANR")&lt;/Q&gt;&lt;R&gt;121&lt;/R&gt;&lt;C&gt;1&lt;/C&gt;&lt;D xsi:type="xsd:double"&gt;3.03976975343355&lt;/D&gt;&lt;D xsi:type="xsd:double"&gt;3.30084431913075&lt;/D&gt;&lt;D xsi:type="xsd:double"&gt;3.24108342890184&lt;/D&gt;&lt;D xsi:type="xsd:double"&gt;3.43212312067036&lt;/D&gt;&lt;D xsi:type="xsd:double"&gt;3.47164564231485&lt;/D&gt;&lt;D xsi:type="xsd:double"&gt;3.39904984466552&lt;/D&gt;&lt;D xsi:type="xsd:double"&gt;3.44652509893638&lt;/D&gt;&lt;D xsi:type="xsd:double"&gt;3.40926366366544&lt;/D&gt;&lt;D xsi:type="xsd:double"&gt;3.40136985257247&lt;/D&gt;&lt;D xsi:type="xsd:double"&gt;3.53917696889273&lt;/D&gt;&lt;D xsi:type="xsd:double"&gt;3.50714697812474&lt;/D&gt;&lt;D xsi:type="xsd:double"&gt;3.84506143470896&lt;/D&gt;&lt;D xsi:type="xsd:double"&gt;3.84605150443461&lt;/D&gt;&lt;D xsi:type="xsd:double"&gt;4.17714650524582&lt;/D&gt;&lt;D xsi:type="xsd:double"&gt;4.45016037112001&lt;/D&gt;&lt;D xsi:type="xsd:double"&gt;4.29211861472241&lt;/D&gt;&lt;D xsi:type="xsd:double"&gt;3.9515422191366&lt;/D&gt;&lt;D xsi:type="xsd:double"&gt;4.18351519242003&lt;/D&gt;&lt;D xsi:type="xsd:double"&gt;4.42677279505841&lt;/D&gt;&lt;D xsi:type="xsd:double"&gt;4.4124645964294&lt;/D&gt;&lt;D xsi:type="xsd:double"&gt;4.20408201591351&lt;/D&gt;&lt;D xsi:type="xsd:double"&gt;4.17684759426849&lt;/D&gt;&lt;D xsi:type="xsd:double"&gt;4.56223286522473&lt;/D&gt;&lt;D xsi:type="xsd:double"&gt;4.22304342834836&lt;/D&gt;&lt;D xsi:type="xsd:double"&gt;4.16914338648226&lt;/D&gt;&lt;D xsi:type="xsd:double"&gt;4.02640970185803&lt;/D&gt;&lt;D xsi:type="xsd:double"&gt;4.11919236799307&lt;/D&gt;&lt;D xsi:type="xsd:double"&gt;3.98973672073657&lt;/D&gt;&lt;D xsi:type="xsd:double"&gt;4.11880863323515&lt;/D&gt;&lt;D xsi:type="xsd:double"&gt;4.23902426048357&lt;/D&gt;&lt;D xsi:type="xsd:double"&gt;4.18024905730068&lt;/D&gt;&lt;D xsi:type="xsd:double"&gt;4.16053866889644&lt;/D&gt;&lt;D xsi:type="xsd:double"&gt;4.19074607538359&lt;/D&gt;&lt;D xsi:type="xsd:double"&gt;4.07755561840355&lt;/D&gt;&lt;D xsi:type="xsd:double"&gt;4.07942808377176&lt;/D&gt;&lt;D xsi:type="xsd:double"&gt;4.01667796200955&lt;/D&gt;&lt;D xsi:type="xsd:double"&gt;3.97585761758251&lt;/D&gt;&lt;D xsi:type="xsd:double"&gt;3.95240155841132&lt;/D&gt;&lt;D xsi:type="xsd:double"&gt;4.01552384309596&lt;/D&gt;&lt;D xsi:type="xsd:double"&gt;4.10158826997741&lt;/D&gt;&lt;D xsi:type="xsd:double"&gt;4.04308960550724&lt;/D&gt;&lt;D xsi:type="xsd:double"&gt;4.12805325342979&lt;/D&gt;&lt;D xsi:type="xsd:double"&gt;4.12403309825968&lt;/D&gt;&lt;D xsi:type="xsd:double"&gt;4.11180098664559&lt;/D&gt;&lt;D xsi:type="xsd:double"&gt;4.26451884826054&lt;/D&gt;&lt;D xsi:type="xsd:double"&gt;4.20156633250351&lt;/D&gt;&lt;D xsi:type="xsd:double"&gt;4.45336440914322&lt;/D&gt;&lt;D xsi:type="xsd:double"&gt;4.27688526409708&lt;/D&gt;&lt;D xsi:type="xsd:double"&gt;4.54312801298638&lt;/D&gt;&lt;D xsi:type="xsd:double"&gt;4.34899860674742&lt;/D&gt;&lt;D xsi:type="xsd:double"&gt;4.3650509916253&lt;/D&gt;&lt;D xsi:type="xsd:double"&gt;4.63633906131423&lt;/D&gt;&lt;D xsi:type="xsd:double"&gt;4.86460198422973&lt;/D&gt;&lt;D xsi:type="xsd:double"&gt;4.82741686030435&lt;/D&gt;&lt;D xsi:type="xsd:double"&gt;5.11024124213986&lt;/D&gt;&lt;D xsi:type="xsd:double"&gt;4.63774752950108&lt;/D&gt;&lt;D xsi:type="xsd:double"&gt;4.48837176536515&lt;/D&gt;&lt;D xsi:type="xsd:double"&gt;4.26250147349849&lt;/D&gt;&lt;D xsi:type="xsd:double"&gt;4.16145566492493&lt;/D&gt;&lt;D xsi:type="xsd:double"&gt;4.51567878092315&lt;/D&gt;&lt;D xsi:type="xsd:double"&gt;4.33901628526964&lt;/D&gt;&lt;D xsi:type="xsd:double"&gt;4.46195350054353&lt;/D&gt;&lt;D xsi:type="xsd:double"&gt;4.30531401437734&lt;/D&gt;&lt;D xsi:type="xsd:double"&gt;4.26195890994562&lt;/D&gt;&lt;D xsi:type="xsd:double"&gt;3.98954331976746&lt;/D&gt;&lt;D xsi:type="xsd:double"&gt;4.09526543935663&lt;/D&gt;&lt;D xsi:type="xsd:double"&gt;3.97493935784746&lt;/D&gt;&lt;D xsi:type="xsd:double"&gt;4.13618234515289&lt;/D&gt;&lt;D xsi:type="xsd:double"&gt;4.14795601782619&lt;/D&gt;&lt;D xsi:type="xsd:double"&gt;4.71419114387273&lt;/D&gt;&lt;D xsi:type="xsd:double"&gt;4.15943142756451&lt;/D&gt;&lt;D xsi:type="xsd:double"&gt;3.927632723588&lt;/D&gt;&lt;D xsi:type="xsd:double"&gt;3.83530017374112&lt;/D&gt;&lt;D xsi:type="xsd:double"&gt;3.59744280927714&lt;/D&gt;&lt;D xsi:type="xsd:double"&gt;3.87751018788279&lt;/D&gt;&lt;D xsi:type="xsd:double"&gt;3.91967669427382&lt;/D&gt;&lt;D xsi:type="xsd:double"&gt;3.88955433174653&lt;/D&gt;&lt;D xsi:type="xsd:double"&gt;3.69346945393029&lt;/D&gt;&lt;D xsi:type="xsd:double"&gt;3.55319104659832&lt;/D&gt;&lt;D xsi:type="xsd:double"&gt;3.53606513175195&lt;/D&gt;&lt;D xsi:type="xsd:double"&gt;3.66119314822773&lt;/D&gt;&lt;D xsi:type="xsd:double"&gt;3.67816598419796&lt;/D&gt;&lt;D xsi:type="xsd:double"&gt;3.89328705131593&lt;/D&gt;&lt;D xsi:type="xsd:double"&gt;4.00441089419233&lt;/D&gt;&lt;D xsi:type="xsd:double"&gt;4.0097172175639&lt;/D&gt;&lt;D xsi:type="xsd:double"&gt;4.14051353539607&lt;/D&gt;&lt;D xsi:type="xsd:double"&gt;4.18468749806361&lt;/D&gt;&lt;D xsi:type="xsd:double"&gt;4.54321352811039&lt;/D&gt;&lt;D xsi:type="xsd:double"&gt;4.3330075707434&lt;/D&gt;&lt;D xsi:type="xsd:double"&gt;4.23830431602271&lt;/D&gt;&lt;D xsi:type="xsd:double"&gt;4.10769876980688&lt;/D&gt;&lt;D xsi:type="xsd:double"&gt;4.41333125964086&lt;/D&gt;&lt;D xsi:type="xsd:double"&gt;4.40656866511315&lt;/D&gt;&lt;D xsi:type="xsd:double"&gt;4.48457827587029&lt;/D&gt;&lt;D xsi:type="xsd:double"&gt;4.72308470594592&lt;/D&gt;&lt;D xsi:type="xsd:double"&gt;4.69686878661694&lt;/D&gt;&lt;D xsi:type="xsd:double"&gt;5.37295072971273&lt;/D&gt;&lt;D xsi:type="xsd:double"&gt;5.0308610766172&lt;/D&gt;&lt;D xsi:type="xsd:double"&gt;5.10002331434993&lt;/D&gt;&lt;D xsi:type="xsd:double"&gt;5.2464710051224&lt;/D&gt;&lt;D xsi:type="xsd:double"&gt;5.11404803137276&lt;/D&gt;&lt;D xsi:type="xsd:double"&gt;4.30069084529529&lt;/D&gt;&lt;D xsi:type="xsd:double"&gt;4.47582509336471&lt;/D&gt;&lt;D xsi:type="xsd:double"&gt;4.02043187075168&lt;/D&gt;&lt;D xsi:type="xsd:double"&gt;3.96180160682935&lt;/D&gt;&lt;D xsi:type="xsd:double"&gt;3.85627617976988&lt;/D&gt;&lt;D xsi:type="xsd:double"&gt;3.75186582575211&lt;/D&gt;&lt;D xsi:type="xsd:double"&gt;3.53635259685383&lt;/D&gt;&lt;D xsi:type="xsd:double"&gt;3.46906102657071&lt;/D&gt;&lt;D xsi:type="xsd:double"&gt;3.49175111423031&lt;/D&gt;&lt;D xsi:type="xsd:double"&gt;3.56744906430349&lt;/D&gt;&lt;D xsi:type="xsd:double"&gt;3.62006200506864&lt;/D&gt;&lt;D xsi:type="xsd:double"&gt;3.58007127831967&lt;/D&gt;&lt;D xsi:type="xsd:double"&gt;3.44210114626477&lt;/D&gt;&lt;D xsi:type="xsd:double"&gt;3.39955431798201&lt;/D&gt;&lt;D xsi:type="xsd:double"&gt;3.3635209689322&lt;/D&gt;&lt;D xsi:type="xsd:double"&gt;3.18239684168236&lt;/D&gt;&lt;D xsi:type="xsd:double"&gt;3.0763187137694&lt;/D&gt;&lt;D xsi:type="xsd:double"&gt;3.17390821116999&lt;/D&gt;&lt;D xsi:type="xsd:double"&gt;3.1387010152575&lt;/D&gt;&lt;D xsi:type="xsd:double"&gt;2.99584707033387&lt;/D&gt;&lt;/FQL&gt;&lt;FQL&gt;&lt;Q&gt;WL-FDS^FG_PRICE_MAVG(0,,,,30)&lt;/Q&gt;&lt;R&gt;1&lt;/R&gt;&lt;C&gt;1&lt;/C&gt;&lt;D xsi:type="xsd:double"&gt;559.15&lt;/D&gt;&lt;/FQL&gt;&lt;FQL&gt;&lt;Q&gt;TIOS-FDS^FG_PRICE_CHANGE(0,-6AM)&lt;/Q&gt;&lt;R&gt;1&lt;/R&gt;&lt;C&gt;1&lt;/C&gt;&lt;D xsi:type="xsd:double"&gt;-20.0706963591375&lt;/D&gt;&lt;/FQL&gt;&lt;FQL&gt;&lt;Q&gt;FC0000MY^FG_PRICE(0)&lt;/Q&gt;&lt;R&gt;1&lt;/R&gt;&lt;C&gt;1&lt;/C&gt;&lt;D xsi:type="xsd:double"&gt;254.90396&lt;/D&gt;&lt;/FQL&gt;&lt;FQL&gt;&lt;Q&gt;KSA^FG_PRICE_MAVG(0,,,,30)&lt;/Q&gt;&lt;R&gt;1&lt;/R&gt;&lt;C&gt;1&lt;/C&gt;&lt;D xsi:type="xsd:double"&gt;40.639668&lt;/D&gt;&lt;/FQL&gt;&lt;FQL&gt;&lt;Q&gt;EPU^FG_PRICE_MAVG(0,,,,60)&lt;/Q&gt;&lt;R&gt;1&lt;/R&gt;&lt;C&gt;1&lt;/C&gt;&lt;D xsi:type="xsd:double"&gt;41.43542&lt;/D&gt;&lt;/FQL&gt;&lt;FQL&gt;&lt;Q&gt;INDA^FG_TOTAL_RETURNC(0,-6AM)&lt;/Q&gt;&lt;R&gt;1&lt;/R&gt;&lt;C&gt;1&lt;/C&gt;&lt;D xsi:type="xsd:double"&gt;15.420651&lt;/D&gt;&lt;/FQL&gt;&lt;FQL&gt;&lt;Q&gt;CNYA^P_PRICE(0)/P_PRICE_LOW_PR(0,,,,,,"PRICE","INTRA","52W")-1&lt;/Q&gt;&lt;R&gt;1&lt;/R&gt;&lt;C&gt;1&lt;/C&gt;&lt;D xsi:type="xsd:double"&gt;0.08944857&lt;/D&gt;&lt;/FQL&gt;&lt;FQL&gt;&lt;Q&gt;EWY^FMA_COS_UP("EPS","1M",+1,NOW,,,"PORTAGG","MEANR")&lt;/Q&gt;&lt;R&gt;1&lt;/R&gt;&lt;C&gt;1&lt;/C&gt;&lt;D xsi:type="xsd:double"&gt;42&lt;/D&gt;&lt;/FQL&gt;&lt;FQL&gt;&lt;Q&gt;TRYMY10Y-FDS^FG_YIELD_NAME&lt;/Q&gt;&lt;R&gt;1&lt;/R&gt;&lt;C&gt;1&lt;/C&gt;&lt;D xsi:type="xsd:string"&gt;Treasury - Malaysia Benchmark Bond 10Y&lt;/D&gt;&lt;/FQL&gt;&lt;FQL&gt;&lt;Q&gt;TRYIN10Y-FDS^PCTCHG(FG_YIELD(0,,,,"YTM"),FG_YIELD(-1AM,,,,"YTM"))&lt;/Q&gt;&lt;R&gt;1&lt;/R&gt;&lt;C&gt;1&lt;/C&gt;&lt;D xsi:type="xsd:double"&gt;-0.71962917&lt;/D&gt;&lt;/FQL&gt;&lt;FQL&gt;&lt;Q&gt;CC_PE^IMF_IFS_RCPI_Q(0)&lt;/Q&gt;&lt;R&gt;0&lt;/R&gt;&lt;C&gt;0&lt;/C&gt;&lt;/FQL&gt;&lt;FQL&gt;&lt;Q&gt;TRYIN10Y-FDS^FG_YIELD(-10AY,0,Y,,"YTM")&lt;/Q&gt;&lt;R&gt;10&lt;/R&gt;&lt;C&gt;1&lt;/C&gt;&lt;D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xsi:type="xsd:double"&gt;7.19&lt;/D&gt;&lt;/FQL&gt;&lt;FQL&gt;&lt;Q&gt;INDA^FMA_PE(LTMA,-10AY,0,AM,"PORTAGG","MEANR")&lt;/Q&gt;&lt;R&gt;121&lt;/R&gt;&lt;C&gt;1&lt;/C&gt;&lt;D xsi:type="xsd:double"&gt;17.3096907787629&lt;/D&gt;&lt;D xsi:type="xsd:double"&gt;17.4063565099031&lt;/D&gt;&lt;D xsi:type="xsd:double"&gt;17.9732931880563&lt;/D&gt;&lt;D xsi:type="xsd:double"&gt;18.0865304004231&lt;/D&gt;&lt;D xsi:type="xsd:double"&gt;18.8109808543596&lt;/D&gt;&lt;D xsi:type="xsd:double"&gt;19.6352521147773&lt;/D&gt;&lt;D xsi:type="xsd:double"&gt;19.4101354103208&lt;/D&gt;&lt;D xsi:type="xsd:double"&gt;20.4536197785741&lt;/D&gt;&lt;D xsi:type="xsd:double"&gt;21.0478621037521&lt;/D&gt;&lt;D xsi:type="xsd:double"&gt;20.7311504363626&lt;/D&gt;&lt;D xsi:type="xsd:double"&gt;20.3794887673074&lt;/D&gt;&lt;D xsi:type="xsd:double"&gt;20.1802809280679&lt;/D&gt;&lt;D xsi:type="xsd:double"&gt;20.857810627965&lt;/D&gt;&lt;D xsi:type="xsd:double"&gt;21.1461782041832&lt;/D&gt;&lt;D xsi:type="xsd:double"&gt;20.0868695128379&lt;/D&gt;&lt;D xsi:type="xsd:double"&gt;20.6989069355074&lt;/D&gt;&lt;D xsi:type="xsd:double"&gt;20.3791542206417&lt;/D&gt;&lt;D xsi:type="xsd:double"&gt;20.0903384099914&lt;/D&gt;&lt;D xsi:type="xsd:double"&gt;20.2095068417414&lt;/D</t>
        </r>
      </text>
    </comment>
    <comment ref="A12" authorId="0" shapeId="0" xr:uid="{4EE5300B-CFDF-4CE7-803C-DD5A8127E976}">
      <text>
        <r>
          <rPr>
            <b/>
            <sz val="9"/>
            <color indexed="81"/>
            <rFont val="Tahoma"/>
            <charset val="1"/>
          </rPr>
          <t>&gt;&lt;D xsi:type="xsd:double"&gt;19.8119339597166&lt;/D&gt;&lt;D xsi:type="xsd:double"&gt;18.9700674663744&lt;/D&gt;&lt;D xsi:type="xsd:double"&gt;18.8667106315727&lt;/D&gt;&lt;D xsi:type="xsd:double"&gt;18.8705110149553&lt;/D&gt;&lt;D xsi:type="xsd:double"&gt;19.1586995730446&lt;/D&gt;&lt;D xsi:type="xsd:double"&gt;19.2702176418903&lt;/D&gt;&lt;D xsi:type="xsd:double"&gt;19.7596036543429&lt;/D&gt;&lt;D xsi:type="xsd:double"&gt;19.8275380119362&lt;/D&gt;&lt;D xsi:type="xsd:double"&gt;19.9096012150464&lt;/D&gt;&lt;D xsi:type="xsd:double"&gt;19.3876669700878&lt;/D&gt;&lt;D xsi:type="xsd:double"&gt;18.8113299089162&lt;/D&gt;&lt;D xsi:type="xsd:double"&gt;19.2756663886439&lt;/D&gt;&lt;D xsi:type="xsd:double"&gt;19.9779250246436&lt;/D&gt;&lt;D xsi:type="xsd:double"&gt;20.5194242918664&lt;/D&gt;&lt;D xsi:type="xsd:double"&gt;20.4584904744022&lt;/D&gt;&lt;D xsi:type="xsd:double"&gt;20.3432704392567&lt;/D&gt;&lt;D xsi:type="xsd:double"&gt;20.4611271834186&lt;/D&gt;&lt;D xsi:type="xsd:double"&gt;20.3516636478433&lt;/D&gt;&lt;D xsi:type="xsd:double"&gt;20.9356000436548&lt;/D&gt;&lt;D xsi:type="xsd:double"&gt;20.9825679785793&lt;/D&gt;&lt;D xsi:type="xsd:double"&gt;20.919050314813&lt;/D&gt;&lt;D xsi:type="xsd:double"&gt;21.9614482139908&lt;/D&gt;&lt;D xsi:type="xsd:double"&gt;21.5906142750679&lt;/D&gt;&lt;D xsi:type="xsd:double"&gt;22.832179054737&lt;/D&gt;&lt;D xsi:type="xsd:double"&gt;21.9999882779982&lt;/D&gt;&lt;D xsi:type="xsd:double"&gt;21.6754110548165&lt;/D&gt;&lt;D xsi:type="xsd:double"&gt;21.4020575640792&lt;/D&gt;&lt;D xsi:type="xsd:double"&gt;21.3321436593979&lt;/D&gt;&lt;D xsi:type="xsd:double"&gt;21.1759316093931&lt;/D&gt;&lt;D xsi:type="xsd:double"&gt;21.1160847082041&lt;/D&gt;&lt;D xsi:type="xsd:double"&gt;22.0372605447537&lt;/D&gt;&lt;D xsi:type="xsd:double"&gt;22.2774125443016&lt;/D&gt;&lt;D xsi:type="xsd:double"&gt;20.4246234703431&lt;/D&gt;&lt;D xsi:type="xsd:double"&gt;21.1491656928164&lt;/D&gt;&lt;D xsi:type="xsd:double"&gt;21.7089116254067&lt;/D&gt;&lt;D xsi:type="xsd:double"&gt;21.2579265457131&lt;/D&gt;&lt;D xsi:type="xsd:double"&gt;21.8635138139222&lt;/D&gt;&lt;D xsi:type="xsd:double"&gt;21.7114161131474&lt;/D&gt;&lt;D xsi:type="xsd:double"&gt;21.6537716577533&lt;/D&gt;&lt;D xsi:type="xsd:double"&gt;21.5622875903765&lt;/D&gt;&lt;D xsi:type="xsd:double"&gt;21.7202269427241&lt;/D&gt;&lt;D xsi:type="xsd:double"&gt;21.3695646280993&lt;/D&gt;&lt;D xsi:type="xsd:double"&gt;20.7497707030361&lt;/D&gt;&lt;D xsi:type="xsd:double"&gt;20.9654871104238&lt;/D&gt;&lt;D xsi:type="xsd:double"&gt;21.099853425143&lt;/D&gt;&lt;D xsi:type="xsd:double"&gt;22.8293454915241&lt;/D&gt;&lt;D xsi:type="xsd:double"&gt;23.0229979567661&lt;/D&gt;&lt;D xsi:type="xsd:double"&gt;23.5360997042204&lt;/D&gt;&lt;D xsi:type="xsd:double"&gt;23.1592873674581&lt;/D&gt;&lt;D xsi:type="xsd:double"&gt;21.2517784314303&lt;/D&gt;&lt;D xsi:type="xsd:double"&gt;19.9193616730218&lt;/D&gt;&lt;D xsi:type="xsd:double"&gt;20.8770288962509&lt;/D&gt;&lt;D xsi:type="xsd:double"&gt;22.5076870672281&lt;/D&gt;&lt;D xsi:type="xsd:double"&gt;23.7885220125276&lt;/D&gt;&lt;D xsi:type="xsd:double"&gt;25.177408315534&lt;/D&gt;&lt;D xsi:type="xsd:double"&gt;25.2998899039454&lt;/D&gt;&lt;D xsi:type="xsd:double"&gt;26.2910311899509&lt;/D&gt;&lt;D xsi:type="xsd:double"&gt;26.4487764276207&lt;/D&gt;&lt;D xsi:type="xsd:double"&gt;31.2185167878554&lt;/D&gt;&lt;D xsi:type="xsd:double"&gt;34.2690836865157&lt;/D&gt;&lt;D xsi:type="xsd:double"&gt;32.8917927024504&lt;/D&gt;&lt;D xsi:type="xsd:double"&gt;31.1116986652544&lt;/D&gt;&lt;D xsi:type="xsd:double"&gt;30.2319047592401&lt;/D&gt;&lt;D xsi:type="xsd:double"&gt;29.4995230484819&lt;/D&gt;&lt;D xsi:type="xsd:double"&gt;29.4130966828809&lt;/D&gt;&lt;D xsi:type="xsd:double"&gt;28.9159400900824&lt;/D&gt;&lt;D xsi:type="xsd:double"&gt;29.0024371491957&lt;/D&gt;&lt;D xsi:type="xsd:double"&gt;29.5406924398714&lt;/D&gt;&lt;D xsi:type="xsd:double"&gt;29.4547459332389&lt;/D&gt;&lt;D xsi:type="xsd:double"&gt;29.1331657720019&lt;/D&gt;&lt;D xsi:type="xsd:double"&gt;28.5969258645224&lt;/D&gt;&lt;D xsi:type="xsd:double"&gt;29.2673756501451&lt;/D&gt;&lt;D xsi:type="xsd:double"&gt;28.17142272904&lt;/D&gt;&lt;D xsi:type="xsd:double"&gt;26.2962354272311&lt;/D&gt;&lt;D xsi:type="xsd:double"&gt;26.328172419269&lt;/D&gt;&lt;D xsi:type="xsd:double"&gt;25.5032616318183&lt;/D&gt;&lt;D xsi:type="xsd:double"&gt;25.1541578265611&lt;/D&gt;&lt;D xsi:type="xsd:double"&gt;24.3192583565419&lt;/D&gt;&lt;D xsi:type="xsd:double"&gt;25.4905592898682&lt;/D&gt;&lt;D xsi:type="xsd:double"&gt;25.6923850022304&lt;/D&gt;&lt;D xsi:type="xsd:double"&gt;25.1175163134985&lt;/D&gt;&lt;D xsi:type="xsd:double"&gt;26.0844647426603&lt;/D&gt;&lt;D xsi:type="xsd:double"&gt;27.0174455193139&lt;/D&gt;&lt;D xsi:type="xsd:double"&gt;25.8555965393049&lt;/D&gt;&lt;D xsi:type="xsd:double"&gt;24.972237623758&lt;/D&gt;&lt;D xsi:type="xsd:double"&gt;24.1642322672123&lt;/D&gt;&lt;D xsi:type="xsd:double"&gt;23.8095507371396&lt;/D&gt;&lt;D xsi:type="xsd:double"&gt;23.8261384013968&lt;/D&gt;&lt;D xsi:type="xsd:double"&gt;23.993394240326&lt;/D&gt;&lt;D xsi:type="xsd:double"&gt;24.3401638095918&lt;/D&gt;&lt;D xsi:type="xsd:double"&gt;23.8569472796162&lt;/D&gt;&lt;D xsi:type="xsd:double"&gt;23.5653599633698&lt;/D&gt;&lt;D xsi:type="xsd:double"&gt;23.4293145484284&lt;/D&gt;&lt;D xsi:type="xsd:double"&gt;23.0816196336855&lt;/D&gt;&lt;D xsi:type="xsd:double"&gt;24.6808175890258&lt;/D&gt;&lt;D xsi:type="xsd:double"&gt;25.8062757018789&lt;/D&gt;&lt;D xsi:type="xsd:double"&gt;26.0626821435012&lt;/D&gt;&lt;D xsi:type="xsd:double"&gt;26.1862791096158&lt;/D&gt;&lt;D xsi:type="xsd:double"&gt;25.9508204336491&lt;/D&gt;&lt;D xsi:type="xsd:double"&gt;25.7634427160465&lt;/D&gt;&lt;D xsi:type="xsd:double"&gt;25.5446693414204&lt;/D&gt;&lt;D xsi:type="xsd:double"&gt;26.1248987079393&lt;/D&gt;&lt;/FQL&gt;&lt;FQL&gt;&lt;Q&gt;SET-BKK^FG_TOTAL_RETURNC(0,-6AM)&lt;/Q&gt;&lt;R&gt;1&lt;/R&gt;&lt;C&gt;1&lt;/C&gt;&lt;D xsi:type="xsd:double"&gt;-8.121371&lt;/D&gt;&lt;/FQL&gt;&lt;FQL&gt;&lt;Q&gt;EWT^PERCENT_CHANGE(FMA_EPS(+1,0,,,,"PORTAGG","MEAN"),FMA_EPS(+1,-1AM,,,,"PORTAGG","MEAN"))&lt;/Q&gt;&lt;R&gt;1&lt;/R&gt;&lt;C&gt;1&lt;/C&gt;&lt;D xsi:type="xsd:double"&gt;-0.256721695229747&lt;/D&gt;&lt;/FQL&gt;&lt;FQL&gt;&lt;Q&gt;CNYA^PERCENT_CHANGE(FMA_EPS(+1,0,,,,"PORTAGG","MEAN"),FMA_EPS(+1,-3AM,,,,"PORTAGG","MEAN"))&lt;/Q&gt;&lt;R&gt;1&lt;/R&gt;&lt;C&gt;1&lt;/C&gt;&lt;D xsi:type="xsd:double"&gt;-4.41602986885524&lt;/D&gt;&lt;/FQL&gt;&lt;FQL&gt;&lt;Q&gt;CNYA^FMA_COS_DOWN("EPS","1M",+1,NOW,,,"PORTAGG","MEANR")&lt;/Q&gt;&lt;R&gt;1&lt;/R&gt;&lt;C&gt;1&lt;/C&gt;&lt;D xsi:type="xsd:double"&gt;140&lt;/D&gt;&lt;/FQL&gt;&lt;FQL&gt;&lt;Q&gt;TRYUS10Y-FDS^FG_YIELD_NAME&lt;/Q&gt;&lt;R&gt;1&lt;/R&gt;&lt;C&gt;1&lt;/C&gt;&lt;D xsi:type="xsd:string"&gt;US Benchmark Bond - 10 Year&lt;/D&gt;&lt;/FQL&gt;&lt;FQL&gt;&lt;Q&gt;EWT^FMA_EVAL_EBIT(LTMA,NOW,NOW,M,"PORTAGG","MEANR")&lt;/Q&gt;&lt;R&gt;1&lt;/R&gt;&lt;C&gt;1&lt;/C&gt;&lt;D xsi:type="xsd:double"&gt;20.2847621482109&lt;/D&gt;&lt;/FQL&gt;&lt;FQL&gt;&lt;Q&gt;EPHE^FG_FCF_YIELD_NTM(0)&lt;/Q&gt;&lt;R&gt;1&lt;/R&gt;&lt;C&gt;1&lt;/C&gt;&lt;D xsi:type="xsd:double"&gt;7.50205415970783&lt;/D&gt;&lt;/FQL&gt;&lt;FQL&gt;&lt;Q&gt;CC_CL^FG_COMPANY_NAME&lt;/Q&gt;&lt;R&gt;1&lt;/R&gt;&lt;C&gt;1&lt;/C&gt;&lt;D xsi:type="xsd:string"&gt;Chile&lt;/D&gt;&lt;/FQL&gt;&lt;FQL&gt;&lt;Q&gt;USDINR^FG_PRICE_CHANGE(0,-6AM)&lt;/Q&gt;&lt;R&gt;1&lt;/R&gt;&lt;C&gt;1&lt;/C&gt;&lt;D xsi:type="xsd:double"&gt;0.39379597&lt;/D&gt;&lt;/FQL&gt;&lt;FQL&gt;&lt;Q&gt;USDPEN^STD(FG_PRICE_CHANGE(0,-3AY,M))&lt;/Q&gt;&lt;R&gt;1&lt;/R&gt;&lt;C&gt;1&lt;/C&gt;&lt;D xsi:type="xsd:double"&gt;2.39719791107599&lt;/D&gt;&lt;/FQL&gt;&lt;FQL&gt;&lt;Q&gt;EWM^FMA_DIV_YLD(NTMA,-10AY,0,AM,"PORTAGG","MEANR")&lt;/Q&gt;&lt;R&gt;121&lt;/R&gt;&lt;C&gt;1&lt;/C&gt;&lt;D xsi:type="xsd:double"&gt;3.12262388544524&lt;/D&gt;&lt;D xsi:type="xsd:double"&gt;3.15693039395214&lt;/D&gt;&lt;D xsi:type="xsd:double"&gt;3.11846176712504&lt;/D&gt;&lt;D xsi:type="xsd:double"&gt;3.20856720109384&lt;/D&gt;&lt;D xsi:type="xsd:double"&gt;3.22768370731528&lt;/D&gt;&lt;D xsi:type="xsd:double"&gt;3.33243732075675&lt;/D&gt;&lt;D xsi:type="xsd:double"&gt;3.34733030945191&lt;/D&gt;&lt;D xsi:type="xsd:double"&gt;3.22666236358299&lt;/D&gt;&lt;D xsi:type="xsd:double"&gt;3.18126269462603&lt;/D&gt;&lt;D xsi:type="xsd:double"&gt;3.15392872983743&lt;/D&gt;&lt;D xsi:type="xsd:double"&gt;3.12629037524488&lt;/D&gt;&lt;D xsi:type="xsd:double"&gt;3.23188761972787&lt;/D&gt;&lt;D xsi:type="xsd:double"&gt;3.2594032098575&lt;/D&gt;&lt;D xsi:type="xsd:double"&gt;3.27219532115639&lt;/D&gt;&lt;D xsi:type="xsd:double"&gt;3.52012243173695&lt;/D&gt;&lt;D xsi:type="xsd:double"&gt;3.36309603424976&lt;/D&gt;&lt;D xsi:type="xsd:double"&gt;3.26317739076746&lt;/D&gt;&lt;D xsi:type="xsd:double"&gt;3.28314933063496&lt;/D&gt;&lt;D xsi:type="xsd:double"&gt;3.29477040022378&lt;/D&gt;&lt;D xsi:type="xsd:double"&gt;3.22679821264614&lt;/D&gt;&lt;D xsi:type="xsd:double"&gt;3.10481167206684&lt;/D&gt;&lt;D xsi:type="xsd:double"&gt;3.044489724738&lt;/D&gt;&lt;D xsi:type="xsd:double"&gt;3.19307541258569&lt;/D&gt;&lt;D xsi:type="xsd:double"&gt;3.07996690417152&lt;/D&gt;&lt;D xsi:type="xsd:double"&gt;3.05452628811063&lt;/D&gt;&lt;D xsi:type="xsd:double"&gt;2.99854913572147&lt;/D&gt;&lt;D xsi:type="xsd:double"&gt;2.94396318544016&lt;/D&gt;&lt;D xsi:type="xsd:double"&gt;2.97011160403986&lt;/D&gt;&lt;D xsi:type="xsd:double"&gt;2.9873959217737&lt;/D&gt;&lt;D xsi:type="xsd:double"&gt;3.01003566572144&lt;/D&gt;&lt;D xsi:type="xsd:double"&gt;2.9972985559891&lt;/D&gt;&lt;D xsi:type="xsd:double"&gt;2.98886934987591&lt;/D&gt;&lt;D xsi:type="xsd:double"&gt;3.00024777388668&lt;/D&gt;&lt;D xsi:type="xsd:double"&gt;2.96029884815613&lt;/D&gt;&lt;D xsi:type="xsd:double"&gt;2.95782902691338&lt;/D&gt;&lt;D xsi:type="xsd:double"&gt;2.99521217331896&lt;/D&gt;&lt;D xsi:type="xsd:double"&gt;3.03468281305152&lt;/D&gt;&lt;D xsi:type="xsd:double"&gt;3.02851573579058&lt;/D&gt;&lt;D xsi:type="xsd:double"&gt;3.02554828129159&lt;/D&gt;&lt;D xsi:type="xsd:double"&gt;3.08738773580404&lt;/D&gt;&lt;D xsi:type="xsd:double"&gt;3.21092723300044&lt;/D&gt;&lt;D xsi:type="xsd:double"&gt;3.27500170416049&lt;/D&gt;&lt;D xsi:type="xsd:double"&gt;3.11184142843056&lt;/D&gt;&lt;D xsi:type="xsd:double"&gt;3.09635247293319&lt;/D&gt;&lt;D xsi:type="xsd:double"&gt;3.21093648337664&lt;/D&gt;&lt;D xsi:type="xsd:double"&gt;3.22890934025259&lt;/D&gt;&lt;D xsi:type="xsd:double"&gt;3.22659529775308&lt;/D&gt;&lt;D xsi:type="xsd:double"&gt;3.25878454869482&lt;/D&gt;&lt;D xsi:type="xsd:double"&gt;3.37883783463845&lt;/D&gt;&lt;D xsi:type="xsd:double"&gt;3.20632002856089&lt;/D&gt;&lt;D xsi:type="xsd:double"&gt;3.18422051061068&lt;/D&gt;&lt;D xsi:type="xsd:double"&gt;3.25696529199359&lt;/D&gt;&lt;D xsi:type="xsd:double"&gt;3.37716277940419&lt;/D&gt;&lt;D xsi:type="xsd:double"&gt;3.30876929698448&lt;/D&gt;&lt;D xsi:type="xsd:double"&gt;3.32142773726388&lt;/D&gt;&lt;D xsi:type="xsd:double"&gt;3.27891992685355&lt;/D&gt;&lt;D xsi:type="xsd:double"&gt;3.3134018397118&lt;/D&gt;&lt;D xsi:type="xsd:double"&gt;3.3821771440328&lt;/D&gt;&lt;D xsi:type="xsd:double"&gt;3.38863595503034&lt;/D&gt;&lt;D xsi:type="xsd:double"&gt;3.33749325482868&lt;/D&gt;&lt;D xsi:type="xsd:double"&gt;3.39753763187945&lt;/D&gt;&lt;D xsi:type="xsd:double"&gt;3.50498047266457&lt;/D&gt;&lt;D xsi:type="xsd:double"&gt;3.50845805302328&lt;/D&gt;&lt;D xsi:type="xsd:double"&gt;3.60273854562233&lt;/D&gt;&lt;D xsi:type="xsd:double"&gt;3.47622537113475&lt;/D&gt;&lt;D xsi:type="xsd:double"&gt;3.53213328451444&lt;/D&gt;&lt;D xsi:type="xsd:double"&gt;3.42717598934066&lt;/D&gt;&lt;D xsi:type="xsd:double"&gt;3.62524650850059&lt;/D&gt;&lt;D xsi:type="xsd:double"&gt;3.72599822503686&lt;/D&gt;&lt;D xsi:type="xsd:double"&gt;4.06163628295628&lt;/D&gt;&lt;D xsi:type="xsd:double"&gt;3.72342355981116&lt;/D&gt;&lt;D xsi:type="xsd:double"&gt;3.01563386909862&lt;/D&gt;&lt;D xsi:type="xsd:double"&gt;3.05371770178363&lt;/D&gt;&lt;D xsi:type="xsd:double"&gt;3.10463598680311&lt;/D&gt;&lt;D xsi:type="xsd:double"&gt;3.14915789208374&lt;/D&gt;&lt;D xsi:type="xsd:double"&gt;3.26905496542041&lt;/D&gt;&lt;D xsi:type="xsd:double"&gt;3.47240237046965&lt;/D&gt;&lt;D xsi:type="xsd:double"&gt;3.42341386623144&lt;/D&gt;&lt;D xsi:type="xsd:double"&gt;3.69844792047712&lt;/D&gt;&lt;D xsi:type="xsd:double"&gt;3.83821611778852&lt;/D&gt;&lt;D xsi:type="xsd:double"&gt;3.94397684300039&lt;/D&gt;&lt;D xsi:type="xsd:double"&gt;4.05214177137129&lt;/D&gt;&lt;D xsi:type="xsd:double"&gt;4.04913223110913&lt;/D&gt;&lt;D xsi:type="xsd:double"&gt;4.15179832995741&lt;/D&gt;&lt;D xsi:type="xsd:double"&gt;4.21567462825211&lt;/D&gt;&lt;D xsi:type="xsd:double"&gt;4.29193121157418&lt;/D&gt;&lt;D xsi:type="xsd:double"&gt;4.00782422264451&lt;/D&gt;&lt;D xsi:type="xsd:double"&gt;4.06470122738808&lt;/D&gt;&lt;D xsi:type="xsd:double"&gt;3.973035810585&lt;/D&gt;&lt;D xsi:type="xsd:double"&gt;3.96605940647568&lt;/D&gt;&lt;D xsi:type="xsd:double"&gt;3.74985105786424&lt;/D&gt;&lt;D xsi:type="xsd:double"&gt;3.86716577950849&lt;/D&gt;&lt;D xsi:type="xsd:double"&gt;3.77627656447403&lt;/D&gt;&lt;D xsi:type="xsd:double"&gt;3.79731462382489&lt;/D&gt;&lt;D xsi:type="xsd:double"&gt;3.87217679524735&lt;/D&gt;&lt;D xsi:type="xsd:double"&gt;3.97398576907036&lt;/D&gt;&lt;D xsi:type="xsd:double"&gt;4.21220268425708&lt;/D&gt;&lt;D xsi:type="xsd:double"&gt;4.0498513280706&lt;/D&gt;&lt;D xsi:type="xsd:double"&gt;4.12018359091496&lt;/D&gt;&lt;D xsi:type="xsd:double"&gt;4.35258238494389&lt;/D&gt;&lt;D xsi:type="xsd:double"&gt;4.29831617074155&lt;/D&gt;&lt;D xsi:type="xsd:double"&gt;4.20283017579327&lt;/D&gt;&lt;D xsi:type="xsd:double"&gt;4.21992950063662&lt;/D&gt;&lt;D xsi:type="xsd:double"&gt;4.21883345948946&lt;/D&gt;&lt;D xsi:type="xsd:double"&gt;4.37652647988682&lt;/D&gt;&lt;D xsi:type="xsd:double"&gt;4.40388972979176&lt;/D&gt;&lt;D xsi:type="xsd:double"&gt;4.39393700741163&lt;/D&gt;&lt;D xsi:type="xsd:double"&gt;4.44085027798355&lt;/D&gt;&lt;D xsi:type="xsd:double"&gt;4.44291381723688&lt;/D&gt;&lt;D xsi:type="xsd:double"&gt;4.28195646813085&lt;/D&gt;&lt;D xsi:type="xsd:double"&gt;4.26938553132662&lt;/D&gt;&lt;D xsi:type="xsd:double"&gt;4.38645044836484&lt;/D&gt;&lt;D xsi:type="xsd:double"&gt;4.29802375321324&lt;/D&gt;&lt;D xsi:type="xsd:double"&gt;4.31082785601181&lt;/D&gt;&lt;D xsi:type="xsd:double"&gt;4.24452493446489&lt;/D&gt;&lt;D xsi:type="xsd:double"&gt;4.23225187399808&lt;/D&gt;&lt;D xsi:type="xsd:double"&gt;4.15579759396209&lt;/D&gt;&lt;D xsi:type="xsd:double"&gt;4.1313198361293&lt;/D&gt;&lt;D xsi:type="xsd:double"&gt;4.07116498186635&lt;/D&gt;&lt;D xsi:type="xsd:double"&gt;4.07516242431049&lt;/D&gt;&lt;D xsi:type="xsd:double"&gt;4.11679414863522&lt;/D&gt;&lt;/FQL&gt;&lt;FQL&gt;&lt;Q&gt;WL-FDS^FG_PRICE(0)&lt;/Q&gt;&lt;R&gt;1&lt;/R&gt;&lt;C&gt;1&lt;/C&gt;&lt;D xsi:type="xsd:double"&gt;575&lt;/D&gt;&lt;/FQL&gt;&lt;FQL&gt;&lt;Q&gt;TIOS-FDS^FG_PRICE_CHANGE(0,-3AM)&lt;/Q&gt;&lt;R&gt;1&lt;/R&gt;&lt;C&gt;1&lt;/C&gt;&lt;D xsi:type="xsd:double"&gt;13.0939281784535&lt;/D&gt;&lt;/FQL&gt;&lt;FQL&gt;&lt;Q&gt;EPU^FG_PRICE_MAVG(0,,,,30)&lt;/Q&gt;&lt;R&gt;1&lt;/R&gt;&lt;C&gt;1&lt;/C&gt;&lt;D xsi:type="xsd:double"&gt;41.515995&lt;/D&gt;&lt;/FQL&gt;&lt;FQL&gt;&lt;Q&gt;INDA^FG_TOTAL_RETURNC(0,-3AM)&lt;/Q&gt;&lt;R&gt;1&lt;/R&gt;&lt;C&gt;1&lt;/C&gt;&lt;D xsi:type="xsd:double"&gt;8.919644&lt;/D&gt;&lt;/FQL&gt;&lt;FQL&gt;&lt;Q&gt;URTH^FMA_PCT_ABOVE_MAVG(200,0,,,,"PORTAGG")&lt;/Q&gt;&lt;R&gt;1&lt;/R&gt;&lt;C&gt;1&lt;/C&gt;&lt;D xsi:type="xsd:double"&gt;62.718990889979&lt;/D&gt;&lt;/FQL&gt;&lt;FQL&gt;&lt;Q&gt;EWW^SIZE(FG_CONSTITUENTS)&lt;/Q&gt;&lt;R&gt;1&lt;/R&gt;&lt;C&gt;1&lt;/C&gt;&lt;D xsi:type="xsd:long"&gt;44&lt;/D&gt;&lt;/FQL&gt;&lt;FQL&gt;&lt;Q&gt;TRYPE10Y-FDS^FG_YIELD_NAME&lt;/Q&gt;&lt;R&gt;1&lt;/R&gt;&lt;C&gt;1&lt;/C&gt;&lt;D xsi:type="xsd:string"&gt;Treasury - Peru Benchmark Bond 10Y&lt;/D&gt;&lt;/FQL&gt;&lt;FQL&gt;&lt;Q&gt;FC0000CL^JULIAN(FMA_EPS(NTMA,-20AY,0,CY,,"PORTAGG","MEANR").DATES)&lt;/Q&gt;&lt;R&gt;20&lt;/R&gt;&lt;C&gt;1&lt;/C&gt;&lt;D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xsi:type="xsd:long"&gt;45289&lt;/D&gt;&lt;/FQL&gt;&lt;FQL&gt;&lt;Q&gt;EPU^FMA_DIV_YLD(NTMA,-10AY,0,AM,"PORTAGG","MEANR")&lt;/Q&gt;&lt;R&gt;121&lt;/R&gt;&lt;C&gt;1&lt;/C&gt;&lt;D xsi:type="xsd:double"&gt;2.16646307729116&lt;/D&gt;&lt;D xsi:type="xsd:double"&gt;2.13197566884394&lt;/D&gt;&lt;D xsi:type="xsd:double"&gt;2.09751562432519&lt;/D&gt;&lt;D xsi:type="xsd:double"&gt;2.27479972547513&lt;/D&gt;&lt;D xsi:type="xsd:double"&gt;2.27381457634792&lt;/D&gt;&lt;D xsi:type="xsd:double"&gt;2.03438521227203&lt;/D&gt;&lt;D xsi:type="xsd:double"&gt;2.18132098494144&lt;/D&gt;&lt;D xsi:type="xsd:double"&gt;2.17134610468014&lt;/D&gt;&lt;D xsi:type="xsd:double"&gt;2.23533705390729&lt;/D&gt;&lt;D xsi:type="xsd:double"&gt;2.37263537347733&lt;/D&gt;&lt;D xsi:type="xsd:double"&gt;1.84881863366126&lt;/D&gt;&lt;D xsi:type="xsd:double"&gt;1.91897848616911&lt;/D&gt;&lt;D xsi:type="xsd:double"&gt;1.99453272198696&lt;/D&gt;&lt;D xsi:type="xsd:double"&gt;2.1079932784681&lt;/D&gt;&lt;D xsi:type="xsd:double"&gt;2.40450933599332&lt;/D&gt;&lt;D xsi:type="xsd:double"&gt;2.43576084841097&lt;/D&gt;&lt;D xsi:type="xsd:double"&gt;2.32501004631039&lt;/D&gt;&lt;D xsi:type="xsd:double"&gt;2.38320390469967&lt;/D&gt;&lt;D xsi:type="xsd:double"&gt;2.6666043191104&lt;/D&gt;&lt;D xsi:type="xsd:double"&gt;2.62383123336215&lt;/D&gt;&lt;D xsi:type="xsd:double"&gt;2.17438681968397&lt;/D&gt;&lt;D xsi:type="xsd:double"&gt;2.15255094032222&lt;/D&gt;&lt;D xsi:type="xsd:double"&gt;1.77979782529916&lt;/D&gt;&lt;D xsi:type="xsd:double"&gt;1.88372295716988&lt;/D&gt;&lt;D xsi:type="xsd:double"&gt;1.91338775161287&lt;/D&gt;&lt;D xsi:type="xsd:double"&gt;1.68309208009496&lt;/D&gt;&lt;D xsi:type="xsd:double"&gt;1.4400715239378&lt;/D&gt;&lt;D xsi:type="xsd:double"&gt;1.5976951650703&lt;/D&gt;&lt;D xsi:type="xsd:double"&gt;1.81710141126839&lt;/D&gt;&lt;D xsi:type="xsd:double"&gt;1.96213833788937&lt;/D&gt;&lt;D xsi:type="xsd:double"&gt;2.21257830350555&lt;/D&gt;&lt;D xsi:type="xsd:double"&gt;1.96553199715112&lt;/D&gt;&lt;D xsi:type="xsd:double"&gt;1.99106641096681&lt;/D&gt;&lt;D xsi:type="xsd:double"&gt;1.99734572423868&lt;/D&gt;&lt;D xsi:type="xsd:double"&gt;2.02298351308557&lt;/D&gt;&lt;D xsi:type="xsd:double"&gt;2.27692487679641&lt;/D&gt;&lt;D xsi:type="xsd:double"&gt;2.28133207487401&lt;/D&gt;&lt;D xsi:type="xsd:double"&gt;2.30819387227052&lt;/D&gt;&lt;D xsi:type="xsd:double"&gt;2.03045914514036&lt;/D&gt;&lt;D xsi:type="xsd:double"&gt;2.22397623198609&lt;/D&gt;&lt;D xsi:type="xsd:double"&gt;2.25502290873593&lt;/D&gt;&lt;D xsi:type="xsd:double"&gt;2.84541399012377&lt;/D&gt;&lt;D xsi:type="xsd:double"&gt;2.61871437547794&lt;/D&gt;&lt;D xsi:type="xsd:double"&gt;2.54236021869047&lt;/D&gt;&lt;D xsi:type="xsd:double"&gt;2.3321472968557&lt;/D&gt;&lt;D xsi:type="xsd:double"&gt;2.09052329489744&lt;/D&gt;&lt;D xsi:type="xsd:double"&gt;2.09212199495295&lt;/D&gt;&lt;D xsi:type="xsd:double"&gt;4.5306063733247&lt;/D&gt;&lt;D xsi:type="xsd:double"&gt;2.0716696198159&lt;/D&gt;&lt;D xsi:type="xsd:double"&gt;4.23374181721607&lt;/D&gt;&lt;D xsi:type="xsd:double"&gt;2.49694316857942&lt;/D&gt;&lt;D xsi:type="xsd:double"&gt;2.34346635869302&lt;/D&gt;&lt;D xsi:type="xsd:double"&gt;2.41690655518871&lt;/D&gt;&lt;D xsi:type="xsd:double"&gt;2.25366530048881&lt;/D&gt;&lt;D xsi:type="xsd:double"&gt;2.40492850813228&lt;/D&gt;&lt;D xsi:type="xsd:double"&gt;2.09637962057448&lt;/D&gt;&lt;D xsi:type="xsd:double"&gt;2.2138361604863&lt;/D&gt;&lt;D xsi:type="xsd:double"&gt;2.21965523598676&lt;/D&gt;&lt;D xsi:type="xsd:double"&gt;2.50195112764969&lt;/D&gt;&lt;D xsi:type="xsd:double"&gt;2.71929755200086&lt;/D&gt;&lt;D xsi:type="xsd:double"&gt;2.7038602704119&lt;/D&gt;&lt;D xsi:type="xsd:double"&gt;2.93321722617721&lt;/D&gt;&lt;D xsi:type="xsd:double"&gt;2.95153858333045&lt;/D&gt;&lt;D xsi:type="xsd:double"&gt;3.09256592871146&lt;/D&gt;&lt;D xsi:type="xsd:double"&gt;2.96782087028753&lt;/D&gt;&lt;D xsi:type="xsd:double"&gt;2.85704785049773&lt;/D&gt;&lt;D xsi:type="xsd:double"&gt;2.57665167797742&lt;/D&gt;&lt;D xsi:type="xsd:double"&gt;2.84728959330962&lt;/D&gt;&lt;D xsi:type="xsd:double"&gt;3.20427938660071&lt;/D&gt;&lt;D xsi:type="xsd:double"&gt;4.59737766979113&lt;/D&gt;&lt;D xsi:type="xsd:double"&gt;3.31969023921804&lt;/D&gt;&lt;D xsi:type="xsd:double"&gt;3.02777746140239&lt;/D&gt;&lt;D xsi:type="xsd:double"&gt;3.15020175925355&lt;/D&gt;&lt;D xsi:type="xsd:double"&gt;2.79356260774793&lt;/D&gt;&lt;D xsi:type="xsd:double"&gt;2.55712416197846&lt;/D&gt;&lt;D xsi:type="xsd:double"&gt;2.6321461615064&lt;/D&gt;&lt;D xsi:type="xsd:double"&gt;2.43716157321454&lt;/D&gt;&lt;D xsi:type="xsd:double"&gt;1.77546871003109&lt;/D&gt;&lt;D xsi:type="xsd:double"&gt;1.62944289162421&lt;/D&gt;&lt;D xsi:type="xsd:double"&gt;1.73400285214032&lt;/D&gt;&lt;D xsi:type="xsd:double"&gt;1.88970368283681&lt;/D&gt;&lt;D xsi:type="xsd:double"&gt;2.1213144420448&lt;/D&gt;&lt;D xsi:type="xsd:double"&gt;2.41224379564588&lt;/D&gt;&lt;D xsi:type="xsd:double"&gt;2.41411317611055&lt;/D&gt;&lt;D xsi:type="xsd:double"&gt;2.83604945254707&lt;/D&gt;&lt;D xsi:type="xsd:double"&gt;3.37879234547588&lt;/D&gt;&lt;D xsi:type="xsd:double"&gt;3.5184068211947&lt;/D&gt;&lt;D xsi:type="xsd:double"&gt;3.69585293222666&lt;/D&gt;&lt;D xsi:type="xsd:double"&gt;3.68613514265787&lt;/D&gt;&lt;D xsi:type="xsd:double"&gt;4.01999990988581&lt;/D&gt;&lt;D xsi:type="xsd:double"&gt;4.01932406802519&lt;/D&gt;&lt;D xsi:type="xsd:double"&gt;3.83989086194813&lt;/D&gt;&lt;D xsi:type="xsd:double"&gt;3.20717687244961&lt;/D&gt;&lt;D xsi:type="xsd:double"&gt;3.62776854990563&lt;/D&gt;&lt;D xsi:type="xsd:double"&gt;4.4988786749791&lt;/D&gt;&lt;D xsi:type="xsd:double"&gt;4.58912534935414&lt;/D&gt;&lt;D xsi:type="xsd:double"&gt;5.3167204288836&lt;/D&gt;&lt;D xsi:type="xsd:double"&gt;5.41862706855481&lt;/D&gt;&lt;D xsi:type="xsd:double"&gt;5.19793514120882&lt;/D&gt;&lt;D xsi:type="xsd:double"&gt;4.90801300336051&lt;/D&gt;&lt;D xsi:type="xsd:double"&gt;4.21577892332445&lt;/D&gt;&lt;D xsi:type="xsd:double"&gt;3.75037804339842&lt;/D&gt;&lt;D xsi:type="xsd:double"&gt;3.7047986838492&lt;/D&gt;&lt;D xsi:type="xsd:double"&gt;3.83924596256132&lt;/D&gt;&lt;D xsi:type="xsd:double"&gt;4.35131143985283&lt;/D&gt;&lt;D xsi:type="xsd:double"&gt;4.85208844303057&lt;/D&gt;&lt;D xsi:type="xsd:double"&gt;4.66724626610162&lt;/D&gt;&lt;D xsi:type="xsd:double"&gt;5.19072125560567&lt;/D&gt;&lt;D xsi:type="xsd:double"&gt;4.92869616198893&lt;/D&gt;&lt;D xsi:type="xsd:double"&gt;4.3000936145906&lt;/D&gt;&lt;D xsi:type="xsd:double"&gt;4.80780976698268&lt;/D&gt;&lt;D xsi:type="xsd:double"&gt;5.1889562296163&lt;/D&gt;&lt;D xsi:type="xsd:double"&gt;4.81944766939805&lt;/D&gt;&lt;D xsi:type="xsd:double"&gt;3.99435902724762&lt;/D&gt;&lt;D xsi:type="xsd:double"&gt;3.55075590246841&lt;/D&gt;&lt;D xsi:type="xsd:double"&gt;3.56724307163797&lt;/D&gt;&lt;D xsi:type="xsd:double"&gt;3.61820899464631&lt;/D&gt;&lt;D xsi:type="xsd:double"&gt;3.31670749604406&lt;/D&gt;&lt;D xsi:type="xsd:double"&gt;3.50895816161729&lt;/D&gt;&lt;D xsi:type="xsd:double"&gt;3.98957124208876&lt;/D&gt;&lt;D xsi:type="xsd:double"&gt;4.06733354383006&lt;/D&gt;&lt;/FQL&gt;&lt;FQL&gt;&lt;Q&gt;GREK^FG_PRICE_MAVG(0,,,,60)&lt;/Q&gt;&lt;R&gt;1&lt;/R&gt;&lt;C&gt;1&lt;/C&gt;&lt;D xsi:type="xsd:double"&gt;40.834293&lt;/D&gt;&lt;/FQL&gt;&lt;FQL&gt;&lt;Q&gt;SET-BKK^FG_TOTAL_RETURNC(0,-1AM)&lt;/Q&gt;&lt;R&gt;1&lt;/R&gt;&lt;C&gt;1&lt;/C&gt;&lt;D xsi:type="xsd:double"&gt;-1.9673884&lt;/D&gt;&lt;/FQL&gt;&lt;FQL&gt;&lt;Q&gt;SPY^P_PRICE(0)/P_PRICE_LOW_PR(0,,,,,,"PRICE","INTRA","52W")-1&lt;/Q&gt;&lt;R&gt;1&lt;/R&gt;&lt;C&gt;1&lt;/C&gt;&lt;D xsi:type="xsd:double"&gt;0.35539222&lt;/D&gt;&lt;/FQL&gt;&lt;FQL&gt;&lt;Q&gt;EWT^JULIAN(FMA_DIV_YLD(NTMA,NOW,NOW,M,"PORTAGG","MEANR").DATES)&lt;/Q&gt;&lt;R&gt;1&lt;/R&gt;&lt;C&gt;1&lt;/C&gt;&lt;D xsi:type="xsd:long"&gt;45471&lt;/D&gt;&lt;/FQL&gt;&lt;FQL&gt;&lt;Q&gt;CC_CN^FG_COMPANY_NAME&lt;/Q&gt;&lt;R&gt;1&lt;/R&gt;&lt;C&gt;1&lt;/C&gt;&lt;D xsi:type="xsd:string"&gt;China&lt;/D&gt;&lt;/FQL&gt;&lt;FQL&gt;&lt;Q&gt;MCHI^FG_TOTAL_RETURNC(-10AY,0,AM)&lt;/Q&gt;&lt;R&gt;121&lt;/R&gt;&lt;C&gt;1&lt;/C&gt;&lt;D xsi:type="xsd:double"&gt;4.2262435&lt;/D&gt;&lt;D xsi:type="xsd:double"&gt;4.496968&lt;/D&gt;&lt;D xsi:type="xsd:double"&gt;4.9239397&lt;/D&gt;&lt;D xsi:type="xsd:double"&gt;-10.110646&lt;/D&gt;&lt;D xsi:type="xsd:double"&gt;3.5441518&lt;/D&gt;&lt;D xsi:type="xsd:double"&gt;4.3041587&lt;/D&gt;&lt;D xsi:type="xsd:double"&gt;-0.4599154&lt;/D&gt;&lt;D xsi:type="xsd:double"&gt;3.9519906&lt;/D&gt;&lt;D xsi:type="xsd:double"&gt;-1.8658876&lt;/D&gt;&lt;D xsi:type="xsd:double"&gt;9.511721&lt;/D&gt;&lt;D xsi:type="xsd:double"&gt;10.290707&lt;/D&gt;&lt;D xsi:type="xsd:double"&gt;-3.0724466&lt;/D&gt;&lt;D xsi:type="xsd:double"&gt;-6.1594906&lt;/D&gt;&lt;D xsi:type="xsd:double"&gt;-10.436499&lt;/D&gt;&lt;D xsi:type="xsd:double"&gt;-16.425997&lt;/D&gt;&lt;D xsi:type="xsd:double"&gt;11.495077&lt;/D&gt;&lt;D xsi:type="xsd:double"&gt;4.5630693&lt;/D&gt;&lt;D xsi:type="xsd:double"&gt;-3.7669837&lt;/D&gt;&lt;D xsi:type="xsd:double"&gt;-6.6708145&lt;/D&gt;&lt;D xsi:type="xsd:double"&gt;-13.153612&lt;/D&gt;&lt;D xsi:type="xsd:double"&gt;10.810816&lt;/D&gt;&lt;D xsi:type="xsd:double"&gt;-0.9900987&lt;/D&gt;&lt;D xsi:type="xsd:double"&gt;-0.4634142&lt;/D&gt;&lt;D xsi:type="xsd:double"&gt;3.2099962&lt;/D&gt;&lt;D xsi:type="xsd:double"&gt;0.058567524&lt;/D&gt;&lt;D xsi:type="xsd:double"&gt;6.9550633&lt;/D&gt;&lt;D xsi:type="xsd:double"&gt;7.0837975&lt;/D&gt;&lt;D xsi:type="xsd:double"&gt;3.2136917&lt;/D&gt;&lt;D xsi:type="xsd:double"&gt;-7.298827&lt;/D&gt;&lt;D xsi:type="xsd:double"&gt;0.21810532&lt;/D&gt;&lt;D xsi:type="xsd:double"&gt;0.22357702&lt;/D&gt;&lt;D xsi:type="xsd:double"&gt;3.2887578&lt;/D&gt;&lt;D xsi:type="xsd:double"&gt;3.2689452&lt;/D&gt;&lt;D xsi:type="xsd:double"&gt;3.5971165&lt;/D&gt;&lt;D xsi:type="xsd:double"&gt;0.43650866&lt;/D&gt;&lt;D xsi:type="xsd:double"&gt;7.427895&lt;/D&gt;&lt;D xsi:type="xsd:double"&gt;1.4051795&lt;/D&gt;&lt;D xsi:type="xsd:double"&gt;8.462238&lt;/D&gt;&lt;D xsi:type="xsd:double"&gt;2.8859138&lt;/D&gt;&lt;D xsi:type="xsd:double"&gt;7.208085&lt;/D&gt;&lt;D xsi:type="xsd:double"&gt;0.13691187&lt;/D&gt;&lt;D xsi:type="xsd:double"&gt;-1.640594&lt;/D&gt;&lt;D xsi:type="xsd:double"&gt;10.466373&lt;/D&gt;&lt;D xsi:type="xsd:double"&gt;-1.4587164&lt;/D&gt;&lt;D xsi:type="xsd:double"&gt;-0.73297024&lt;/D&gt;&lt;D xsi:type="xsd:double"&gt;-1.79528&lt;/D&gt;&lt;D xsi:type="xsd:double"&gt;-0.9288013&lt;/D&gt;&lt;D xsi:type="xsd:double"&gt;6.0119033&lt;/D&gt;&lt;D xsi:type="xsd:double"&gt;-11.05693&lt;/D&gt;&lt;D xsi:type="xsd:double"&gt;-2.1246254&lt;/D&gt;&lt;D xsi:type="xsd:double"&gt;-5.394459&lt;/D&gt;&lt;D xsi:type="xsd:double"&gt;-3.0308247&lt;/D&gt;&lt;D xsi:type="xsd:double"&gt;-1.236093&lt;/D&gt;&lt;D xsi:type="xsd:double"&gt;2.6640415&lt;/D&gt;&lt;D xsi:type="xsd:double"&gt;-6.6708446&lt;/D&gt;&lt;D xsi:type="xsd:double"&gt;13.435089&lt;/D&gt;&lt;D xsi:type="xsd:double"&gt;4.4185996&lt;/D&gt;&lt;D xsi:type="xsd:double"&gt;3.277123&lt;/D&gt;&lt;D xsi:type="xsd:double"&gt;-0.5237162&lt;/D&gt;&lt;D xsi:type="xsd:double"&gt;-14.555592&lt;/D&gt;&lt;D xsi:type="xsd:double"&gt;8.788406&lt;/D&gt;&lt;D xsi:type="xsd:double"&gt;-10.343677&lt;/D&gt;&lt;D xsi:type="xsd:double"&gt;8.919228&lt;/D&gt;&lt;D xsi:type="xsd:double"&gt;-2.6781142&lt;/D&gt;&lt;D xsi:type="xsd:double"&gt;7.0735574&lt;/D&gt;&lt;D xsi:type="xsd:double"&gt;-1.136744&lt;/D&gt;&lt;D xsi:type="xsd:double"&gt;9.294975&lt;/D&gt;&lt;D xsi:type="xsd:double"&gt;-2.6003957&lt;/D&gt;&lt;D xsi:type="xsd:double"&gt;0.28436184&lt;/D&gt;&lt;D xsi:type="xsd:double"&gt;-11.468178&lt;/D&gt;&lt;D xsi:type="xsd:double"&gt;4.466188&lt;/D&gt;&lt;D xsi:type="xsd:double"&gt;10.2026825&lt;/D&gt;&lt;D xsi:type="xsd:double"&gt;5.8645844&lt;/D&gt;&lt;D xsi:type="xsd:double"&gt;9.334707&lt;/D&gt;&lt;D xsi:type="xsd:double"&gt;0.268054&lt;/D&gt;&lt;D xsi:type="xsd:double"&gt;-0.5614221&lt;/D&gt;&lt;D xsi:type="xsd:double"&gt;10.713804&lt;/D&gt;&lt;D xsi:type="xsd:double"&gt;-1.9669771&lt;/D&gt;&lt;D xsi:type="xsd:double"&gt;4.650271&lt;/D&gt;&lt;D xsi:type="xsd:double"&gt;10.196781&lt;/D&gt;&lt;D xsi:type="xsd:double"&gt;-7.803029&lt;/D&gt;&lt;D xsi:type="xsd:double"&gt;-2.453345&lt;/D&gt;&lt;D xsi:type="xsd:double"&gt;-2.8158784&lt;/D&gt;&lt;D xsi:type="xsd:double"&gt;2.4021745&lt;/D&gt;&lt;D xsi:type="xsd:double"&gt;-2.3641765&lt;/D&gt;&lt;D xsi:type="xsd:double"&gt;-11.182827&lt;/D&gt;&lt;D xsi:type="xsd:double"&gt;0.67076683&lt;/D&gt;&lt;D xsi:type="xsd:double"&gt;-8.162128&lt;/D&gt;&lt;D xsi:type="xsd:double"&gt;2.2521138&lt;/D&gt;&lt;D xsi:type="xsd:double"&gt;-6.740576&lt;/D&gt;&lt;D xsi:type="xsd:double"&gt;-3.8727403&lt;/D&gt;&lt;D xsi:type="xsd:double"&gt;3.654492&lt;/D&gt;&lt;D xsi:type="xsd:double"&gt;-11.10577&lt;/D&gt;&lt;D xsi:type="xsd:double"&gt;-0.9915352&lt;/D&gt;&lt;D xsi:type="xsd:double"&gt;-10.833937&lt;/D&gt;&lt;D xsi:type="xsd:double"&gt;6.003678&lt;/D&gt;&lt;D xsi:type="xsd:double"&gt;7.773936&lt;/D&gt;&lt;D xsi:type="xsd:double"&gt;-10.805464&lt;/D&gt;&lt;D xsi:type="xsd:double"&gt;-2.6002824&lt;/D&gt;&lt;D xsi:type="xsd:double"&gt;-7.4296355&lt;/D&gt;&lt;D xsi:type="xsd:double"&gt;-9.031969&lt;/D&gt;&lt;D xsi:type="xsd:double"&gt;17.252398&lt;/D&gt;&lt;D xsi:type="xsd:double"&gt;10.542965&lt;/D&gt;&lt;D xsi:type="xsd:double"&gt;1.0967851&lt;/D&gt;&lt;D xsi:type="xsd:double"&gt;-3.863728&lt;/D&gt;&lt;D xsi:type="xsd:double"&gt;-2.732128&lt;/D&gt;&lt;D xsi:type="xsd:double"&gt;-2.544272&lt;/D&gt;&lt;D xsi:type="xsd:double"&gt;-5.3675833&lt;/D&gt;&lt;D xsi:type="xsd:double"&gt;0.48543215&lt;/D&gt;&lt;D xsi:type="xsd:double"&gt;6.3192964&lt;/D&gt;&lt;D xsi:type="xsd:double"&gt;-5.484885&lt;/D&gt;&lt;D xsi:type="xsd:double"&gt;-6.9285097&lt;/D&gt;&lt;D xsi:type="xsd:double"&gt;2.5367498&lt;/D&gt;&lt;D xsi:type="xsd:double"&gt;-5.4335237&lt;/D&gt;&lt;D xsi:type="xsd:double"&gt;-1.1542201&lt;/D&gt;&lt;D xsi:type="xsd:double"&gt;-7.38017&lt;/D&gt;&lt;D xsi:type="xsd:double"&gt;5.3669214&lt;/D&gt;&lt;D xsi:type="xsd:double"&gt;3.820169&lt;/D&gt;&lt;D xsi:type="xsd:double"&gt;12.065077&lt;/D&gt;&lt;D xsi:type="xsd:double"&gt;-0.5584121&lt;/D&gt;&lt;D xsi:type="xsd:double"&gt;-3.6659777&lt;/D&gt;&lt;/FQL&gt;&lt;FQL&gt;&lt;Q&gt;TIOS-FDS^FG_PRICE_CHANGE(0,-1AM)&lt;/Q&gt;&lt;R&gt;1&lt;/R&gt;&lt;C&gt;1&lt;/C&gt;&lt;D xsi:type="xsd:double"&gt;5.64380489628107&lt;/D&gt;&lt;/FQL&gt;&lt;FQL&gt;&lt;Q&gt;VNM^FG_TOTAL_RETURNC(0,-3AM)&lt;/Q&gt;&lt;R&gt;1&lt;/R&gt;&lt;C&gt;1&lt;/C&gt;&lt;D xsi:type="xsd:double"&gt;-6.881076&lt;/D&gt;&lt;/FQL&gt;&lt;FQL&gt;&lt;Q&gt;INDA^FG_TOTAL_RETURNC(0,-1AM)&lt;/Q&gt;&lt;R&gt;1&lt;/R&gt;&lt;C&gt;1&lt;/C&gt;&lt;D xsi:type="xsd:double"&gt;6.664157&lt;/D&gt;&lt;/FQL&gt;&lt;FQL&gt;&lt;Q&gt;EPHE^FG_TOTAL_RETURNC(0,-3AM)&lt;/Q&gt;&lt;R&gt;1&lt;/R&gt;&lt;C&gt;1&lt;/C&gt;&lt;D xsi:type="xsd:double"&gt;-4.9774113&lt;/D&gt;&lt;/FQL&gt;&lt;FQL&gt;&lt;Q&gt;KSA^FMA_RBICS_REV_CURRENT(30, LOC, "PORTAGG")&lt;/Q&gt;&lt;R&gt;1&lt;/R&gt;&lt;C&gt;1&lt;/C&gt;&lt;D xsi:type="xsd:double"&gt;42.7066991568114&lt;/D&gt;&lt;/FQL&gt;&lt;FQL&gt;&lt;Q&gt;TRYGR10Y-FDS^PCTCHG(FG_YIELD(0,,,,"YTM"),FG_YIELD(-1AM,,,,"YTM"))&lt;/Q&gt;&lt;R&gt;1&lt;/R&gt;&lt;C&gt;1&lt;/C&gt;&lt;D xsi:type="xsd:double"&gt;2.5771759&lt;/D&gt;&lt;/FQL&gt;&lt;FQL&gt;&lt;Q&gt;QAT^FMA_PE(NTMA,0,,,"PORTAGG","MEANR")&lt;/Q&gt;&lt;R&gt;1&lt;/R&gt;&lt;C&gt;1&lt;/C&gt;&lt;D xsi:type="xsd:double"&gt;10.2199904020104&lt;/D&gt;&lt;/FQL&gt;&lt;FQL&gt;&lt;Q&gt;TUR^FMA_ROE(NTMA,-20AY,NOW,FY,"PORTAGG","MEANR")&lt;/Q&gt;&lt;R&gt;20&lt;/R&gt;&lt;C&gt;1&lt;/C&gt;&lt;D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xsi:type="xsd:double"&gt;18.572493417843&lt;/D&gt;&lt;D xsi:type="xsd:double"&gt;24.1409635144245&lt;/D&gt;&lt;D xsi:type="xsd:double"&gt;25.8460088493027&lt;/D&gt;&lt;/FQL&gt;&lt;FQL&gt;&lt;Q&gt;W-FDS^FG_PRICE(0)/MAX(FG_PRICE(0,-1AY))&lt;/Q&gt;&lt;R&gt;1&lt;/R&gt;&lt;C&gt;1&lt;/C&gt;&lt;D xsi:type="xsd:double"&gt;0.752712923380467&lt;/D&gt;&lt;/FQL&gt;&lt;FQL&gt;&lt;Q&gt;EPOL^FG_PRICE_MAVG(0,,,,60)&lt;/Q&gt;&lt;R&gt;1&lt;/R&gt;&lt;C&gt;1&lt;/C&gt;&lt;D xsi:type="xsd:double"&gt;24.3245&lt;/D&gt;&lt;/FQL&gt;&lt;FQL&gt;&lt;Q&gt;SPY^P_PRICE(0)/P_PRICE_HIGH_PR(0,,,,,,"PRICE","INTRA","52W")&lt;/Q&gt;&lt;R&gt;1&lt;/R&gt;&lt;C&gt;1&lt;/C&gt;&lt;D xsi:type="xsd:double"&gt;0.9992614&lt;/D&gt;&lt;/FQL&gt;&lt;FQL&gt;&lt;Q&gt;EWW^FG_ROE(0)&lt;/Q&gt;&lt;R&gt;1&lt;/R&gt;&lt;C&gt;1&lt;/C&gt;&lt;D xsi:type="xsd:double"&gt;10.7362135579197&lt;/D&gt;&lt;/FQL&gt;&lt;FQL&gt;&lt;Q&gt;REFPHRREPO-FDS^PROPER_NAME(0,,,"SECURITY","NAME")&lt;/Q&gt;&lt;R&gt;1&lt;/R&gt;&lt;C&gt;1&lt;/C&gt;&lt;D xsi:type="xsd:string"&gt;Philippines Reverse Repo Rate - Overnight&lt;/D&gt;&lt;/FQL&gt;&lt;FQL&gt;&lt;Q&gt;EZA^FMA_PE(LTM,0,,,"PORTAGG","MEANR")&lt;/Q&gt;&lt;R&gt;1&lt;/R&gt;&lt;C&gt;1&lt;/C&gt;&lt;D xsi:type="xsd:double"&gt;12.4088240281545&lt;/D&gt;&lt;/FQL&gt;&lt;FQL&gt;&lt;Q&gt;USDTHB^STD(FG_PRICE_CHANGE(0,-1AY,AM))&lt;/Q&gt;&lt;R&gt;1&lt;/R&gt;&lt;C&gt;1&lt;/C&gt;&lt;D xsi:type="xsd:double"&gt;2.0394388632304&lt;/D&gt;&lt;/FQL&gt;&lt;FQL&gt;&lt;Q&gt;USDKRW^FG_PRICE(0)&lt;/Q&gt;&lt;R&gt;1&lt;/R&gt;&lt;C&gt;1&lt;/C&gt;&lt;D xsi:type="xsd:double"&gt;1380.4&lt;/D&gt;&lt;/FQL&gt;&lt;FQL&gt;&lt;Q&gt;UAE^P_PRICE_RETURNS_PR('52W',2,-10AY,0,AM)&lt;/Q&gt;&lt;R&gt;121&lt;/R&gt;&lt;C&gt;1&lt;/C&gt;&lt;D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xsi:type="xsd:double"&gt;-18.016344&lt;/D&gt;&lt;D xsi:type="xsd:double"&gt;-20.709879&lt;/D&gt;&lt;D xsi:type="xsd:double"&gt;-5.640352&lt;/D&gt;&lt;D xsi:type="xsd:double"&gt;-8.577717&lt;/D&gt;&lt;D xsi:type="xsd:double"&gt;-27.299076&lt;/D&gt;&lt;D xsi:type="xsd:double"&gt;-20.855068&lt;/D&gt;&lt;D xsi:type="xsd:double"&gt;-19.970114&lt;/D&gt;&lt;D xsi:type="xsd:double"&gt;-21.452444&lt;/D&gt;&lt;D xsi:type="xsd:double"&gt;-11.624927&lt;/D&gt;&lt;D xsi:type="xsd:double"&gt;-20.337898&lt;/D&gt;&lt;D xsi:type="xsd:double"&gt;-12.400425&lt;/D&gt;&lt;D xsi:type="xsd:double"&gt;-7.381529&lt;/D&gt;&lt;D xsi:type="xsd:double"&gt;-17.487133&lt;/D&gt;&lt;D xsi:type="xsd:double"&gt;-18.198925&lt;/D&gt;&lt;D xsi:type="xsd:double"&gt;-14.327192&lt;/D&gt;&lt;D xsi:type="xsd:double"&gt;-13.0647955&lt;/D&gt;&lt;D xsi:type="xsd:double"&gt;1.3694644&lt;/D&gt;&lt;D xsi:type="xsd:double"&gt;-5.0258455&lt;/D&gt;&lt;D xsi:type="xsd:double"&gt;0.2925396&lt;/D&gt;&lt;D xsi:type="xsd:double"&gt;7.8110933&lt;/D&gt;&lt;D xsi:type="xsd:double"&gt;16.533173&lt;/D&gt;&lt;D xsi:type="xsd:double"&gt;19.136774&lt;/D&gt;&lt;D xsi:type="xsd:double"&gt;7.9262495&lt;/D&gt;&lt;D xsi:type="xsd:double"&gt;6.729567&lt;/D&gt;&lt;D xsi:type="xsd:double"&gt;7.8900933&lt;/D&gt;&lt;D xsi:type="xsd:double"&gt;9.612942&lt;/D&gt;&lt;D xsi:type="xsd:double"&gt;6.2954664&lt;/D&gt;&lt;D xsi:type="xsd:double"&gt;8.964788&lt;/D&gt;&lt;D xsi:type="xsd:double"&gt;8.036196&lt;/D&gt;&lt;D xsi:type="xsd:double"&gt;9.878695&lt;/D&gt;&lt;D xsi:type="xsd:double"&gt;15.370917&lt;/D&gt;&lt;D xsi:type="xsd:double"&gt;4.5734286&lt;/D&gt;&lt;D xsi:type="xsd:double"&gt;5.163014&lt;/D&gt;&lt;D xsi:type="xsd:double"&gt;4.337871&lt;/D&gt;&lt;D xsi:type="xsd:double"&gt;3.6620736&lt;/D&gt;&lt;D xsi:type="xsd:double"&gt;-0.42104125&lt;/D&gt;&lt;D xsi:type="xsd:double"&gt;-1.2770057&lt;/D&gt;&lt;D xsi:type="xsd:double"&gt;1.047802&lt;/D&gt;&lt;D xsi:type="xsd:double"&gt;-5.570209&lt;/D&gt;&lt;D xsi:type="xsd:double"&gt;-6.9046617&lt;/D&gt;&lt;D xsi:type="xsd:double"&gt;-8.214265&lt;/D&gt;&lt;D xsi:type="xsd:double"&gt;-9.919113&lt;/D&gt;&lt;D xsi:type="xsd:double"&gt;-9.562868&lt;/D&gt;&lt;D xsi:type="xsd:double"&gt;-9.852802&lt;/D&gt;&lt;D xsi:type="xsd:double"&gt;-15.197301&lt;/D&gt;&lt;D xsi:type="xsd:double"&gt;-12.301624&lt;/D&gt;&lt;D xsi:type="xsd:double"&gt;-10.28716&lt;/D&gt;&lt;D xsi:type="xsd:double"&gt;-5.804682&lt;/D&gt;&lt;D xsi:type="xsd:double"&gt;-1.5964329&lt;/D&gt;&lt;D xsi:type="xsd:double"&gt;-10.3379965&lt;/D&gt;&lt;D xsi:type="xsd:double"&gt;-8.6099205&lt;/D&gt;&lt;D xsi:type="xsd:double"&gt;-10.223293&lt;/D&gt;&lt;D xsi:type="xsd:double"&gt;-5.7015123&lt;/D&gt;&lt;D xsi:type="xsd:double"&gt;-6.9127083&lt;/D&gt;&lt;D xsi:type="xsd:double"&gt;-5.9042273&lt;/D&gt;&lt;D xsi:type="xsd:double"&gt;0.31147003&lt;/D&gt;&lt;D xsi:type="xsd:double"&gt;-1.0410786&lt;/D&gt;&lt;D xsi:type="xsd:double"&gt;-5.5061283&lt;/D&gt;&lt;D xsi:type="xsd:double"&gt;-16.06981&lt;/D&gt;&lt;D xsi:type="xsd:double"&gt;-35.989983&lt;/D&gt;&lt;D xsi:type="xsd:double"&gt;-31.75131&lt;/D&gt;&lt;D xsi:type="xsd:double"&gt;-19.693016&lt;/D&gt;&lt;D xsi:type="xsd:double"&gt;-21.566313&lt;/D&gt;&lt;D xsi:type="xsd:double"&gt;-19.54155&lt;/D&gt;&lt;D xsi:type="xsd:double"&gt;-18.673212&lt;/D&gt;&lt;D xsi:type="xsd:double"&gt;-16.90796&lt;/D&gt;&lt;D xsi:type="xsd:double"&gt;-19.722176&lt;/D&gt;&lt;D xsi:type="xsd:double"&gt;-8.965391&lt;/D&gt;&lt;D xsi:type="xsd:double"&gt;-3.0552626&lt;/D&gt;&lt;D xsi:type="xsd:double"&gt;7.536292&lt;/D&gt;&lt;D xsi:type="xsd:double"&gt;17.864645&lt;/D&gt;&lt;D xsi:type="xsd:double"&gt;56.01249&lt;/D&gt;&lt;D xsi:type="xsd:double"&gt;41.985832&lt;/D&gt;&lt;D xsi:type="xsd:double"&gt;47.569572&lt;/D&gt;&lt;D xsi:type="xsd:double"&gt;46.338154&lt;/D&gt;&lt;D xsi:type="xsd:double"&gt;41.926945&lt;/D&gt;&lt;D xsi:type="xsd:double"&gt;41.68414&lt;/D&gt;&lt;D xsi:type="xsd:double"&gt;43.44896&lt;/D&gt;&lt;D xsi:type="xsd:double"&gt;55.70742&lt;/D&gt;&lt;D xsi:type="xsd:double"&gt;44.391453&lt;/D&gt;&lt;D xsi:type="xsd:double"&gt;38.977802&lt;/D&gt;&lt;D xsi:type="xsd:double"&gt;31.384218&lt;/D&gt;&lt;D xsi:type="xsd:double"&gt;47.548996&lt;/D&gt;&lt;D xsi:type="xsd:double"&gt;49.816788&lt;/D&gt;&lt;D xsi:type="xsd:double"&gt;44.443596&lt;/D&gt;&lt;D xsi:type="xsd:double"&gt;21.871662&lt;/D&gt;&lt;D xsi:type="xsd:double"&gt;10.438549&lt;/D&gt;&lt;D xsi:type="xsd:double"&gt;18.961084&lt;/D&gt;&lt;D xsi:type="xsd:double"&gt;11.216557&lt;/D&gt;&lt;D xsi:type="xsd:double"&gt;8.042741&lt;/D&gt;&lt;D xsi:type="xsd:double"&gt;2.8969526&lt;/D&gt;&lt;D xsi:type="xsd:double"&gt;-0.9747565&lt;/D&gt;&lt;D xsi:type="xsd:double"&gt;-5.5343866&lt;/D&gt;&lt;D xsi:type="xsd:double"&gt;-8.33075&lt;/D&gt;&lt;D xsi:type="xsd:double"&gt;-17.751139&lt;/D&gt;&lt;D xsi:type="xsd:double"&gt;-23.93892&lt;/D&gt;&lt;D xsi:type="xsd:double"&gt;-15.954536&lt;/D&gt;&lt;D xsi:type="xsd:double"&gt;-12.202239&lt;/D&gt;&lt;D xsi:type="xsd:double"&gt;0.5010724&lt;/D&gt;&lt;D xsi:type="xsd:double"&gt;-3.3545434&lt;/D&gt;&lt;D xsi:type="xsd:double"&gt;-4.098302&lt;/D&gt;&lt;D xsi:type="xsd:double"&gt;3.1471372&lt;/D&gt;&lt;D xsi:type="xsd:double"&gt;-2.4195552&lt;/D&gt;&lt;D xsi:type="xsd:double"&gt;-3.8210034&lt;/D&gt;&lt;D xsi:type="xsd:double"&gt;2.6316762&lt;/D&gt;&lt;D xsi:type="xsd:double"&gt;3.462553&lt;/D&gt;&lt;D xsi:type="xsd:double"&gt;1.3596177&lt;/D&gt;&lt;D xsi:type="xsd:double"&gt;8.467781&lt;/D&gt;&lt;D xsi:type="xsd:double"&gt;-0.36607385&lt;/D&gt;&lt;D xsi:type="xsd:double"&gt;-2.8673947&lt;/D&gt;&lt;D xsi:type="xsd:double"&gt;-2.4527013&lt;/D&gt;&lt;/FQL&gt;&lt;FQL&gt;&lt;Q&gt;TIOS-FDS^FG_PRICE_MAVG(0,,,,30)&lt;/Q&gt;&lt;R&gt;1&lt;/R&gt;&lt;C&gt;1&lt;/C&gt;&lt;D xsi:type="xsd:double"&gt;110.166664&lt;/D&gt;&lt;/FQL&gt;&lt;FQL&gt;&lt;Q&gt;VNM^FG_TOTAL_RETURNC(0,-1AM)&lt;/Q&gt;&lt;R&gt;1&lt;/R&gt;&lt;C&gt;1&lt;/C&gt;&lt;D xsi:type="xsd:double"&gt;-3.56313&lt;/D&gt;&lt;/FQL&gt;&lt;FQL&gt;&lt;Q&gt;EWM^FG_TOTAL_RETURNC(0,-6AM)&lt;/Q&gt;&lt;R&gt;1&lt;/R&gt;&lt;C&gt;1&lt;/C&gt;&lt;D xsi:type="xsd:double"&gt;8.561397&lt;/D&gt;&lt;/FQL&gt;&lt;FQL&gt;&lt;Q&gt;VWO^PERCENT_CHANGE(FMA_EPS(+1,0,,,,"PORTAGG","MEAN"),FMA_EPS(+1,-1AM,,,,"PORTAGG","MEAN"))&lt;/Q&gt;&lt;R&gt;1&lt;/R&gt;&lt;C&gt;1&lt;/C&gt;&lt;D xsi:type="xsd:double"&gt;0&lt;/D&gt;&lt;/FQL&gt;&lt;FQL&gt;&lt;Q&gt;EWW^FMA_COS_UP("EPS","1M",+1,NOW,,,"PORTAGG","MEANR")&lt;/Q&gt;&lt;R&gt;1&lt;/R&gt;&lt;C&gt;1&lt;/C&gt;&lt;D xsi:type="xsd:double"&gt;13&lt;/D&gt;&lt;/FQL&gt;&lt;FQL&gt;&lt;Q&gt;VNM^FMA_PE(LTM,0,,,"PORTAGG","MEANR")&lt;/Q&gt;&lt;R&gt;1&lt;/R&gt;&lt;C&gt;1&lt;/C&gt;&lt;D xsi:type="xsd:double"&gt;17.0217318541133&lt;/D&gt;&lt;/FQL&gt;&lt;FQL&gt;&lt;Q&gt;QAT^FG_COMPANY_NAME&lt;/Q&gt;&lt;R&gt;1&lt;/R&gt;&lt;C&gt;1&lt;/C&gt;&lt;D xsi:type="xsd:string"&gt;iShares MSCI Qatar ETF&lt;/D&gt;&lt;/FQL&gt;&lt;FQL&gt;&lt;Q&gt;USDEUR^STD(FG_PRICE_CHANGE(0,-1AY,AM))&lt;/Q&gt;&lt;R&gt;1&lt;/R&gt;&lt;C&gt;1&lt;/C&gt;&lt;D xsi:type="xsd:double"&gt;1.60214740063287&lt;/D&gt;&lt;/FQL&gt;&lt;FQL&gt;&lt;Q&gt;UAE^FMA_PE(NTMA,-10AY,0,AM,"PORTAGG","MEANR")&lt;/Q&gt;&lt;R&gt;121&lt;/R&gt;&lt;C&gt;1&lt;/C&gt;&lt;D xsi:type="xsd:double"&gt;14.2093325331685&lt;/D&gt;&lt;D xsi:type="xsd:double"&gt;14.5528995429054&lt;/D&gt;&lt;D xsi:type="xsd:double"&gt;15.5157172035582&lt;/D&gt;&lt;D xsi:type="xsd:double"&gt;14.8009086323599&lt;/D&gt;&lt;D xsi:type="xsd:double"&gt;13.7346459388183&lt;/D&gt;&lt;D xsi:type="xsd:double"&gt;13.2086383767828&lt;/D&gt;&lt;D xsi:type="xsd:double"&gt;11.5640293486305&lt;/D&gt;&lt;D xsi:type="xsd:double"&gt;12.6064614694776&lt;/D&gt;&lt;D xsi:type="xsd:double"&gt;12.659994129257&lt;/D&gt;&lt;D xsi:type="xsd:double"&gt;12.2833039917793&lt;/D&gt;&lt;D xsi:type="xsd:double"&gt;13.8909687139768&lt;/D&gt;&lt;D xsi:type="xsd:double"&gt;12.9617262552721&lt;/D&gt;&lt;D xsi:type="xsd:double"&gt;12.9013251175112&lt;/D&gt;&lt;D xsi:type="xsd:double"&gt;12.7602658132494&lt;/D&gt;&lt;D xsi:type="xsd:double"&gt;11.8188127976228&lt;/D&gt;&lt;D xsi:type="xsd:double"&gt;12.2476823541526&lt;/D&gt;&lt;D xsi:type="xsd:double"&gt;11.3211685173616&lt;/D&gt;&lt;D xsi:type="xsd:double"&gt;10.5444173313492&lt;/D&gt;&lt;D xsi:type="xsd:double"&gt;11.6235032584555&lt;/D&gt;&lt;D xsi:type="xsd:double"&gt;10.9392828728936&lt;/D&gt;&lt;D xsi:type="xsd:double"&gt;12.280</t>
        </r>
      </text>
    </comment>
    <comment ref="A13" authorId="0" shapeId="0" xr:uid="{48EEA9D2-BEAB-4CFC-81B9-CF76AAB7B463}">
      <text>
        <r>
          <rPr>
            <b/>
            <sz val="9"/>
            <color indexed="81"/>
            <rFont val="Tahoma"/>
            <charset val="1"/>
          </rPr>
          <t>8567996963&lt;/D&gt;&lt;D xsi:type="xsd:double"&gt;12.2725522929973&lt;/D&gt;&lt;D xsi:type="xsd:double"&gt;12.66047844803&lt;/D&gt;&lt;D xsi:type="xsd:double"&gt;12.3878913354281&lt;/D&gt;&lt;D xsi:type="xsd:double"&gt;12.7726533801521&lt;/D&gt;&lt;D xsi:type="xsd:double"&gt;12.4254158138543&lt;/D&gt;&lt;D xsi:type="xsd:double"&gt;12.2659017230623&lt;/D&gt;&lt;D xsi:type="xsd:double"&gt;12.5593623164098&lt;/D&gt;&lt;D xsi:type="xsd:double"&gt;11.720949386575&lt;/D&gt;&lt;D xsi:type="xsd:double"&gt;11.2608741287092&lt;/D&gt;&lt;D xsi:type="xsd:double"&gt;12.0657935956042&lt;/D&gt;&lt;D xsi:type="xsd:double"&gt;11.9195063009381&lt;/D&gt;&lt;D xsi:type="xsd:double"&gt;12.0860175197882&lt;/D&gt;&lt;D xsi:type="xsd:double"&gt;12.2228152070118&lt;/D&gt;&lt;D xsi:type="xsd:double"&gt;11.9329245436121&lt;/D&gt;&lt;D xsi:type="xsd:double"&gt;11.5349356521434&lt;/D&gt;&lt;D xsi:type="xsd:double"&gt;11.1480352685789&lt;/D&gt;&lt;D xsi:type="xsd:double"&gt;11.9555221256365&lt;/D&gt;&lt;D xsi:type="xsd:double"&gt;11.4021583722615&lt;/D&gt;&lt;D xsi:type="xsd:double"&gt;11.1127441557587&lt;/D&gt;&lt;D xsi:type="xsd:double"&gt;11.3464688947697&lt;/D&gt;&lt;D xsi:type="xsd:double"&gt;10.6936613052458&lt;/D&gt;&lt;D xsi:type="xsd:double"&gt;11.3118539941737&lt;/D&gt;&lt;D xsi:type="xsd:double"&gt;11.3834912740696&lt;/D&gt;&lt;D xsi:type="xsd:double"&gt;11.3045304766939&lt;/D&gt;&lt;D xsi:type="xsd:double"&gt;11.3122470323446&lt;/D&gt;&lt;D xsi:type="xsd:double"&gt;10.8124516536212&lt;/D&gt;&lt;D xsi:type="xsd:double"&gt;10.8685609585241&lt;/D&gt;&lt;D xsi:type="xsd:double"&gt;10.8761252091058&lt;/D&gt;&lt;D xsi:type="xsd:double"&gt;11.307459787993&lt;/D&gt;&lt;D xsi:type="xsd:double"&gt;12.2438192364143&lt;/D&gt;&lt;D xsi:type="xsd:double"&gt;11.9161456743473&lt;/D&gt;&lt;D xsi:type="xsd:double"&gt;11.6076639709061&lt;/D&gt;&lt;D xsi:type="xsd:double"&gt;11.3520886872742&lt;/D&gt;&lt;D xsi:type="xsd:double"&gt;10.909295281479&lt;/D&gt;&lt;D xsi:type="xsd:double"&gt;11.1653484651413&lt;/D&gt;&lt;D xsi:type="xsd:double"&gt;12.0226057367342&lt;/D&gt;&lt;D xsi:type="xsd:double"&gt;11.7054532041379&lt;/D&gt;&lt;D xsi:type="xsd:double"&gt;12.0928078115361&lt;/D&gt;&lt;D xsi:type="xsd:double"&gt;11.6682700267136&lt;/D&gt;&lt;D xsi:type="xsd:double"&gt;11.9847704211845&lt;/D&gt;&lt;D xsi:type="xsd:double"&gt;12.1901004489741&lt;/D&gt;&lt;D xsi:type="xsd:double"&gt;12.738473292256&lt;/D&gt;&lt;D xsi:type="xsd:double"&gt;12.7276719503974&lt;/D&gt;&lt;D xsi:type="xsd:double"&gt;13.2629479710251&lt;/D&gt;&lt;D xsi:type="xsd:double"&gt;12.8850761612178&lt;/D&gt;&lt;D xsi:type="xsd:double"&gt;13.6758971221669&lt;/D&gt;&lt;D xsi:type="xsd:double"&gt;12.8547950467318&lt;/D&gt;&lt;D xsi:type="xsd:double"&gt;11.8434442175725&lt;/D&gt;&lt;D xsi:type="xsd:double"&gt;10.1334081153131&lt;/D&gt;&lt;D xsi:type="xsd:double"&gt;15.0767063324231&lt;/D&gt;&lt;D xsi:type="xsd:double"&gt;14.8186991204358&lt;/D&gt;&lt;D xsi:type="xsd:double"&gt;16.8592821973982&lt;/D&gt;&lt;D xsi:type="xsd:double"&gt;12.9445516057681&lt;/D&gt;&lt;D xsi:type="xsd:double"&gt;13.6066823744711&lt;/D&gt;&lt;D xsi:type="xsd:double"&gt;12.4266199981367&lt;/D&gt;&lt;D xsi:type="xsd:double"&gt;14.8646775665998&lt;/D&gt;&lt;D xsi:type="xsd:double"&gt;15.691869121268&lt;/D&gt;&lt;D xsi:type="xsd:double"&gt;15.1521721378132&lt;/D&gt;&lt;D xsi:type="xsd:double"&gt;15.3695575289883&lt;/D&gt;&lt;D xsi:type="xsd:double"&gt;14.8780167795617&lt;/D&gt;&lt;D xsi:type="xsd:double"&gt;14.2944310134954&lt;/D&gt;&lt;D xsi:type="xsd:double"&gt;13.7942115512537&lt;/D&gt;&lt;D xsi:type="xsd:double"&gt;15.0821302991821&lt;/D&gt;&lt;D xsi:type="xsd:double"&gt;14.5894081749215&lt;/D&gt;&lt;D xsi:type="xsd:double"&gt;14.4895729311814&lt;/D&gt;&lt;D xsi:type="xsd:double"&gt;14.5699511877764&lt;/D&gt;&lt;D xsi:type="xsd:double"&gt;14.4190432116894&lt;/D&gt;&lt;D xsi:type="xsd:double"&gt;15.1407973988433&lt;/D&gt;&lt;D xsi:type="xsd:double"&gt;15.8256683243211&lt;/D&gt;&lt;D xsi:type="xsd:double"&gt;15.4893290819021&lt;/D&gt;&lt;D xsi:type="xsd:double"&gt;15.7764928725945&lt;/D&gt;&lt;D xsi:type="xsd:double"&gt;16.5105331365566&lt;/D&gt;&lt;D xsi:type="xsd:double"&gt;16.728125149964&lt;/D&gt;&lt;D xsi:type="xsd:double"&gt;16.1260886468669&lt;/D&gt;&lt;D xsi:type="xsd:double"&gt;14.5115283320062&lt;/D&gt;&lt;D xsi:type="xsd:double"&gt;12.6234062340634&lt;/D&gt;&lt;D xsi:type="xsd:double"&gt;13.3937447406962&lt;/D&gt;&lt;D xsi:type="xsd:double"&gt;13.0266208894349&lt;/D&gt;&lt;D xsi:type="xsd:double"&gt;12.6053744162581&lt;/D&gt;&lt;D xsi:type="xsd:double"&gt;12.5058622592877&lt;/D&gt;&lt;D xsi:type="xsd:double"&gt;12.3757121718089&lt;/D&gt;&lt;D xsi:type="xsd:double"&gt;12.0335113647504&lt;/D&gt;&lt;D xsi:type="xsd:double"&gt;12.1073635104458&lt;/D&gt;&lt;D xsi:type="xsd:double"&gt;11.3225457556929&lt;/D&gt;&lt;D xsi:type="xsd:double"&gt;10.9070694695811&lt;/D&gt;&lt;D xsi:type="xsd:double"&gt;11.4137499267543&lt;/D&gt;&lt;D xsi:type="xsd:double"&gt;10.9954602872532&lt;/D&gt;&lt;D xsi:type="xsd:double"&gt;11.3377011730463&lt;/D&gt;&lt;D xsi:type="xsd:double"&gt;11.6429418547619&lt;/D&gt;&lt;D xsi:type="xsd:double"&gt;10.8358366192271&lt;/D&gt;&lt;D xsi:type="xsd:double"&gt;11.0538072591064&lt;/D&gt;&lt;D xsi:type="xsd:double"&gt;10.1980779132098&lt;/D&gt;&lt;D xsi:type="xsd:double"&gt;10.3846444579837&lt;/D&gt;&lt;D xsi:type="xsd:double"&gt;10.4971142153803&lt;/D&gt;&lt;D xsi:type="xsd:double"&gt;10.3298029295682&lt;/D&gt;&lt;D xsi:type="xsd:double"&gt;9.85178083901668&lt;/D&gt;&lt;D xsi:type="xsd:double"&gt;9.51358466593537&lt;/D&gt;&lt;D xsi:type="xsd:double"&gt;8.88523546896562&lt;/D&gt;&lt;D xsi:type="xsd:double"&gt;8.36449009448314&lt;/D&gt;&lt;D xsi:type="xsd:double"&gt;8.66452151087762&lt;/D&gt;&lt;/FQL&gt;&lt;FQL&gt;&lt;Q&gt;GREK^FG_PRICE(0)&lt;/Q&gt;&lt;R&gt;1&lt;/R&gt;&lt;C&gt;1&lt;/C&gt;&lt;D xsi:type="xsd:double"&gt;41.47&lt;/D&gt;&lt;/FQL&gt;&lt;FQL&gt;&lt;Q&gt;SET-BKK^PERCENT_CHANGE(FMA_EPS(+1,0,,,,"PORTAGG","MEAN"),FMA_EPS(+1,-1AM,,,,"PORTAGG","MEAN"))&lt;/Q&gt;&lt;R&gt;1&lt;/R&gt;&lt;C&gt;1&lt;/C&gt;&lt;D xsi:type="xsd:double"&gt;-1.00245974989991&lt;/D&gt;&lt;/FQL&gt;&lt;FQL&gt;&lt;Q&gt;REFSAREPO-FDS^(SUBARRAY(NOT_NA(NO_REPEAT_F(FG_YIELD(NOW,-10AY,D))),0,1)-SUBARRAY(NOT_NA(NO_REPEAT_F(FG_YIELD(NOW,-10AY,D))),1,1))*100&lt;/Q&gt;&lt;R&gt;1&lt;/R&gt;&lt;C&gt;1&lt;/C&gt;&lt;D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xsi:type="xsd:double"&gt;25&lt;/D&gt;&lt;/FQL&gt;&lt;FQL&gt;&lt;Q&gt;VNM^JULIAN(FMA_DIV_YLD(NTMA,NOW,NOW,M,"PORTAGG","MEANR").DATES)&lt;/Q&gt;&lt;R&gt;1&lt;/R&gt;&lt;C&gt;1&lt;/C&gt;&lt;D xsi:type="xsd:long"&gt;45471&lt;/D&gt;&lt;/FQL&gt;&lt;FQL&gt;&lt;Q&gt;CAGDPY@PH^EE_ACTUAL_ANNUAL(MED,0)&lt;/Q&gt;&lt;R&gt;1&lt;/R&gt;&lt;C&gt;1&lt;/C&gt;&lt;D xsi:type="xsd:double"&gt;-2.56663776811855&lt;/D&gt;&lt;/FQL&gt;&lt;FQL&gt;&lt;Q&gt;USDTHB^FG_PRICE_CHANGE(0,-6AM)&lt;/Q&gt;&lt;R&gt;1&lt;/R&gt;&lt;C&gt;1&lt;/C&gt;&lt;D xsi:type="xsd:double"&gt;5.353546&lt;/D&gt;&lt;/FQL&gt;&lt;FQL&gt;&lt;Q&gt;FC0000ZA^FG_PRICE(0)&lt;/Q&gt;&lt;R&gt;1&lt;/R&gt;&lt;C&gt;1&lt;/C&gt;&lt;D xsi:type="xsd:double"&gt;342.11606&lt;/D&gt;&lt;/FQL&gt;&lt;FQL&gt;&lt;Q&gt;UAE^FG_PRICE_MAVG(0,,,,60)&lt;/Q&gt;&lt;R&gt;1&lt;/R&gt;&lt;C&gt;1&lt;/C&gt;&lt;D xsi:type="xsd:double"&gt;14.092395&lt;/D&gt;&lt;/FQL&gt;&lt;FQL&gt;&lt;Q&gt;VNM^PERCENT_CHANGE(FMA_EPS(+1,0,,,,"PORTAGG","MEAN"),FMA_EPS(+1,-3AM,,,,"PORTAGG","MEAN"))&lt;/Q&gt;&lt;R&gt;1&lt;/R&gt;&lt;C&gt;1&lt;/C&gt;&lt;D xsi:type="xsd:double"&gt;0.616318288738917&lt;/D&gt;&lt;/FQL&gt;&lt;FQL&gt;&lt;Q&gt;EWT^SIZE(FG_CONSTITUENTS)&lt;/Q&gt;&lt;R&gt;1&lt;/R&gt;&lt;C&gt;1&lt;/C&gt;&lt;D xsi:type="xsd:long"&gt;90&lt;/D&gt;&lt;/FQL&gt;&lt;FQL&gt;&lt;Q&gt;TRYSA10Y-FDS^FG_YIELD(-10AY,0,Y,,"YTM")&lt;/Q&gt;&lt;R&gt;10&lt;/R&gt;&lt;C&gt;1&lt;/C&gt;&lt;D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xsi:type="xsd:double"&gt;4.608568&lt;/D&gt;&lt;/FQL&gt;&lt;FQL&gt;&lt;Q&gt;CC_KR^FG_COMPANY_NAME&lt;/Q&gt;&lt;R&gt;1&lt;/R&gt;&lt;C&gt;1&lt;/C&gt;&lt;D xsi:type="xsd:string"&gt;South Korea&lt;/D&gt;&lt;/FQL&gt;&lt;FQL&gt;&lt;Q&gt;USDMYR^FG_PRICE_CHANGE(0,-1AY)&lt;/Q&gt;&lt;R&gt;1&lt;/R&gt;&lt;C&gt;1&lt;/C&gt;&lt;D xsi:type="xsd:double"&gt;1.2035251&lt;/D&gt;&lt;/FQL&gt;&lt;FQL&gt;&lt;Q&gt;USDIDR^FG_PRICE_CHANGE(0,-3AM)&lt;/Q&gt;&lt;R&gt;1&lt;/R&gt;&lt;C&gt;1&lt;/C&gt;&lt;D xsi:type="xsd:double"&gt;2.7295709&lt;/D&gt;&lt;/FQL&gt;&lt;FQL&gt;&lt;Q&gt;EWY^FMA_DIV_YLD(NTMA,-10AY,0,AM,"PORTAGG","MEANR")&lt;/Q&gt;&lt;R&gt;121&lt;/R&gt;&lt;C&gt;1&lt;/C&gt;&lt;D xsi:type="xsd:double"&gt;1.26642244803206&lt;/D&gt;&lt;D xsi:type="xsd:double"&gt;1.26106097070088&lt;/D&gt;&lt;D xsi:type="xsd:double"&gt;1.3018242264645&lt;/D&gt;&lt;D xsi:type="xsd:double"&gt;1.40587363088667&lt;/D&gt;&lt;D xsi:type="xsd:double"&gt;1.447755000408&lt;/D&gt;&lt;D xsi:type="xsd:double"&gt;1.36890140521966&lt;/D&gt;&lt;D xsi:type="xsd:double"&gt;1.46445920101608&lt;/D&gt;&lt;D xsi:type="xsd:double"&gt;1.58846277061987&lt;/D&gt;&lt;D xsi:type="xsd:double"&gt;1.56811842554736&lt;/D&gt;&lt;D xsi:type="xsd:double"&gt;1.55605808384862&lt;/D&gt;&lt;D xsi:type="xsd:double"&gt;1.53213992936365&lt;/D&gt;&lt;D xsi:type="xsd:double"&gt;1.62702137862144&lt;/D&gt;&lt;D xsi:type="xsd:double"&gt;1.63901809547929&lt;/D&gt;&lt;D xsi:type="xsd:double"&gt;1.75863691067136&lt;/D&gt;&lt;D xsi:type="xsd:double"&gt;1.8783028326147&lt;/D&gt;&lt;D xsi:type="xsd:double"&gt;1.79601841121303&lt;/D&gt;&lt;D xsi:type="xsd:double"&gt;1.78828360612191&lt;/D&gt;&lt;D xsi:type="xsd:double"&gt;1.90208103936792&lt;/D&gt;&lt;D xsi:type="xsd:double"&gt;1.98731743393084&lt;/D&gt;&lt;D xsi:type="xsd:double"&gt;1.96001499524563&lt;/D&gt;&lt;D xsi:type="xsd:double"&gt;1.92962903688572&lt;/D&gt;&lt;D xsi:type="xsd:double"&gt;1.96207176810522&lt;/D&gt;&lt;D xsi:type="xsd:double"&gt;1.96179212758802&lt;/D&gt;&lt;D xsi:type="xsd:double"&gt;1.96397899974752&lt;/D&gt;&lt;D xsi:type="xsd:double"&gt;1.94701274403414&lt;/D&gt;&lt;D xsi:type="xsd:double"&gt;1.90998399363062&lt;/D&gt;&lt;D xsi:type="xsd:double"&gt;1.88053953163954&lt;/D&gt;&lt;D xsi:type="xsd:double"&gt;1.88684106893279&lt;/D&gt;&lt;D xsi:type="xsd:double"&gt;1.97964329686457&lt;/D&gt;&lt;D xsi:type="xsd:double"&gt;2.01052722693953&lt;/D&gt;&lt;D xsi:type="xsd:double"&gt;1.95826861869787&lt;/D&gt;&lt;D xsi:type="xsd:double"&gt;1.92893572833299&lt;/D&gt;&lt;D xsi:type="xsd:double"&gt;1.93586532137856&lt;/D&gt;&lt;D xsi:type="xsd:double"&gt;1.89908503156958&lt;/D&gt;&lt;D xsi:type="xsd:double"&gt;1.86963155747527&lt;/D&gt;&lt;D xsi:type="xsd:double"&gt;1.76582086547376&lt;/D&gt;&lt;D xsi:type="xsd:double"&gt;1.76771288704479&lt;/D&gt;&lt;D xsi:type="xsd:double"&gt;1.79979949883612&lt;/D&gt;&lt;D xsi:type="xsd:double"&gt;1.86708996020712&lt;/D&gt;&lt;D xsi:type="xsd:double"&gt;1.79608593450591&lt;/D&gt;&lt;D xsi:type="xsd:double"&gt;1.92974672005206&lt;/D&gt;&lt;D xsi:type="xsd:double"&gt;2.00119372611443&lt;/D&gt;&lt;D xsi:type="xsd:double"&gt;2.0376250938622&lt;/D&gt;&lt;D xsi:type="xsd:double"&gt;2.08197469245228&lt;/D&gt;&lt;D xsi:type="xsd:double"&gt;2.26147391554513&lt;/D&gt;&lt;D xsi:type="xsd:double"&gt;2.22277507027773&lt;/D&gt;&lt;D xsi:type="xsd:double"&gt;2.23767503690587&lt;/D&gt;&lt;D xsi:type="xsd:double"&gt;2.21397133176333&lt;/D&gt;&lt;D xsi:type="xsd:double"&gt;2.41825589569286&lt;/D&gt;&lt;D xsi:type="xsd:double"&gt;2.38292598890963&lt;/D&gt;&lt;D xsi:type="xsd:double"&gt;2.40617454162444&lt;/D&gt;&lt;D xsi:type="xsd:double"&gt;2.44863434563978&lt;/D&gt;&lt;D xsi:type="xsd:double"&gt;2.61277863631157&lt;/D&gt;&lt;D xsi:type="xsd:double"&gt;2.56754333661981&lt;/D&gt;&lt;D xsi:type="xsd:double"&gt;2.72042879453104&lt;/D&gt;&lt;D xsi:type="xsd:double"&gt;2.44397720522935&lt;/D&gt;&lt;D xsi:type="xsd:double"&gt;2.49827124966483&lt;/D&gt;&lt;D xsi:type="xsd:double"&gt;2.44969550788425&lt;/D&gt;&lt;D xsi:type="xsd:double"&gt;2.44783994780756&lt;/D&gt;&lt;D xsi:type="xsd:double"&gt;2.57775797879151&lt;/D&gt;&lt;D xsi:type="xsd:double"&gt;2.51174937171318&lt;/D&gt;&lt;D xsi:type="xsd:double"&gt;2.68902449531184&lt;/D&gt;&lt;D xsi:type="xsd:double"&gt;2.5890944099792&lt;/D&gt;&lt;D xsi:type="xsd:double"&gt;2.56662708954375&lt;/D&gt;&lt;D xsi:type="xsd:double"&gt;2.39116365851292&lt;/D&gt;&lt;D xsi:type="xsd:double"&gt;2.47757654458292&lt;/D&gt;&lt;D xsi:type="xsd:double"&gt;2.36036547019539&lt;/D&gt;&lt;D xsi:type="xsd:double"&gt;2.30937955035216&lt;/D&gt;&lt;D xsi:type="xsd:double"&gt;2.40686880558812&lt;/D&gt;&lt;D xsi:type="xsd:double"&gt;2.86647545796526&lt;/D&gt;&lt;D xsi:type="xsd:double"&gt;2.54139114491897&lt;/D&gt;&lt;D xsi:type="xsd:double"&gt;2.19945039723508&lt;/D&gt;&lt;D xsi:type="xsd:double"&gt;2.25537912945288&lt;/D&gt;&lt;D xsi:type="xsd:double"&gt;2.13467572713729&lt;/D&gt;&lt;D xsi:type="xsd:double"&gt;2.13732625275577&lt;/D&gt;&lt;D xsi:type="xsd:double"&gt;2.12045012872502&lt;/D&gt;&lt;D xsi:type="xsd:double"&gt;2.10063883281034&lt;/D&gt;&lt;D xsi:type="xsd:double"&gt;1.84286973007367&lt;/D&gt;&lt;D xsi:type="xsd:double"&gt;1.72933582096217&lt;/D&gt;&lt;D xsi:type="xsd:double"&gt;1.6233851386245&lt;/D&gt;&lt;D xsi:type="xsd:double"&gt;1.68663113177051&lt;/D&gt;&lt;D xsi:type="xsd:double"&gt;1.67546711618373&lt;/D&gt;&lt;D xsi:type="xsd:double"&gt;1.74419534488026&lt;/D&gt;&lt;D xsi:type="xsd:double"&gt;1.67589696338838&lt;/D&gt;&lt;D xsi:type="xsd:double"&gt;1.68080339757635&lt;/D&gt;&lt;D xsi:type="xsd:double"&gt;1.71847350790743&lt;/D&gt;&lt;D xsi:type="xsd:double"&gt;1.79442255668231&lt;/D&gt;&lt;D xsi:type="xsd:double"&gt;1.95384683020584&lt;/D&gt;&lt;D xsi:type="xsd:double"&gt;1.97477846068569&lt;/D&gt;&lt;D xsi:type="xsd:double"&gt;1.95737728614729&lt;/D&gt;&lt;D xsi:type="xsd:double"&gt;1.97725883957849&lt;/D&gt;&lt;D xsi:type="xsd:double"&gt;2.21248237305283&lt;/D&gt;&lt;D xsi:type="xsd:double"&gt;2.23092722489429&lt;/D&gt;&lt;D xsi:type="xsd:double"&gt;2.23128488113241&lt;/D&gt;&lt;D xsi:type="xsd:double"&gt;2.29722856601412&lt;/D&gt;&lt;D xsi:type="xsd:double"&gt;2.33369210350892&lt;/D&gt;&lt;D xsi:type="xsd:double"&gt;2.63140075358781&lt;/D&gt;&lt;D xsi:type="xsd:double"&gt;2.4928904716169&lt;/D&gt;&lt;D xsi:type="xsd:double"&gt;2.60371625148715&lt;/D&gt;&lt;D xsi:type="xsd:double"&gt;2.78933568409921&lt;/D&gt;&lt;D xsi:type="xsd:double"&gt;2.61938355265202&lt;/D&gt;&lt;D xsi:type="xsd:double"&gt;2.50065497863771&lt;/D&gt;&lt;D xsi:type="xsd:double"&gt;2.64050073594317&lt;/D&gt;&lt;D xsi:type="xsd:double"&gt;2.46956757125893&lt;/D&gt;&lt;D xsi:type="xsd:double"&gt;2.45055699912165&lt;/D&gt;&lt;D xsi:type="xsd:double"&gt;2.37866722466067&lt;/D&gt;&lt;D xsi:type="xsd:double"&gt;2.42311479566056&lt;/D&gt;&lt;D xsi:type="xsd:double"&gt;2.2933103483927&lt;/D&gt;&lt;D xsi:type="xsd:double"&gt;2.3622331035721&lt;/D&gt;&lt;D xsi:type="xsd:double"&gt;2.35190327601675&lt;/D&gt;&lt;D xsi:type="xsd:double"&gt;2.35347058441978&lt;/D&gt;&lt;D xsi:type="xsd:double"&gt;2.54976404509576&lt;/D&gt;&lt;D xsi:type="xsd:double"&gt;2.58016876243385&lt;/D&gt;&lt;D xsi:type="xsd:double"&gt;2.3879471980675&lt;/D&gt;&lt;D xsi:type="xsd:double"&gt;2.30330047460818&lt;/D&gt;&lt;D xsi:type="xsd:double"&gt;2.28728996268434&lt;/D&gt;&lt;D xsi:type="xsd:double"&gt;2.25843274265144&lt;/D&gt;&lt;D xsi:type="xsd:double"&gt;2.17492104487121&lt;/D&gt;&lt;D xsi:type="xsd:double"&gt;2.20315598579785&lt;/D&gt;&lt;D xsi:type="xsd:double"&gt;2.1794748636753&lt;/D&gt;&lt;D xsi:type="xsd:double"&gt;2.09606296309373&lt;/D&gt;&lt;/FQL&gt;&lt;FQL&gt;&lt;Q&gt;CNYA^FMA_PE(NTMA,-10AY,0,AM,"PORTAGG","MEANR")&lt;/Q&gt;&lt;R&gt;121&lt;/R&gt;&lt;C&gt;1&lt;/C&gt;&lt;D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xsi:type="xsd:double"&gt;13.4817942852958&lt;/D&gt;&lt;D xsi:type="xsd:double"&gt;13.5083677364741&lt;/D&gt;&lt;D xsi:type="xsd:double"&gt;13.9646087843244&lt;/D&gt;&lt;D xsi:type="xsd:double"&gt;13.557515691771&lt;/D&gt;&lt;D xsi:type="xsd:double"&gt;13.801493280749&lt;/D&gt;&lt;D xsi:type="xsd:double"&gt;14.0894149078329&lt;/D&gt;&lt;D xsi:type="xsd:double"&gt;13.2795123151277&lt;/D&gt;&lt;D xsi:type="xsd:double"&gt;13.0548804856184&lt;/D&gt;&lt;D xsi:type="xsd:double"&gt;13.1850114881749&lt;/D&gt;&lt;D xsi:type="xsd:double"&gt;13.4948614832412&lt;/D&gt;&lt;D xsi:type="xsd:double"&gt;13.2157216375062&lt;/D&gt;&lt;D xsi:type="xsd:double"&gt;13.5579404829575&lt;/D&gt;&lt;D xsi:type="xsd:double"&gt;14.203926574979&lt;/D&gt;&lt;D xsi:type="xsd:double"&gt;13.9747978665205&lt;/D&gt;&lt;D xsi:type="xsd:double"&gt;14.4216452999322&lt;/D&gt;&lt;D xsi:type="xsd:double"&gt;14.2020793782891&lt;/D&gt;&lt;D xsi:type="xsd:double"&gt;14.4649501609437&lt;/D&gt;&lt;D xsi:type="xsd:double"&gt;13.944590080856&lt;/D&gt;&lt;D xsi:type="xsd:double"&gt;14.1113996262766&lt;/D&gt;&lt;D xsi:type="xsd:double"&gt;14.1588708280721&lt;/D&gt;&lt;D xsi:type="xsd:double"&gt;13.1534454947154&lt;/D&gt;&lt;D xsi:type="xsd:double"&gt;12.5940311592552&lt;/D&gt;&lt;D xsi:type="xsd:double"&gt;11.6274646150455&lt;/D&gt;&lt;D xsi:type="xsd:double"&gt;11.9293057039161&lt;/D&gt;&lt;D xsi:type="xsd:double"&gt;10.3515416632556&lt;/D&gt;&lt;D xsi:type="xsd:double"&gt;10.0041663701384&lt;/D&gt;&lt;D xsi:type="xsd:double"&gt;10.1590395114147&lt;/D&gt;&lt;D xsi:type="xsd:double"&gt;10.5812934992143&lt;/D&gt;&lt;D xsi:type="xsd:double"&gt;10.061840308033&lt;/D&gt;&lt;D xsi:type="xsd:double"&gt;10.1895503411421&lt;/D&gt;&lt;D xsi:type="xsd:double"&gt;9.53302905655891&lt;/D&gt;&lt;D xsi:type="xsd:double"&gt;10.2230211605226&lt;/D&gt;&lt;D xsi:type="xsd:double"&gt;11.7663183223362&lt;/D&gt;&lt;D xsi:type="xsd:double"&gt;12.2530627013341&lt;/D&gt;&lt;D xsi:type="xsd:double"&gt;11.8487600172177&lt;/D&gt;&lt;D xsi:type="xsd:double"&gt;11.1699780529635&lt;/D&gt;&lt;D xsi:type="xsd:double"&gt;11.9805864746789&lt;/D&gt;&lt;D xsi:type="xsd:double"&gt;11.0988292163152&lt;/D&gt;&lt;D xsi:type="xsd:double"&gt;11.9667258048921&lt;/D&gt;&lt;D xsi:type="xsd:double"&gt;11.5184121821491&lt;/D&gt;&lt;D xsi:type="xsd:double"&gt;11.9368786042349&lt;/D&gt;&lt;D xsi:type="xsd:double"&gt;12.1507481030844&lt;/D&gt;&lt;D xsi:type="xsd:double"&gt;12.8719475086954&lt;/D&gt;&lt;D xsi:type="xsd:double"&gt;11.9532476656294&lt;/D&gt;&lt;D xsi:type="xsd:double"&gt;13.2231462238476&lt;/D&gt;&lt;D xsi:type="xsd:double"&gt;11.9624054153303&lt;/D&gt;&lt;D xsi:type="xsd:double"&gt;13.109668010744&lt;/D&gt;&lt;D xsi:type="xsd:double"&gt;13.7408794645157&lt;/D&gt;&lt;D xsi:type="xsd:double"&gt;14.8279518208295&lt;/D&gt;&lt;D xsi:type="xsd:double"&gt;16.2779870644427&lt;/D&gt;&lt;D xsi:type="xsd:double"&gt;16.4966825069832&lt;/D&gt;&lt;D xsi:type="xsd:double"&gt;15.667717723902&lt;/D&gt;&lt;D xsi:type="xsd:double"&gt;16.232736408101&lt;/D&gt;&lt;D xsi:type="xsd:double"&gt;16.758849202668&lt;/D&gt;&lt;D xsi:type="xsd:double"&gt;17.8152300874484&lt;/D&gt;&lt;D xsi:type="xsd:double"&gt;18.0183509765532&lt;/D&gt;&lt;D xsi:type="xsd:double"&gt;16.9362441591697&lt;/D&gt;&lt;D xsi:type="xsd:double"&gt;16.4606268229986&lt;/D&gt;&lt;D xsi:type="xsd:double"&gt;16.1503769945772&lt;/D&gt;&lt;D xsi:type="xsd:double"&gt;16.8476783024876&lt;/D&gt;&lt;D xsi:type="xsd:double"&gt;16.2869860064265&lt;/D&gt;&lt;D xsi:type="xsd:double"&gt;15.5164256204367&lt;/D&gt;&lt;D xsi:type="xsd:double"&gt;15.3362073446785&lt;/D&gt;&lt;D xsi:type="xsd:double"&gt;15.2210111838654&lt;/D&gt;&lt;D xsi:type="xsd:double"&gt;15.1251364601844&lt;/D&gt;&lt;D xsi:type="xsd:double"&gt;15.5278388589476&lt;/D&gt;&lt;D xsi:type="xsd:double"&gt;14.996140078093&lt;/D&gt;&lt;D xsi:type="xsd:double"&gt;13.7360975324466&lt;/D&gt;&lt;D xsi:type="xsd:double"&gt;13.6127672751858&lt;/D&gt;&lt;D xsi:type="xsd:double"&gt;12.9743296974821&lt;/D&gt;&lt;D xsi:type="xsd:double"&gt;12.4939966325248&lt;/D&gt;&lt;D xsi:type="xsd:double"&gt;12.7439513654018&lt;/D&gt;&lt;D xsi:type="xsd:double"&gt;13.8227081562585&lt;/D&gt;&lt;D xsi:type="xsd:double"&gt;12.7271452579561&lt;/D&gt;&lt;D xsi:type="xsd:double"&gt;12.4088003119802&lt;/D&gt;&lt;D xsi:type="xsd:double"&gt;11.6286324637948&lt;/D&gt;&lt;D xsi:type="xsd:double"&gt;11.8106458367399&lt;/D&gt;&lt;D xsi:type="xsd:double"&gt;12.2103279710128&lt;/D&gt;&lt;D xsi:type="xsd:double"&gt;12.0364135442074&lt;/D&gt;&lt;D xsi:type="xsd:double"&gt;12.547359682538&lt;/D&gt;&lt;D xsi:type="xsd:double"&gt;12.4086673570372&lt;/D&gt;&lt;D xsi:type="xsd:double"&gt;12.414464705581&lt;/D&gt;&lt;D xsi:type="xsd:double"&gt;12.2777402644889&lt;/D&gt;&lt;D xsi:type="xsd:double"&gt;11.8962289687478&lt;/D&gt;&lt;D xsi:type="xsd:double"&gt;11.822157045085&lt;/D&gt;&lt;D xsi:type="xsd:double"&gt;12.2315716704508&lt;/D&gt;&lt;D xsi:type="xsd:double"&gt;12.133027173298&lt;/D&gt;&lt;D xsi:type="xsd:double"&gt;11.6453400374721&lt;/D&gt;&lt;D xsi:type="xsd:double"&gt;11.6215930405248&lt;/D&gt;&lt;D xsi:type="xsd:double"&gt;11.2263362183663&lt;/D&gt;&lt;D xsi:type="xsd:double"&gt;10.9606845424064&lt;/D&gt;&lt;D xsi:type="xsd:double"&gt;10.3702667142162&lt;/D&gt;&lt;D xsi:type="xsd:double"&gt;11.675358790761&lt;/D&gt;&lt;D xsi:type="xsd:double"&gt;12.2791145945833&lt;/D&gt;&lt;D xsi:type="xsd:double"&gt;12.7322316843242&lt;/D&gt;&lt;D xsi:type="xsd:double"&gt;12.5721858492916&lt;/D&gt;&lt;D xsi:type="xsd:double"&gt;12.0185939049099&lt;/D&gt;&lt;/FQL&gt;&lt;FQL&gt;&lt;Q&gt;CPALM-FDS^MAX(FG_PRICE(0,-5AY))&lt;/Q&gt;&lt;R&gt;1&lt;/R&gt;&lt;C&gt;1&lt;/C&gt;&lt;D xsi:type="xsd:double"&gt;8163&lt;/D&gt;&lt;/FQL&gt;&lt;FQL&gt;&lt;Q&gt;TIOS-FDS^FG_PRICE(0)/MAX(FG_PRICE(0,-1AY))&lt;/Q&gt;&lt;R&gt;1&lt;/R&gt;&lt;C&gt;1&lt;/C&gt;&lt;D xsi:type="xsd:double"&gt;0.784267480577137&lt;/D&gt;&lt;/FQL&gt;&lt;FQL&gt;&lt;Q&gt;KSA^FG_TOTAL_RETURNC(0,-6AM)&lt;/Q&gt;&lt;R&gt;1&lt;/R&gt;&lt;C&gt;1&lt;/C&gt;&lt;D xsi:type="xsd:double"&gt;-4.639566&lt;/D&gt;&lt;/FQL&gt;&lt;FQL&gt;&lt;Q&gt;TUR^FG_TOTAL_RETURNC(0,-1AM)&lt;/Q&gt;&lt;R&gt;1&lt;/R&gt;&lt;C&gt;1&lt;/C&gt;&lt;D xsi:type="xsd:double"&gt;4.13301&lt;/D&gt;&lt;/FQL&gt;&lt;FQL&gt;&lt;Q&gt;INDA^P_PRICE(0)/P_PRICE_LOW_PR(0,,,,,,"PRICE","INTRA","52W")-1&lt;/Q&gt;&lt;R&gt;1&lt;/R&gt;&lt;C&gt;1&lt;/C&gt;&lt;D xsi:type="xsd:double"&gt;0.327865&lt;/D&gt;&lt;/FQL&gt;&lt;FQL&gt;&lt;Q&gt;EWZ^FG_TOTAL_RETURNC(0,-6AM)&lt;/Q&gt;&lt;R&gt;1&lt;/R&gt;&lt;C&gt;1&lt;/C&gt;&lt;D xsi:type="xsd:double"&gt;-14.909786&lt;/D&gt;&lt;/FQL&gt;&lt;FQL&gt;&lt;Q&gt;EWT^FG_TOTAL_RETURNC(0,-1AM)&lt;/Q&gt;&lt;R&gt;1&lt;/R&gt;&lt;C&gt;1&lt;/C&gt;&lt;D xsi:type="xsd:double"&gt;7.8957677&lt;/D&gt;&lt;/FQL&gt;&lt;FQL&gt;&lt;Q&gt;EPOL^PERCENT_CHANGE(FMA_EPS(+1,0,,,,"PORTAGG","MEAN"),FMA_EPS(+1,-1AM,,,,"PORTAGG","MEAN"))&lt;/Q&gt;&lt;R&gt;1&lt;/R&gt;&lt;C&gt;1&lt;/C&gt;&lt;D xsi:type="xsd:double"&gt;-5.14111002752069&lt;/D&gt;&lt;/FQL&gt;&lt;FQL&gt;&lt;Q&gt;ECH^FMA_COS_UP("EPS","1M",+1,NOW,,,"PORTAGG","MEANR")&lt;/Q&gt;&lt;R&gt;1&lt;/R&gt;&lt;C&gt;1&lt;/C&gt;&lt;D xsi:type="xsd:double"&gt;9&lt;/D&gt;&lt;/FQL&gt;&lt;FQL&gt;&lt;Q&gt;UAE^FG_ROE(0)&lt;/Q&gt;&lt;R&gt;1&lt;/R&gt;&lt;C&gt;1&lt;/C&gt;&lt;D xsi:type="xsd:double"&gt;13.7063433904044&lt;/D&gt;&lt;/FQL&gt;&lt;FQL&gt;&lt;Q&gt;TRYZA10Y-FDS^FG_YIELD_NAME&lt;/Q&gt;&lt;R&gt;1&lt;/R&gt;&lt;C&gt;1&lt;/C&gt;&lt;D xsi:type="xsd:string"&gt;South Africa Benchmark Bond - 10 Year&lt;/D&gt;&lt;/FQL&gt;&lt;FQL&gt;&lt;Q&gt;TRYCN10Y-FDS^PCTCHG(FG_YIELD(0,,,,"YTM"),FG_YIELD(-1AM,,,,"YTM"))&lt;/Q&gt;&lt;R&gt;1&lt;/R&gt;&lt;C&gt;1&lt;/C&gt;&lt;D xsi:type="xsd:double"&gt;-0.2403356&lt;/D&gt;&lt;/FQL&gt;&lt;FQL&gt;&lt;Q&gt;KSA^FMA_PE(LTM,0,,,"PORTAGG","MEANR")&lt;/Q&gt;&lt;R&gt;1&lt;/R&gt;&lt;C&gt;1&lt;/C&gt;&lt;D xsi:type="xsd:double"&gt;20.4187774571943&lt;/D&gt;&lt;/FQL&gt;&lt;FQL&gt;&lt;Q&gt;EWW^FMA_PE(LTM,0,,,"PORTAGG","MEANR")&lt;/Q&gt;&lt;R&gt;1&lt;/R&gt;&lt;C&gt;1&lt;/C&gt;&lt;D xsi:type="xsd:double"&gt;13.4323116780018&lt;/D&gt;&lt;/FQL&gt;&lt;FQL&gt;&lt;Q&gt;EPHE^FMA_EVAL_EBIT(LTMA,NOW,NOW,M,"PORTAGG","MEANR")&lt;/Q&gt;&lt;R&gt;1&lt;/R&gt;&lt;C&gt;1&lt;/C&gt;&lt;D xsi:type="xsd:double"&gt;12.3885025828924&lt;/D&gt;&lt;/FQL&gt;&lt;FQL&gt;&lt;Q&gt;TRYID10Y-FDS^FG_YIELD(-10AY,0,Y,,"YTM")&lt;/Q&gt;&lt;R&gt;10&lt;/R&gt;&lt;C&gt;1&lt;/C&gt;&lt;D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xsi:type="xsd:double"&gt;6.498571&lt;/D&gt;&lt;/FQL&gt;&lt;FQL&gt;&lt;Q&gt;CPALM-FDS^FG_PRICE(0)/MAX(FG_PRICE(0,-1AY))&lt;/Q&gt;&lt;R&gt;1&lt;/R&gt;&lt;C&gt;1&lt;/C&gt;&lt;D xsi:type="xsd:double"&gt;0.892771347455776&lt;/D&gt;&lt;/FQL&gt;&lt;FQL&gt;&lt;Q&gt;KSA^FG_TOTAL_RETURNC(0,-3AM)&lt;/Q&gt;&lt;R&gt;1&lt;/R&gt;&lt;C&gt;1&lt;/C&gt;&lt;D xsi:type="xsd:double"&gt;-8.390045&lt;/D&gt;&lt;/FQL&gt;&lt;FQL&gt;&lt;Q&gt;INDA^P_PRICE(0)/P_PRICE_HIGH_PR(0,,,,,,"PRICE","INTRA","52W")&lt;/Q&gt;&lt;R&gt;1&lt;/R&gt;&lt;C&gt;1&lt;/C&gt;&lt;D xsi:type="xsd:double"&gt;0.9982382&lt;/D&gt;&lt;/FQL&gt;&lt;FQL&gt;&lt;Q&gt;EWZ^FG_TOTAL_RETURNC(0,-3AM)&lt;/Q&gt;&lt;R&gt;1&lt;/R&gt;&lt;C&gt;1&lt;/C&gt;&lt;D xsi:type="xsd:double"&gt;-7.8211665&lt;/D&gt;&lt;/FQL&gt;&lt;FQL&gt;&lt;Q&gt;EPHE^FG_TOTAL_RETURNC(0,-12AM)&lt;/Q&gt;&lt;R&gt;1&lt;/R&gt;&lt;C&gt;1&lt;/C&gt;&lt;D xsi:type="xsd:double"&gt;-2.2374153&lt;/D&gt;&lt;/FQL&gt;&lt;FQL&gt;&lt;Q&gt;CNYA^SIZE(FG_CONSTITUENTS)&lt;/Q&gt;&lt;R&gt;1&lt;/R&gt;&lt;C&gt;1&lt;/C&gt;&lt;D xsi:type="xsd:long"&gt;485&lt;/D&gt;&lt;/FQL&gt;&lt;FQL&gt;&lt;Q&gt;TRYUS10Y-FDS^FG_YIELD(0,,,,"YTM")&lt;/Q&gt;&lt;R&gt;1&lt;/R&gt;&lt;C&gt;1&lt;/C&gt;&lt;D xsi:type="xsd:double"&gt;4.2784&lt;/D&gt;&lt;/FQL&gt;&lt;FQL&gt;&lt;Q&gt;EWW^JULIAN(FMA_DIV_YLD(NTMA,NOW,NOW,M,"PORTAGG","MEANR").DATES)&lt;/Q&gt;&lt;R&gt;1&lt;/R&gt;&lt;C&gt;1&lt;/C&gt;&lt;D xsi:type="xsd:long"&gt;45471&lt;/D&gt;&lt;/FQL&gt;&lt;FQL&gt;&lt;Q&gt;CAGDPY@MX^EE_ACTUAL_ANNUAL(MED,0)&lt;/Q&gt;&lt;R&gt;1&lt;/R&gt;&lt;C&gt;1&lt;/C&gt;&lt;D xsi:type="xsd:double"&gt;-0.4575&lt;/D&gt;&lt;/FQL&gt;&lt;FQL&gt;&lt;Q&gt;USDKRW^FG_PRICE_CHANGE(0,-6AM)&lt;/Q&gt;&lt;R&gt;1&lt;/R&gt;&lt;C&gt;1&lt;/C&gt;&lt;D xsi:type="xsd:double"&gt;4.937482&lt;/D&gt;&lt;/FQL&gt;&lt;FQL&gt;&lt;Q&gt;USDCLP^FG_PRICE_CHANGE(0,-3AM)&lt;/Q&gt;&lt;R&gt;1&lt;/R&gt;&lt;C&gt;1&lt;/C&gt;&lt;D xsi:type="xsd:double"&gt;-1.6666174&lt;/D&gt;&lt;/FQL&gt;&lt;FQL&gt;&lt;Q&gt;SET-BKK^FG_TOTAL_RETURNC(-10AY,0,AM)&lt;/Q&gt;&lt;R&gt;121&lt;/R&gt;&lt;C&gt;1&lt;/C&gt;&lt;D xsi:type="xsd:double"&gt;2.9363513&lt;/D&gt;&lt;D xsi:type="xsd:double"&gt;2.2161603&lt;/D&gt;&lt;D xsi:type="xsd:double"&gt;3.6194086&lt;/D&gt;&lt;D xsi:type="xsd:double"&gt;-0.886178&lt;/D&gt;&lt;D xsi:type="xsd:double"&gt;0.45342445&lt;/D&gt;&lt;D xsi:type="xsd:double"&gt;1.2907267&lt;/D&gt;&lt;D xsi:type="xsd:double"&gt;-7.16691&lt;/D&gt;&lt;D xsi:type="xsd:double"&gt;8.405197&lt;/D&gt;&lt;D xsi:type="xsd:double"&gt;-3.3950746&lt;/D&gt;&lt;D xsi:type="xsd:double"&gt;-1.1124432&lt;/D&gt;&lt;D xsi:type="xsd:double"&gt;-0.60610175&lt;/D&gt;&lt;D xsi:type="xsd:double"&gt;-1.2687147&lt;/D&gt;&lt;D xsi:type="xsd:double"&gt;-1.1795402&lt;/D&gt;&lt;D xsi:type="xsd:double"&gt;-3.5734653&lt;/D&gt;&lt;D xsi:type="xsd:double"&gt;-4.5677958&lt;/D&gt;&lt;D xsi:type="xsd:double"&gt;-0.55297613&lt;/D&gt;&lt;D xsi:type="xsd:double"&gt;3.6671877&lt;/D&gt;&lt;D xsi:type="xsd:double"&gt;-5.6320667&lt;/D&gt;&lt;D xsi:type="xsd:double"&gt;-6.016183&lt;/D&gt;&lt;D xsi:type="xsd:double"&gt;4.2247176&lt;/D&gt;&lt;D xsi:type="xsd:double"&gt;5.606723&lt;/D&gt;&lt;D xsi:type="xsd:double"&gt;-0.43058395&lt;/D&gt;&lt;D xsi:type="xsd:double"&gt;1.2456417&lt;/D&gt;&lt;D xsi:type="xsd:double"&gt;3.288281&lt;/D&gt;&lt;D xsi:type="xsd:double"&gt;0.9495735&lt;/D&gt;&lt;D xsi:type="xsd:double"&gt;4.7321796&lt;/D&gt;&lt;D xsi:type="xsd:double"&gt;-1.7231882&lt;/D&gt;&lt;D xsi:type="xsd:double"&gt;1.1658192&lt;/D&gt;&lt;D xsi:type="xsd:double"&gt;-1.6040623&lt;/D&gt;&lt;D xsi:type="xsd:double"&gt;1.0742426&lt;/D&gt;&lt;D xsi:type="xsd:double"&gt;4.620886&lt;/D&gt;&lt;D xsi:type="xsd:double"&gt;0.7574439&lt;/D&gt;&lt;D xsi:type="xsd:double"&gt;-1.0581493&lt;/D&gt;&lt;D xsi:type="xsd:double"&gt;1.0164738&lt;/D&gt;&lt;D xsi:type="xsd:double"&gt;-0.8280039&lt;/D&gt;&lt;D xsi:type="xsd:double"&gt;-0.13830662&lt;/D&gt;&lt;D xsi:type="xsd:double"&gt;0.52143335&lt;/D&gt;&lt;D xsi:type="xsd:double"&gt;0.20570755&lt;/D&gt;&lt;D xsi:type="xsd:double"&gt;2.6713014&lt;/D&gt;&lt;D xsi:type="xsd:double"&gt;4.3476343&lt;/D&gt;&lt;D xsi:type="xsd:double"&gt;0.6268978&lt;/D&gt;&lt;D xsi:type="xsd:double"&gt;-0.22686124&lt;/D&gt;&lt;D xsi:type="xsd:double"&gt;5.7633996&lt;/D&gt;&lt;D xsi:type="xsd:double"&gt;0.82820654&lt;/D&gt;&lt;D xsi:type="xsd:double"&gt;-0.078988075&lt;/D&gt;&lt;D xsi:type="xsd:double"&gt;-3.8128316&lt;/D&gt;&lt;D xsi:type="xsd:double"&gt;2.2960782&lt;/D&gt;&lt;D xsi:type="xsd:double"&gt;-2.649635&lt;/D&gt;&lt;D xsi:type="xsd:double"&gt;-7.577145&lt;/D&gt;&lt;D xsi:type="xsd:double"&gt;6.9107413&lt;/D&gt;&lt;D xsi:type="xsd:double"&gt;-1.5022576&lt;/D&gt;&lt;D xsi:type="xsd:double"&gt;2.025056&lt;/D&gt;&lt;D xsi:type="xsd:double"&gt;-2.902615&lt;/D&gt;&lt;D xsi:type="xsd:double"&gt;0.10415316&lt;/D&gt;&lt;D xsi:type="xsd:double"&gt;-5.8116856&lt;/D&gt;&lt;D xsi:type="xsd:double"&gt;4.9494267&lt;/D&gt;&lt;D xsi:type="xsd:double"&gt;-0.85234046&lt;/D&gt;&lt;D xsi:type="xsd:double"&gt;0.4380703&lt;/D&gt;&lt;D xsi:type="xsd:double"&gt;1.9967437&lt;/D&gt;&lt;D xsi:type="xsd:double"&gt;-1.8218696&lt;/D&gt;&lt;D xsi:type="xsd:double"&gt;5.0210476&lt;/D&gt;&lt;D xsi:type="xsd:double"&gt;-3.7684202&lt;/D&gt;&lt;D xsi:type="xsd:double"&gt;0.22809505&lt;/D&gt;&lt;D xsi:type="xsd:double"&gt;-3.8226426&lt;/D&gt;&lt;D xsi:type="xsd:double"&gt;1.3020277&lt;/D&gt;&lt;D xsi:type="xsd:double"&gt;-3.7753522&lt;/D&gt;&lt;D xsi:type="xsd:double"&gt;1.8857241&lt;/D&gt;&lt;D xsi:type="xsd:double"&gt;-3.8138628&lt;/D&gt;&lt;D xsi:type="xsd:double"&gt;-9.341394&lt;/D&gt;&lt;D xsi:type="xsd:double"&gt;-18.117958&lt;/D&gt;&lt;D xsi:type="xsd:double"&gt;12.274778&lt;/D&gt;&lt;D xsi:type="xsd:double"&gt;12.284243&lt;/D&gt;&lt;D xsi:type="xsd:double"&gt;-4.4180512&lt;/D&gt;&lt;D xsi:type="xsd:double"&gt;-2.5446892&lt;/D&gt;&lt;D xsi:type="xsd:double"&gt;-1.8992782&lt;/D&gt;&lt;D xsi:type="xsd:double"&gt;-5.256295&lt;/D&gt;&lt;D xsi:type="xsd:double"&gt;1.7160177&lt;/D&gt;&lt;D xsi:type="xsd:double"&gt;14.6727085&lt;/D&gt;&lt;D xsi:type="xsd:double"&gt;3.9190888&lt;/D&gt;&lt;D xsi:type="xsd:double"&gt;-0.6663799&lt;/D&gt;&lt;D xsi:type="xsd:double"&gt;3.17384&lt;/D&gt;&lt;D xsi:type="xsd:double"&gt;2.302301&lt;/D&gt;&lt;D xsi:type="xsd:double"&gt;-1.9270003&lt;/D&gt;&lt;D xsi:type="xsd:double"&gt;4.022026&lt;/D&gt;&lt;D xsi:type="xsd:double"&gt;-2.001202&lt;/D&gt;&lt;D xsi:type="xsd:double"&gt;-3.2685757&lt;/D&gt;&lt;D xsi:type="xsd:double"&gt;8.029926&lt;/D&gt;&lt;D xsi:type="xsd:double"&gt;-1.580894&lt;/D&gt;&lt;D xsi:type="xsd:double"&gt;0.12190342&lt;/D&gt;&lt;D xsi:type="xsd:double"&gt;-2.3385525&lt;/D&gt;&lt;D xsi:type="xsd:double"&gt;5.578685&lt;/D&gt;&lt;D xsi:type="xsd:double"&gt;-0.15327334&lt;/D&gt;&lt;D xsi:type="xsd:double"&gt;-0.14932156&lt;/D&gt;&lt;D xsi:type="xsd:double"&gt;1.762259&lt;/D&gt;&lt;D xsi:type="xsd:double"&gt;-3.4023464&lt;/D&gt;&lt;D xsi:type="xsd:double"&gt;0.26593208&lt;/D&gt;&lt;D xsi:type="xsd:double"&gt;-6.455785&lt;/D&gt;&lt;D xsi:type="xsd:double"&gt;3.8791895&lt;/D&gt;&lt;D xsi:type="xsd:double"&gt;1.3059855&lt;/D&gt;&lt;D xsi:type="xsd:double"&gt;-2.572751&lt;/D&gt;&lt;D xsi:type="xsd:double"&gt;2.9140592&lt;/D&gt;&lt;D xsi:type="xsd:double"&gt;0.94139576&lt;/D&gt;&lt;D xsi:type="xsd:double"&gt;1.354146&lt;/D&gt;&lt;D xsi:type="xsd:double"&gt;1.4724851&lt;/D&gt;&lt;D xsi:type="xsd:double"&gt;-4.8259854&lt;/D&gt;&lt;D xsi:type="xsd:double"&gt;-2.224809&lt;/D&gt;&lt;D xsi:type="xsd:double"&gt;-2.407819&lt;/D&gt;&lt;D xsi:type="xsd:double"&gt;-0.13696551&lt;/D&gt;&lt;D xsi:type="xsd:double"&gt;-1.458329&lt;/D&gt;&lt;D xsi:type="xsd:double"&gt;1.4308691&lt;/D&gt;&lt;D xsi:type="xsd:double"&gt;1.1369109&lt;/D&gt;&lt;D xsi:type="xsd:double"&gt;-6.1575294&lt;/D&gt;&lt;D xsi:type="xsd:double"&gt;-2.2574127&lt;/D&gt;&lt;D xsi:type="xsd:double"&gt;-2.5511324&lt;/D&gt;&lt;D xsi:type="xsd:double"&gt;3.2106042&lt;/D&gt;&lt;D xsi:type="xsd:double"&gt;-3.0834138&lt;/D&gt;&lt;D xsi:type="xsd:double"&gt;-1.782608&lt;/D&gt;&lt;D xsi:type="xsd:double"&gt;1.2006521&lt;/D&gt;&lt;D xsi:type="xsd:double"&gt;-0.41145682&lt;/D&gt;&lt;D xsi:type="xsd:double"&gt;-2.3067117&lt;/D&gt;&lt;D xsi:type="xsd:double"&gt;-1.9673884&lt;/D&gt;&lt;/FQL&gt;&lt;FQL&gt;&lt;Q&gt;TUR^FMA_PE(LTMA,-10AY,0,AM,"PORTAGG","MEANR")&lt;/Q&gt;&lt;R&gt;121&lt;/R&gt;&lt;C&gt;1&lt;/C&gt;&lt;D xsi:type="xsd:double"&gt;10.3157777823767&lt;/D&gt;&lt;D xsi:type="xsd:double"&gt;10.6763742122234&lt;/D&gt;&lt;D xsi:type="xsd:double"&gt;10.9261348903445&lt;/D&gt;&lt;D xsi:type="xsd:double"&gt;10.2289053114354&lt;/D&gt;&lt;D xsi:type="xsd:double"&gt;10.8414613720738&lt;/D&gt;&lt;D xsi:type="xsd:double"&gt;11.7508430893622&lt;/D&gt;&lt;D xsi:type="xsd:double"&gt;12.0102896923459&lt;/D&gt;&lt;D xsi:type="xsd:double"&gt;12.091678648379&lt;/D&gt;&lt;D xsi:type="xsd:double"&gt;11.828776795728&lt;/D&gt;&lt;D xsi:type="xsd:double"&gt;11.7153049974592&lt;/D&gt;&lt;D xsi:type="xsd:double"&gt;11.7046932916193&lt;/D&gt;&lt;D xsi:type="xsd:double"&gt;11.5734996051983&lt;/D&gt;&lt;D xsi:type="xsd:double"&gt;11.500864471916&lt;/D&gt;&lt;D xsi:type="xsd:double"&gt;11.0882561472325&lt;/D&gt;&lt;D xsi:type="xsd:double"&gt;10.4815949123564&lt;/D&gt;&lt;D xsi:type="xsd:double"&gt;10.7805380287888&lt;/D&gt;&lt;D xsi:type="xsd:double"&gt;11.5576346296353&lt;/D&gt;&lt;D xsi:type="xsd:double"&gt;10.3868010745777&lt;/D&gt;&lt;D xsi:type="xsd:double"&gt;9.55772775888527&lt;/D&gt;&lt;D xsi:type="xsd:double"&gt;9.98154666207174&lt;/D&gt;&lt;D xsi:type="xsd:double"&gt;9.76359651324706&lt;/D&gt;&lt;D xsi:type="xsd:double"&gt;9.82620254958661&lt;/D&gt;&lt;D xsi:type="xsd:double"&gt;9.63485337868441&lt;/D&gt;&lt;D xsi:type="xsd:double"&gt;9.5646400224921&lt;/D&gt;&lt;D xsi:type="xsd:double"&gt;9.50784936917105&lt;/D&gt;&lt;D xsi:type="xsd:double"&gt;9.28101760402152&lt;/D&gt;&lt;D xsi:type="xsd:double"&gt;9.44723019715882&lt;/D&gt;&lt;D xsi:type="xsd:double"&gt;9.4518748297559&lt;/D&gt;&lt;D xsi:type="xsd:double"&gt;8.88514040800431&lt;/D&gt;&lt;D xsi:type="xsd:double"&gt;8.63980899678375&lt;/D&gt;&lt;D xsi:type="xsd:double"&gt;8.72770370530756&lt;/D&gt;&lt;D xsi:type="xsd:double"&gt;10.047071817686&lt;/D&gt;&lt;D xsi:type="xsd:double"&gt;9.89248697152555&lt;/D&gt;&lt;D xsi:type="xsd:double"&gt;9.72643536840962&lt;/D&gt;&lt;D xsi:type="xsd:double"&gt;9.74545799336557&lt;/D&gt;&lt;D xsi:type="xsd:double"&gt;9.7580370652365&lt;/D&gt;&lt;D xsi:type="xsd:double"&gt;9.64257911565419&lt;/D&gt;&lt;D xsi:type="xsd:double"&gt;9.68023765030607&lt;/D&gt;&lt;D xsi:type="xsd:double"&gt;9.49168760440932&lt;/D&gt;&lt;D xsi:type="xsd:double"&gt;9.04992023269422&lt;/D&gt;&lt;D xsi:type="xsd:double"&gt;9.31324165817099&lt;/D&gt;&lt;D xsi:type="xsd:double"&gt;8.70103471400794&lt;/D&gt;&lt;D xsi:type="xsd:double"&gt;9.13274666951611&lt;/D&gt;&lt;D xsi:type="xsd:double"&gt;8.96934227732655&lt;/D&gt;&lt;D xsi:type="xsd:double"&gt;9.18651860178424&lt;/D&gt;&lt;D xsi:type="xsd:double"&gt;9.01872343283483&lt;/D&gt;&lt;D xsi:type="xsd:double"&gt;8.63298021725308&lt;/D&gt;&lt;D xsi:type="xsd:double"&gt;8.26275023323678&lt;/D&gt;&lt;D xsi:type="xsd:double"&gt;8.13988320937323&lt;/D&gt;&lt;D xsi:type="xsd:double"&gt;7.7610316016543&lt;/D&gt;&lt;D xsi:type="xsd:double"&gt;7.36142567837583&lt;/D&gt;&lt;D xsi:type="xsd:double"&gt;7.40772307249525&lt;/D&gt;&lt;D xsi:type="xsd:double"&gt;7.19575281290878&lt;/D&gt;&lt;D xsi:type="xsd:double"&gt;6.9406776910248&lt;/D&gt;&lt;D xsi:type="xsd:double"&gt;6.47978782215863&lt;/D&gt;&lt;D xsi:type="xsd:double"&gt;7.49084177214197&lt;/D&gt;&lt;D xsi:type="xsd:double"&gt;7.46133107970245&lt;/D&gt;&lt;D xsi:type="xsd:double"&gt;7.30145140448274&lt;/D&gt;&lt;D xsi:type="xsd:double"&gt;7.14341491788393&lt;/D&gt;&lt;D xsi:type="xsd:double"&gt;7.13007732666587&lt;/D&gt;&lt;D xsi:type="xsd:double"&gt;7.45548207375357&lt;/D&gt;&lt;D xsi:type="xsd:double"&gt;7.47428993204342&lt;/D&gt;&lt;D xsi:type="xsd:double"&gt;7.6175076910081&lt;/D&gt;&lt;D xsi:type="xsd:double"&gt;7.80050060989128&lt;/D&gt;&lt;D xsi:type="xsd:double"&gt;7.76020059998465&lt;/D&gt;&lt;D xsi:type="xsd:double"&gt;8.58143058220008&lt;/D&gt;&lt;D xsi:type="xsd:double"&gt;9.06115846651841&lt;/D&gt;&lt;D xsi:type="xsd:double"&gt;9.39492388102324&lt;/D&gt;&lt;D xsi:type="xsd:double"&gt;8.10563346100402&lt;/D&gt;&lt;D xsi:type="xsd:double"&gt;7.71590038590814&lt;/D&gt;&lt;D xsi:type="xsd:double"&gt;7.89156496583494&lt;/D&gt;&lt;D xsi:type="xsd:double"&gt;8.92380882580492&lt;/D&gt;&lt;D xsi:type="xsd:double"&gt;9.53159727724835&lt;/D&gt;&lt;D xsi:type="xsd:double"&gt;9.43050975030607&lt;/D&gt;&lt;D xsi:type="xsd:double"&gt;9.85715996496496&lt;/D&gt;&lt;D xsi:type="xsd:double"&gt;10.6765594330853&lt;/D&gt;&lt;D xsi:type="xsd:double"&gt;11.9846038132231&lt;/D&gt;&lt;D xsi:type="xsd:double"&gt;12.2087439546104&lt;/D&gt;&lt;D xsi:type="xsd:double"&gt;13.6046952417367&lt;/D&gt;&lt;D xsi:type="xsd:double"&gt;12.5530984157386&lt;/D&gt;&lt;D xsi:type="xsd:double"&gt;11.5068213213895&lt;/D&gt;&lt;D xsi:type="xsd:double"&gt;10.96911298341&lt;/D&gt;&lt;D xsi:type="xsd:double"&gt;10.42937127148&lt;/D&gt;&lt;D xsi:type="xsd:double"&gt;9.91659706043573&lt;/D&gt;&lt;D xsi:type="xsd:double"&gt;9.31559171741728&lt;/D&gt;&lt;D xsi:type="xsd:double"&gt;8.7766673798118&lt;/D&gt;&lt;D xsi:type="xsd:double"&gt;8.1283263521835&lt;/D&gt;&lt;D xsi:type="xsd:double"&gt;7.3038742309113&lt;/D&gt;&lt;D xsi:type="xsd:double"&gt;7.11269891720429&lt;/D&gt;&lt;D xsi:type="xsd:double"&gt;7.19221173832203&lt;/D&gt;&lt;D xsi:type="xsd:double"&gt;7.06558429628996&lt;/D&gt;&lt;D xsi:type="xsd:double"&gt;6.01803635150309&lt;/D&gt;&lt;D xsi:type="xsd:double"&gt;5.75382443247092&lt;/D&gt;&lt;D xsi:type="xsd:double"&gt;5.77610174218657&lt;/D&gt;&lt;D xsi:type="xsd:double"&gt;5.55759935836469&lt;/D&gt;&lt;D xsi:type="xsd:double"&gt;5.64648424059763&lt;/D&gt;&lt;D xsi:type="xsd:double"&gt;5.15078814290916&lt;/D&gt;&lt;D xsi:type="xsd:double"&gt;4.99097811846544&lt;/D&gt;&lt;D xsi:type="xsd:double"&gt;4.88285427154603&lt;/D&gt;&lt;D xsi:type="xsd:double"&gt;4.76228006585872&lt;/D&gt;&lt;D xsi:type="xsd:double"&gt;4.92636315106801&lt;/D&gt;&lt;D xsi:type="xsd:double"&gt;4.84659593752676&lt;/D&gt;&lt;D xsi:type="xsd:double"&gt;5.04545780124997&lt;/D&gt;&lt;D xsi:type="xsd:double"&gt;4.68346593312012&lt;/D&gt;&lt;D xsi:type="xsd:double"&gt;4.69703509750263&lt;/D&gt;&lt;D xsi:type="xsd:double"&gt;4.67998689393939&lt;/D&gt;&lt;D xsi:type="xsd:double"&gt;4.45734679026318&lt;/D&gt;&lt;D xsi:type="xsd:double"&gt;4.7679135406424&lt;/D&gt;&lt;D xsi:type="xsd:double"&gt;5.18985333859301&lt;/D&gt;&lt;D xsi:type="xsd:double"&gt;5.83558346756606&lt;/D&gt;&lt;D xsi:type="xsd:double"&gt;6.40979478517349&lt;/D&gt;&lt;D xsi:type="xsd:double"&gt;6.57185791649167&lt;/D&gt;&lt;D xsi:type="xsd:double"&gt;5.73288801199585&lt;/D&gt;&lt;D xsi:type="xsd:double"&gt;5.77675039855151&lt;/D&gt;&lt;D xsi:type="xsd:double"&gt;5.46736943034583&lt;/D&gt;&lt;D xsi:type="xsd:double"&gt;6.16889904541669&lt;/D&gt;&lt;D xsi:type="xsd:double"&gt;6.55871218992741&lt;/D&gt;&lt;D xsi:type="xsd:double"&gt;6.61236713073912&lt;/D&gt;&lt;D xsi:type="xsd:double"&gt;6.62784037430533&lt;/D&gt;&lt;D xsi:type="xsd:double"&gt;6.74829554587842&lt;/D&gt;&lt;D xsi:type="xsd:double"&gt;6.8498096315624&lt;/D&gt;&lt;/FQL&gt;&lt;FQL&gt;&lt;Q&gt;INDA^FG_PRICE(0)&lt;/Q&gt;&lt;R&gt;1&lt;/R&gt;&lt;C&gt;1&lt;/C&gt;&lt;D xsi:type="xsd:double"&gt;56.66&lt;/D&gt;&lt;/FQL&gt;&lt;FQL&gt;&lt;Q&gt;SET-BKK^P_PRICE(0)/P_PRICE_LOW_PR(0,,,,,,"PRICE","INTRA","52W")-1&lt;/Q&gt;&lt;R&gt;1&lt;/R&gt;&lt;C&gt;1&lt;/C&gt;&lt;D xsi:type="xsd:double"&gt;0.023496866&lt;/D&gt;&lt;/FQL&gt;&lt;FQL&gt;&lt;Q&gt;URTH^PERCENT_CHANGE(FMA_EPS(+1,0,,,,"PORTAGG","MEAN"),FMA_EPS(+1,-3AM,,,,"PORTAGG","MEAN"))&lt;/Q&gt;&lt;R&gt;1&lt;/R&gt;&lt;C&gt;1&lt;/C&gt;&lt;D xsi:type="xsd:double"&gt;-0.546575242759917&lt;/D&gt;&lt;/FQL&gt;&lt;FQL&gt;&lt;Q&gt;REFPL7D-FDS^PROPER_NAME(0,,,"SECURITY","NAME")&lt;/Q&gt;&lt;R&gt;1&lt;/R&gt;&lt;C&gt;1&lt;/C&gt;&lt;D xsi:type="xsd:string"&gt;Poland Reference Rate - 7 Day&lt;/D&gt;&lt;/FQL&gt;&lt;FQL&gt;&lt;Q&gt;VNM^FG_FCF_YIELD_NTM(0)&lt;/Q&gt;&lt;R&gt;1&lt;/R&gt;&lt;C&gt;1&lt;/C&gt;&lt;D xsi:type="xsd:double"&gt;0.260407015905001&lt;/D&gt;&lt;/FQL&gt;&lt;FQL&gt;&lt;Q&gt;QAT^FG_FCF_YIELD_NTM(0)&lt;/Q&gt;&lt;R&gt;0&lt;/R&gt;&lt;C&gt;0&lt;/C&gt;&lt;/FQL&gt;&lt;FQL&gt;&lt;Q&gt;EZA^FMA_EVAL_EBIT(LTMA,NOW,NOW,M,"PORTAGG","MEANR")&lt;/Q&gt;&lt;R&gt;1&lt;/R&gt;&lt;C&gt;1&lt;/C&gt;&lt;D xsi:type="xsd:double"&gt;12.1460392320385&lt;/D&gt;&lt;/FQL&gt;&lt;FQL&gt;&lt;Q&gt;VNM^FG_COMPANY_NAME&lt;/Q&gt;&lt;R&gt;1&lt;/R&gt;&lt;C&gt;1&lt;/C&gt;&lt;D xsi:type="xsd:string"&gt;VanEck Vietnam ETF&lt;/D&gt;&lt;/FQL&gt;&lt;FQL&gt;&lt;Q&gt;VNM^FMA_ROE(NTMA,-20AY,NOW,FY,"PORTAGG","MEANR")&lt;/Q&gt;&lt;R&gt;20&lt;/R&gt;&lt;C&gt;1&lt;/C&gt;&lt;D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xsi:type="xsd:double"&gt;10.7325513167657&lt;/D&gt;&lt;/FQL&gt;&lt;FQL&gt;&lt;Q&gt;CPALM-FDS^FG_PRICE_MAVG(0,,,,30)&lt;/Q&gt;&lt;R&gt;1&lt;/R&gt;&lt;C&gt;1&lt;/C&gt;&lt;D xsi:type="xsd:double"&gt;3964</t>
        </r>
      </text>
    </comment>
    <comment ref="A14" authorId="0" shapeId="0" xr:uid="{D2CF8C6D-4CCA-4E00-ABC7-4C95D875FF5E}">
      <text>
        <r>
          <rPr>
            <b/>
            <sz val="9"/>
            <color indexed="81"/>
            <rFont val="Tahoma"/>
            <charset val="1"/>
          </rPr>
          <t>.6333&lt;/D&gt;&lt;/FQL&gt;&lt;FQL&gt;&lt;Q&gt;MCHI^FG_ROE(0)&lt;/Q&gt;&lt;R&gt;1&lt;/R&gt;&lt;C&gt;1&lt;/C&gt;&lt;D xsi:type="xsd:double"&gt;10.7341210967423&lt;/D&gt;&lt;/FQL&gt;&lt;FQL&gt;&lt;Q&gt;CAGDPY@TW^EE_ACTUAL_ANNUAL(MED,+1)&lt;/Q&gt;&lt;R&gt;1&lt;/R&gt;&lt;C&gt;1&lt;/C&gt;&lt;D xsi:type="xsd:double"&gt;14.2&lt;/D&gt;&lt;/FQL&gt;&lt;FQL&gt;&lt;Q&gt;USDTRY^FG_COMPANY_NAME&lt;/Q&gt;&lt;R&gt;1&lt;/R&gt;&lt;C&gt;1&lt;/C&gt;&lt;D xsi:type="xsd:string"&gt;Turkish New Lira per U.S. Dollar&lt;/D&gt;&lt;/FQL&gt;&lt;FQL&gt;&lt;Q&gt;USDKRW^FG_PRICE_CHANGE(0,-3AM)&lt;/Q&gt;&lt;R&gt;1&lt;/R&gt;&lt;C&gt;1&lt;/C&gt;&lt;D xsi:type="xsd:double"&gt;2.0402074&lt;/D&gt;&lt;/FQL&gt;&lt;FQL&gt;&lt;Q&gt;USDCLP^FG_PRICE_CHANGE(0,-1AY)&lt;/Q&gt;&lt;R&gt;1&lt;/R&gt;&lt;C&gt;1&lt;/C&gt;&lt;D xsi:type="xsd:double"&gt;17.183472&lt;/D&gt;&lt;/FQL&gt;&lt;FQL&gt;&lt;Q&gt;QAT^FG_TOTAL_RETURNC(-10AY,0,AM)&lt;/Q&gt;&lt;R&gt;121&lt;/R&gt;&lt;C&gt;1&lt;/C&gt;&lt;D xsi:type="xsd:double"&gt;-11.228341&lt;/D&gt;&lt;D xsi:type="xsd:double"&gt;8.022081&lt;/D&gt;&lt;D xsi:type="xsd:double"&gt;3.3398747&lt;/D&gt;&lt;D xsi:type="xsd:double"&gt;1.7490506&lt;/D&gt;&lt;D xsi:type="xsd:double"&gt;-4.1106167&lt;/D&gt;&lt;D xsi:type="xsd:double"&gt;-5.144191&lt;/D&gt;&lt;D xsi:type="xsd:double"&gt;-6.902218&lt;/D&gt;&lt;D xsi:type="xsd:double"&gt;7.590461&lt;/D&gt;&lt;D xsi:type="xsd:double"&gt;-1.7585099&lt;/D&gt;&lt;D xsi:type="xsd:double"&gt;-1.7061472&lt;/D&gt;&lt;D xsi:type="xsd:double"&gt;2.4190068&lt;/D&gt;&lt;D xsi:type="xsd:double"&gt;-3.336966&lt;/D&gt;&lt;D xsi:type="xsd:double"&gt;1.2892842&lt;/D&gt;&lt;D xsi:type="xsd:double"&gt;-2.3273647&lt;/D&gt;&lt;D xsi:type="xsd:double"&gt;-5.9829054&lt;/D&gt;&lt;D xsi:type="xsd:double"&gt;3.7794232&lt;/D&gt;&lt;D xsi:type="xsd:double"&gt;-2.858013&lt;/D&gt;&lt;D xsi:type="xsd:double"&gt;-7.831037&lt;/D&gt;&lt;D xsi:type="xsd:double"&gt;-6.016487&lt;/D&gt;&lt;D xsi:type="xsd:double"&gt;-2.357459&lt;/D&gt;&lt;D xsi:type="xsd:double"&gt;7.5238585&lt;/D&gt;&lt;D xsi:type="xsd:double"&gt;0.05222559&lt;/D&gt;&lt;D xsi:type="xsd:double"&gt;-2.766186&lt;/D&gt;&lt;D xsi:type="xsd:double"&gt;-2.3080945&lt;/D&gt;&lt;D xsi:type="xsd:double"&gt;2.761972&lt;/D&gt;&lt;D xsi:type="xsd:double"&gt;8.927095&lt;/D&gt;&lt;D xsi:type="xsd:double"&gt;1.705265&lt;/D&gt;&lt;D xsi:type="xsd:double"&gt;-4.0040016&lt;/D&gt;&lt;D xsi:type="xsd:double"&gt;-4.0667415&lt;/D&gt;&lt;D xsi:type="xsd:double"&gt;-1.3586938&lt;/D&gt;&lt;D xsi:type="xsd:double"&gt;9.47659&lt;/D&gt;&lt;D xsi:type="xsd:double"&gt;-2.516359&lt;/D&gt;&lt;D xsi:type="xsd:double"&gt;2.0650506&lt;/D&gt;&lt;D xsi:type="xsd:double"&gt;-0.20233393&lt;/D&gt;&lt;D xsi:type="xsd:double"&gt;-5.5666447&lt;/D&gt;&lt;D xsi:type="xsd:double"&gt;-9.240705&lt;/D&gt;&lt;D xsi:type="xsd:double"&gt;0.28418303&lt;/D&gt;&lt;D xsi:type="xsd:double"&gt;7.5460196&lt;/D&gt;&lt;D xsi:type="xsd:double"&gt;-7.130635&lt;/D&gt;&lt;D xsi:type="xsd:double"&gt;-5.4668307&lt;/D&gt;&lt;D xsi:type="xsd:double"&gt;-2.4041593&lt;/D&gt;&lt;D xsi:type="xsd:double"&gt;-3.6284983&lt;/D&gt;&lt;D xsi:type="xsd:double"&gt;12.9282&lt;/D&gt;&lt;D xsi:type="xsd:double"&gt;-2.8472722&lt;/D&gt;&lt;D xsi:type="xsd:double"&gt;0.06234646&lt;/D&gt;&lt;D xsi:type="xsd:double"&gt;5.119574&lt;/D&gt;&lt;D xsi:type="xsd:double"&gt;-0.48851967&lt;/D&gt;&lt;D xsi:type="xsd:double"&gt;6.6063404&lt;/D&gt;&lt;D xsi:type="xsd:double"&gt;-2.4328887&lt;/D&gt;&lt;D xsi:type="xsd:double"&gt;9.991527&lt;/D&gt;&lt;D xsi:type="xsd:double"&gt;-2.1030545&lt;/D&gt;&lt;D xsi:type="xsd:double"&gt;-1.6282916&lt;/D&gt;&lt;D xsi:type="xsd:double"&gt;6.6780806&lt;/D&gt;&lt;D xsi:type="xsd:double"&gt;1.979661&lt;/D&gt;&lt;D xsi:type="xsd:double"&gt;-1.2617707&lt;/D&gt;&lt;D xsi:type="xsd:double"&gt;3.1015992&lt;/D&gt;&lt;D xsi:type="xsd:double"&gt;-6.120336&lt;/D&gt;&lt;D xsi:type="xsd:double"&gt;2.6519299&lt;/D&gt;&lt;D xsi:type="xsd:double"&gt;2.7448893&lt;/D&gt;&lt;D xsi:type="xsd:double"&gt;-4.138297&lt;/D&gt;&lt;D xsi:type="xsd:double"&gt;0.27457476&lt;/D&gt;&lt;D xsi:type="xsd:double"&gt;-4.707032&lt;/D&gt;&lt;D xsi:type="xsd:double"&gt;3.1865835&lt;/D&gt;&lt;D xsi:type="xsd:double"&gt;1.3319612&lt;/D&gt;&lt;D xsi:type="xsd:double"&gt;0.7365465&lt;/D&gt;&lt;D xsi:type="xsd:double"&gt;1.2935877&lt;/D&gt;&lt;D xsi:type="xsd:double"&gt;-0.07939935&lt;/D&gt;&lt;D xsi:type="xsd:double"&gt;-1.1986196&lt;/D&gt;&lt;D xsi:type="xsd:double"&gt;-9.7300415&lt;/D&gt;&lt;D xsi:type="xsd:double"&gt;-6.0866&lt;/D&gt;&lt;D xsi:type="xsd:double"&gt;4.6234727&lt;/D&gt;&lt;D xsi:type="xsd:double"&gt;6.792009&lt;/D&gt;&lt;D xsi:type="xsd:double"&gt;0.08701086&lt;/D&gt;&lt;D xsi:type="xsd:double"&gt;3.3845425&lt;/D&gt;&lt;D xsi:type="xsd:double"&gt;2.4631262&lt;/D&gt;&lt;D xsi:type="xsd:double"&gt;3.4622073&lt;/D&gt;&lt;D xsi:type="xsd:double"&gt;-2.7886212&lt;/D&gt;&lt;D xsi:type="xsd:double"&gt;7.5461864&lt;/D&gt;&lt;D xsi:type="xsd:double"&gt;-0.13497472&lt;/D&gt;&lt;D xsi:type="xsd:double"&gt;-0.64101815&lt;/D&gt;&lt;D xsi:type="xsd:double"&gt;-2.4193585&lt;/D&gt;&lt;D xsi:type="xsd:double"&gt;4.0165305&lt;/D&gt;&lt;D xsi:type="xsd:double"&gt;3.395307&lt;/D&gt;&lt;D xsi:type="xsd:double"&gt;-0.51229596&lt;/D&gt;&lt;D xsi:type="xsd:double"&gt;0.122499466&lt;/D&gt;&lt;D xsi:type="xsd:double"&gt;0.57833195&lt;/D&gt;&lt;D xsi:type="xsd:double"&gt;2.8750658&lt;/D&gt;&lt;D xsi:type="xsd:double"&gt;4.4715405&lt;/D&gt;&lt;D xsi:type="xsd:double"&gt;2.5778294&lt;/D&gt;&lt;D xsi:type="xsd:double"&gt;-2.9397845&lt;/D&gt;&lt;D xsi:type="xsd:double"&gt;1.3671398&lt;/D&gt;&lt;D xsi:type="xsd:double"&gt;8.579016&lt;/D&gt;&lt;D xsi:type="xsd:double"&gt;6.788337&lt;/D&gt;&lt;D xsi:type="xsd:double"&gt;0.7920027&lt;/D&gt;&lt;D xsi:type="xsd:double"&gt;-2.3159623&lt;/D&gt;&lt;D xsi:type="xsd:double"&gt;-3.5986483&lt;/D&gt;&lt;D xsi:type="xsd:double"&gt;-6.312007&lt;/D&gt;&lt;D xsi:type="xsd:double"&gt;9.699321&lt;/D&gt;&lt;D xsi:type="xsd:double"&gt;-1.7241418&lt;/D&gt;&lt;D xsi:type="xsd:double"&gt;-1.166445&lt;/D&gt;&lt;D xsi:type="xsd:double"&gt;-1.8237889&lt;/D&gt;&lt;D xsi:type="xsd:double"&gt;-6.397772&lt;/D&gt;&lt;D xsi:type="xsd:double"&gt;-4.4972477&lt;/D&gt;&lt;D xsi:type="xsd:double"&gt;-4.5928955&lt;/D&gt;&lt;D xsi:type="xsd:double"&gt;0.9299755&lt;/D&gt;&lt;D xsi:type="xsd:double"&gt;-0.9756088&lt;/D&gt;&lt;D xsi:type="xsd:double"&gt;6.0755253&lt;/D&gt;&lt;D xsi:type="xsd:double"&gt;-2.1155834&lt;/D&gt;&lt;D xsi:type="xsd:double"&gt;-0.34646988&lt;/D&gt;&lt;D xsi:type="xsd:double"&gt;3.0236363&lt;/D&gt;&lt;D xsi:type="xsd:double"&gt;-7.150483&lt;/D&gt;&lt;D xsi:type="xsd:double"&gt;-1.4367819&lt;/D&gt;&lt;D xsi:type="xsd:double"&gt;-1.2827933&lt;/D&gt;&lt;D xsi:type="xsd:double"&gt;1.1813283&lt;/D&gt;&lt;D xsi:type="xsd:double"&gt;4.5534134&lt;/D&gt;&lt;D xsi:type="xsd:double"&gt;-4.9134493&lt;/D&gt;&lt;D xsi:type="xsd:double"&gt;4.9618244&lt;/D&gt;&lt;D xsi:type="xsd:double"&gt;-2.9930055&lt;/D&gt;&lt;D xsi:type="xsd:double"&gt;-0.11534095&lt;/D&gt;&lt;D xsi:type="xsd:double"&gt;-2.3094654&lt;/D&gt;&lt;D xsi:type="xsd:double"&gt;6.1844587&lt;/D&gt;&lt;/FQL&gt;&lt;FQL&gt;&lt;Q&gt;REFPHRREPO-FDS^(SUBARRAY(NOT_NA(NO_REPEAT_F(FG_YIELD(NOW,-10AY,D))),0,1)-SUBARRAY(NOT_NA(NO_REPEAT_F(FG_YIELD(NOW,-10AY,D))),1,1))*100&lt;/Q&gt;&lt;R&gt;1&lt;/R&gt;&lt;C&gt;1&lt;/C&gt;&lt;D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xsi:type="xsd:double"&gt;25&lt;/D&gt;&lt;/FQL&gt;&lt;FQL&gt;&lt;Q&gt;VNM^FMA_DIV_YLD(NTMA,NOW,NOW,M,"PORTAGG","MEANR")&lt;/Q&gt;&lt;R&gt;1&lt;/R&gt;&lt;C&gt;1&lt;/C&gt;&lt;D xsi:type="xsd:double"&gt;1.91037025060779&lt;/D&gt;&lt;/FQL&gt;&lt;FQL&gt;&lt;Q&gt;QAT^FMA_DIV_YLD(NTMA,NOW,NOW,M,"PORTAGG","MEANR")&lt;/Q&gt;&lt;R&gt;1&lt;/R&gt;&lt;C&gt;1&lt;/C&gt;&lt;D xsi:type="xsd:double"&gt;5.56133839115734&lt;/D&gt;&lt;/FQL&gt;&lt;FQL&gt;&lt;Q&gt;UAE^FMA_ROE(NTMA,-20AY,NOW,FY,"PORTAGG","MEANR")&lt;/Q&gt;&lt;R&gt;20&lt;/R&gt;&lt;C&gt;1&lt;/C&gt;&lt;D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xsi:type="xsd:double"&gt;13.2251182354264&lt;/D&gt;&lt;/FQL&gt;&lt;FQL&gt;&lt;Q&gt;GREK^FMA_PE(LTMA,-10AY,0,AM,"PORTAGG","MEANR")&lt;/Q&gt;&lt;R&gt;121&lt;/R&gt;&lt;C&gt;1&lt;/C&gt;&lt;D xsi:type="xsd:double"&gt;25.2414542698202&lt;/D&gt;&lt;D xsi:type="xsd:double"&gt;22.1443417937671&lt;/D&gt;&lt;D xsi:type="xsd:double"&gt;20.833909608299&lt;/D&gt;&lt;D xsi:type="xsd:double"&gt;18.4133767864681&lt;/D&gt;&lt;D xsi:type="xsd:double"&gt;16.5569383492879&lt;/D&gt;&lt;D xsi:type="xsd:double"&gt;19.2948170758876&lt;/D&gt;&lt;D xsi:type="xsd:double"&gt;12.7850337714342&lt;/D&gt;&lt;D xsi:type="xsd:double"&gt;14.2314112045967&lt;/D&gt;&lt;D xsi:type="xsd:double"&gt;17.938231997421&lt;/D&gt;&lt;D xsi:type="xsd:double"&gt;16.8902221550531&lt;/D&gt;&lt;D xsi:type="xsd:double"&gt;15.5279964796204&lt;/D&gt;&lt;D xsi:type="xsd:double"&gt;14.5588328098162&lt;/D&gt;&lt;D xsi:type="xsd:double"&gt;13.428657844416&lt;/D&gt;&lt;D xsi:type="xsd:double"&gt;12.4039384302392&lt;/D&gt;&lt;D xsi:type="xsd:double"&gt;10.8028587965002&lt;/D&gt;&lt;D xsi:type="xsd:double"&gt;10.7828039249668&lt;/D&gt;&lt;D xsi:type="xsd:double"&gt;10.5710893375611&lt;/D&gt;&lt;D xsi:type="xsd:double"&gt;-0.0698583273513005&lt;/D&gt;&lt;D xsi:type="xsd:double"&gt;-2.69488619983215&lt;/D&gt;&lt;D xsi:type="xsd:double"&gt;-0.748188484347563&lt;/D&gt;&lt;D xsi:type="xsd:double"&gt;0.0601332557881726&lt;/D&gt;&lt;D xsi:type="xsd:double"&gt;1.05819266981994&lt;/D&gt;&lt;D xsi:type="xsd:double"&gt;2.66477736448504&lt;/D&gt;&lt;D xsi:type="xsd:double"&gt;4.26381693050263&lt;/D&gt;&lt;D xsi:type="xsd:double"&gt;4.08931309986019&lt;/D&gt;&lt;D xsi:type="xsd:double"&gt;6.09518302398779&lt;/D&gt;&lt;D xsi:type="xsd:double"&gt;7.7679864683863&lt;/D&gt;&lt;D xsi:type="xsd:double"&gt;9.88305908694719&lt;/D&gt;&lt;D xsi:type="xsd:double"&gt;10.6886560463429&lt;/D&gt;&lt;D xsi:type="xsd:double"&gt;14.3038852141672&lt;/D&gt;&lt;D xsi:type="xsd:double"&gt;15.0706098825034&lt;/D&gt;&lt;D xsi:type="xsd:double"&gt;13.7263251987448&lt;/D&gt;&lt;D xsi:type="xsd:double"&gt;14.3717980636072&lt;/D&gt;&lt;D xsi:type="xsd:double"&gt;14.276196933234&lt;/D&gt;&lt;D xsi:type="xsd:double"&gt;14.7841197664003&lt;/D&gt;&lt;D xsi:type="xsd:double"&gt;15.3725840518259&lt;/D&gt;&lt;D xsi:type="xsd:double"&gt;15.3294156341241&lt;/D&gt;&lt;D xsi:type="xsd:double"&gt;15.3602995627077&lt;/D&gt;&lt;D xsi:type="xsd:double"&gt;14.778077818828&lt;/D&gt;&lt;D xsi:type="xsd:double"&gt;14.1881721958207&lt;/D&gt;&lt;D xsi:type="xsd:double"&gt;16.9474558051514&lt;/D&gt;&lt;D xsi:type="xsd:double"&gt;17.5388455983911&lt;/D&gt;&lt;D xsi:type="xsd:double"&gt;20.8848278869667&lt;/D&gt;&lt;D xsi:type="xsd:double"&gt;22.849494579786&lt;/D&gt;&lt;D xsi:type="xsd:double"&gt;23.6888195095792&lt;/D&gt;&lt;D xsi:type="xsd:double"&gt;22.8799459362531&lt;/D&gt;&lt;D xsi:type="xsd:double"&gt;22.4945114272307&lt;/D&gt;&lt;D xsi:type="xsd:double"&gt;21.9843527561601&lt;/D&gt;&lt;D xsi:type="xsd:double"&gt;21.5102733791497&lt;/D&gt;&lt;D xsi:type="xsd:double"&gt;21.0949342878149&lt;/D&gt;&lt;D xsi:type="xsd:double"&gt;20.3717426449288&lt;/D&gt;&lt;D xsi:type="xsd:double"&gt;20.2573920468135&lt;/D&gt;&lt;D xsi:type="xsd:double"&gt;18.39551298774&lt;/D&gt;&lt;D xsi:type="xsd:double"&gt;18.4211173059772&lt;/D&gt;&lt;D xsi:type="xsd:double"&gt;14.7338972698772&lt;/D&gt;&lt;D xsi:type="xsd:double"&gt;17.9954917526786&lt;/D&gt;&lt;D xsi:type="xsd:double"&gt;18.7162653406696&lt;/D&gt;&lt;D xsi:type="xsd:double"&gt;18.5223695741137&lt;/D&gt;&lt;D xsi:type="xsd:double"&gt;18.3445218115484&lt;/D&gt;&lt;D xsi:type="xsd:double"&gt;18.0045822275761&lt;/D&gt;&lt;D xsi:type="xsd:double"&gt;18.8489414642532&lt;/D&gt;&lt;D xsi:type="xsd:double"&gt;17.7592120505042&lt;/D&gt;&lt;D xsi:type="xsd:double"&gt;19.3809118875283&lt;/D&gt;&lt;D xsi:type="xsd:double"&gt;17.3078108158832&lt;/D&gt;&lt;D xsi:type="xsd:double"&gt;15.6813460790575&lt;/D&gt;&lt;D xsi:type="xsd:double"&gt;16.7338488551941&lt;/D&gt;&lt;D xsi:type="xsd:double"&gt;17.9788536901449&lt;/D&gt;&lt;D xsi:type="xsd:double"&gt;17.7171105470821&lt;/D&gt;&lt;D xsi:type="xsd:double"&gt;12.4602701961547&lt;/D&gt;&lt;D xsi:type="xsd:double"&gt;11.6407079346065&lt;/D&gt;&lt;D xsi:type="xsd:double"&gt;12.1484139011567&lt;/D&gt;&lt;D xsi:type="xsd:double"&gt;13.2819932646838&lt;/D&gt;&lt;D xsi:type="xsd:double"&gt;15.3234378619019&lt;/D&gt;&lt;D xsi:type="xsd:double"&gt;14.9582395327511&lt;/D&gt;&lt;D xsi:type="xsd:double"&gt;16.3575170405038&lt;/D&gt;&lt;D xsi:type="xsd:double"&gt;14.944428591837&lt;/D&gt;&lt;D xsi:type="xsd:double"&gt;13.8720404683948&lt;/D&gt;&lt;D xsi:type="xsd:double"&gt;20.6050933419701&lt;/D&gt;&lt;D xsi:type="xsd:double"&gt;19.2697176785742&lt;/D&gt;&lt;D xsi:type="xsd:double"&gt;17.0903741292513&lt;/D&gt;&lt;D xsi:type="xsd:double"&gt;17.8084324120925&lt;/D&gt;&lt;D xsi:type="xsd:double"&gt;17.3490357940209&lt;/D&gt;&lt;D xsi:type="xsd:double"&gt;17.3826012795306&lt;/D&gt;&lt;D xsi:type="xsd:double"&gt;17.1637171568466&lt;/D&gt;&lt;D xsi:type="xsd:double"&gt;16.6081002420361&lt;/D&gt;&lt;D xsi:type="xsd:double"&gt;16.1660849572174&lt;/D&gt;&lt;D xsi:type="xsd:double"&gt;15.4086473073067&lt;/D&gt;&lt;D xsi:type="xsd:double"&gt;13.4676627371061&lt;/D&gt;&lt;D xsi:type="xsd:double"&gt;15.8182061753289&lt;/D&gt;&lt;D xsi:type="xsd:double"&gt;12.7212041464515&lt;/D&gt;&lt;D xsi:type="xsd:double"&gt;12.59295034047&lt;/D&gt;&lt;D xsi:type="xsd:double"&gt;-119.424373605975&lt;/D&gt;&lt;D xsi:type="xsd:double"&gt;-95.3370042629995&lt;/D&gt;&lt;D xsi:type="xsd:double"&gt;-83.9044654688611&lt;/D&gt;&lt;D xsi:type="xsd:double"&gt;-73.5253284550735&lt;/D&gt;&lt;D xsi:type="xsd:double"&gt;-63.3235114403357&lt;/D&gt;&lt;D xsi:type="xsd:double"&gt;-53.2753553972888&lt;/D&gt;&lt;D xsi:type="xsd:double"&gt;-42.3635451406022&lt;/D&gt;&lt;D xsi:type="xsd:double"&gt;-33.7839722256775&lt;/D&gt;&lt;D xsi:type="xsd:double"&gt;-22.867633861629&lt;/D&gt;&lt;D xsi:type="xsd:double"&gt;-12.9713918292914&lt;/D&gt;&lt;D xsi:type="xsd:double"&gt;-2.55115859371596&lt;/D&gt;&lt;D xsi:type="xsd:double"&gt;6.30239465017801&lt;/D&gt;&lt;D xsi:type="xsd:double"&gt;7.41603113985555&lt;/D&gt;&lt;D xsi:type="xsd:double"&gt;7.82095408069873&lt;/D&gt;&lt;D xsi:type="xsd:double"&gt;7.63513164478003&lt;/D&gt;&lt;D xsi:type="xsd:double"&gt;7.55226467818708&lt;/D&gt;&lt;D xsi:type="xsd:double"&gt;7.69725572399&lt;/D&gt;&lt;D xsi:type="xsd:double"&gt;7.95244930551135&lt;/D&gt;&lt;D xsi:type="xsd:double"&gt;7.91718861147894&lt;/D&gt;&lt;D xsi:type="xsd:double"&gt;7.30318659173645&lt;/D&gt;&lt;D xsi:type="xsd:double"&gt;6.73986305701828&lt;/D&gt;&lt;D xsi:type="xsd:double"&gt;6.83656642573822&lt;/D&gt;&lt;D xsi:type="xsd:double"&gt;6.4231201602127&lt;/D&gt;&lt;D xsi:type="xsd:double"&gt;6.32657119578521&lt;/D&gt;&lt;D xsi:type="xsd:double"&gt;6.73711914927777&lt;/D&gt;&lt;D xsi:type="xsd:double"&gt;6.78734770623429&lt;/D&gt;&lt;D xsi:type="xsd:double"&gt;6.72269607815702&lt;/D&gt;&lt;D xsi:type="xsd:double"&gt;6.79866514896026&lt;/D&gt;&lt;D xsi:type="xsd:double"&gt;6.88251855545371&lt;/D&gt;&lt;D xsi:type="xsd:double"&gt;6.86112495893398&lt;/D&gt;&lt;/FQL&gt;&lt;FQL&gt;&lt;Q&gt;KSA^PERCENT_CHANGE(FMA_EPS(+1,0,,,,"PORTAGG","MEAN"),FMA_EPS(+1,-3AM,,,,"PORTAGG","MEAN"))&lt;/Q&gt;&lt;R&gt;1&lt;/R&gt;&lt;C&gt;1&lt;/C&gt;&lt;D xsi:type="xsd:double"&gt;-2.72361487261682&lt;/D&gt;&lt;/FQL&gt;&lt;FQL&gt;&lt;Q&gt;EWY^FG_TOTAL_RETURNC(0,-12AM)&lt;/Q&gt;&lt;R&gt;1&lt;/R&gt;&lt;C&gt;1&lt;/C&gt;&lt;D xsi:type="xsd:double"&gt;10.464835&lt;/D&gt;&lt;/FQL&gt;&lt;FQL&gt;&lt;Q&gt;EWY^FG_ROE(0)&lt;/Q&gt;&lt;R&gt;1&lt;/R&gt;&lt;C&gt;1&lt;/C&gt;&lt;D xsi:type="xsd:double"&gt;6.21251021870185&lt;/D&gt;&lt;/FQL&gt;&lt;FQL&gt;&lt;Q&gt;REFEUREFI-FDS^FG_YIELD(NOW,,,0)&lt;/Q&gt;&lt;R&gt;1&lt;/R&gt;&lt;C&gt;1&lt;/C&gt;&lt;D xsi:type="xsd:double"&gt;4.25&lt;/D&gt;&lt;/FQL&gt;&lt;FQL&gt;&lt;Q&gt;EPHE^FMA_DIV_YLD(NTMA,NOW,NOW,M,"PORTAGG","MEANR")&lt;/Q&gt;&lt;R&gt;1&lt;/R&gt;&lt;C&gt;1&lt;/C&gt;&lt;D xsi:type="xsd:double"&gt;3.30354637879123&lt;/D&gt;&lt;/FQL&gt;&lt;FQL&gt;&lt;Q&gt;USDTHB^STD(FG_PRICE_CHANGE(0,-3AY,M))&lt;/Q&gt;&lt;R&gt;1&lt;/R&gt;&lt;C&gt;1&lt;/C&gt;&lt;D xsi:type="xsd:double"&gt;2.97821615556812&lt;/D&gt;&lt;/FQL&gt;&lt;FQL&gt;&lt;Q&gt;USDKRW^FG_PRICE_CHANGE(0,-1AY)&lt;/Q&gt;&lt;R&gt;1&lt;/R&gt;&lt;C&gt;1&lt;/C&gt;&lt;D xsi:type="xsd:double"&gt;6.2950015&lt;/D&gt;&lt;/FQL&gt;&lt;FQL&gt;&lt;Q&gt;USDCLP^FG_PRICE(0)&lt;/Q&gt;&lt;R&gt;1&lt;/R&gt;&lt;C&gt;1&lt;/C&gt;&lt;D xsi:type="xsd:double"&gt;934.585&lt;/D&gt;&lt;/FQL&gt;&lt;FQL&gt;&lt;Q&gt;PASP-FDS^FG_PRICE(0)/MAX(FG_PRICE(0,-1AY))&lt;/Q&gt;&lt;R&gt;1&lt;/R&gt;&lt;C&gt;1&lt;/C&gt;&lt;D xsi:type="xsd:double"&gt;0.787313432835821&lt;/D&gt;&lt;/FQL&gt;&lt;FQL&gt;&lt;Q&gt;VNM^FG_PRICE(0)&lt;/Q&gt;&lt;R&gt;1&lt;/R&gt;&lt;C&gt;1&lt;/C&gt;&lt;D xsi:type="xsd:double"&gt;12.45&lt;/D&gt;&lt;/FQL&gt;&lt;FQL&gt;&lt;Q&gt;EPU^FG_PRICE(0)&lt;/Q&gt;&lt;R&gt;1&lt;/R&gt;&lt;C&gt;1&lt;/C&gt;&lt;D xsi:type="xsd:double"&gt;41.92&lt;/D&gt;&lt;/FQL&gt;&lt;FQL&gt;&lt;Q&gt;VWO^PERCENT_CHANGE(FMA_EPS(+1,0,,,,"PORTAGG","MEAN"),FMA_EPS(+1,-3AM,,,,"PORTAGG","MEAN"))&lt;/Q&gt;&lt;R&gt;1&lt;/R&gt;&lt;C&gt;1&lt;/C&gt;&lt;D xsi:type="xsd:double"&gt;-0.429103929572225&lt;/D&gt;&lt;/FQL&gt;&lt;FQL&gt;&lt;Q&gt;EWW^FMA_COS_DOWN("EPS","1M",+1,NOW,,,"PORTAGG","MEANR")&lt;/Q&gt;&lt;R&gt;1&lt;/R&gt;&lt;C&gt;1&lt;/C&gt;&lt;D xsi:type="xsd:double"&gt;14&lt;/D&gt;&lt;/FQL&gt;&lt;FQL&gt;&lt;Q&gt;REFPHRREPO-FDS^FG_YIELD(NOW,,,0)&lt;/Q&gt;&lt;R&gt;1&lt;/R&gt;&lt;C&gt;1&lt;/C&gt;&lt;D xsi:type="xsd:double"&gt;6.5&lt;/D&gt;&lt;/FQL&gt;&lt;FQL&gt;&lt;Q&gt;VNM^FMA_PE(NTMA,0,,,"PORTAGG","MEANR")&lt;/Q&gt;&lt;R&gt;1&lt;/R&gt;&lt;C&gt;1&lt;/C&gt;&lt;D xsi:type="xsd:double"&gt;14.742381813549&lt;/D&gt;&lt;/FQL&gt;&lt;FQL&gt;&lt;Q&gt;TUR^FG_COMPANY_NAME&lt;/Q&gt;&lt;R&gt;1&lt;/R&gt;&lt;C&gt;1&lt;/C&gt;&lt;D xsi:type="xsd:string"&gt;iShares MSCI Turkey ETF&lt;/D&gt;&lt;/FQL&gt;&lt;FQL&gt;&lt;Q&gt;USDEUR^STD(FG_PRICE_CHANGE(0,-3AY,M))&lt;/Q&gt;&lt;R&gt;1&lt;/R&gt;&lt;C&gt;1&lt;/C&gt;&lt;D xsi:type="xsd:double"&gt;2.13396080606637&lt;/D&gt;&lt;/FQL&gt;&lt;FQL&gt;&lt;Q&gt;USDPLN^STD(FG_PRICE_CHANGE(0,-3AY,M))&lt;/Q&gt;&lt;R&gt;1&lt;/R&gt;&lt;C&gt;1&lt;/C&gt;&lt;D xsi:type="xsd:double"&gt;3.24817526568623&lt;/D&gt;&lt;/FQL&gt;&lt;FQL&gt;&lt;Q&gt;EZA^FMA_PE(LTMA,-10AY,0,AM,"PORTAGG","MEANR")&lt;/Q&gt;&lt;R&gt;121&lt;/R&gt;&lt;C&gt;1&lt;/C&gt;&lt;D xsi:type="xsd:double"&gt;15.9281827258159&lt;/D&gt;&lt;D xsi:type="xsd:double"&gt;16.1881305086842&lt;/D&gt;&lt;D xsi:type="xsd:double"&gt;16.6880285713019&lt;/D&gt;&lt;D xsi:type="xsd:double"&gt;16.0881687100127&lt;/D&gt;&lt;D xsi:type="xsd:double"&gt;16.8072790060055&lt;/D&gt;&lt;D xsi:type="xsd:double"&gt;16.3677645153705&lt;/D&gt;&lt;D xsi:type="xsd:double"&gt;16.3934709496871&lt;/D&gt;&lt;D xsi:type="xsd:double"&gt;18.4079349240344&lt;/D&gt;&lt;D xsi:type="xsd:double"&gt;18.4582466195581&lt;/D&gt;&lt;D xsi:type="xsd:double"&gt;18.4516734666941&lt;/D&gt;&lt;D xsi:type="xsd:double"&gt;18.5603868511962&lt;/D&gt;&lt;D xsi:type="xsd:double"&gt;17.9405193624558&lt;/D&gt;&lt;D xsi:type="xsd:double"&gt;18.1490850083144&lt;/D&gt;&lt;D xsi:type="xsd:double"&gt;17.8423845999085&lt;/D&gt;&lt;D xsi:type="xsd:double"&gt;17.0520487449507&lt;/D&gt;&lt;D xsi:type="xsd:double"&gt;17.4772414082222&lt;/D&gt;&lt;D xsi:type="xsd:double"&gt;17.9649353085048&lt;/D&gt;&lt;D xsi:type="xsd:double"&gt;16.4394693552749&lt;/D&gt;&lt;D xsi:type="xsd:double"&gt;16.2983557171193&lt;/D&gt;&lt;D xsi:type="xsd:double"&gt;16.1791411922352&lt;/D&gt;&lt;D xsi:type="xsd:double"&gt;15.9979251756356&lt;/D&gt;&lt;D xsi:type="xsd:double"&gt;15.9109745497436&lt;/D&gt;&lt;D xsi:type="xsd:double"&gt;15.7780216654006&lt;/D&gt;&lt;D xsi:type="xsd:double"&gt;16.0864522589377&lt;/D&gt;&lt;D xsi:type="xsd:double"&gt;15.8285633500955&lt;/D&gt;&lt;D xsi:type="xsd:double"&gt;16.3900568419754&lt;/D&gt;&lt;D xsi:type="xsd:double"&gt;16.5588813408636&lt;/D&gt;&lt;D xsi:type="xsd:double"&gt;16.6721665924528&lt;/D&gt;&lt;D xsi:type="xsd:double"&gt;16.2625937292801&lt;/D&gt;&lt;D xsi:type="xsd:double"&gt;16.0406044366382&lt;/D&gt;&lt;D xsi:type="xsd:double"&gt;17.1008408507142&lt;/D&gt;&lt;D xsi:type="xsd:double"&gt;17.4439318321981&lt;/D&gt;&lt;D xsi:type="xsd:double"&gt;18.4690895188876&lt;/D&gt;&lt;D xsi:type="xsd:double"&gt;18.2623933071354&lt;/D&gt;&lt;D xsi:type="xsd:double"&gt;18.2763379466988&lt;/D&gt;&lt;D xsi:type="xsd:double"&gt;17.9603119909516&lt;/D&gt;&lt;D xsi:type="xsd:double"&gt;17.6052099428601&lt;/D&gt;&lt;D xsi:type="xsd:double"&gt;18.0689208140867&lt;/D&gt;&lt;D xsi:type="xsd:double"&gt;17.8918238330217&lt;/D&gt;&lt;D xsi:type="xsd:double"&gt;17.6407789959601&lt;/D&gt;&lt;D xsi:type="xsd:double"&gt;18.3475621755598&lt;/D&gt;&lt;D xsi:type="xsd:double"&gt;18.4122635004104&lt;/D&gt;&lt;D xsi:type="xsd:double"&gt;18.5186829831337&lt;/D&gt;&lt;D xsi:type="xsd:double"&gt;17.4618392242551&lt;/D&gt;&lt;D xsi:type="xsd:double"&gt;18.0998710689239&lt;/D&gt;&lt;D xsi:type="xsd:double"&gt;17.8788884366871&lt;/D&gt;&lt;D xsi:type="xsd:double"&gt;17.679117747075&lt;/D&gt;&lt;D xsi:type="xsd:double"&gt;17.2918286114956&lt;/D&gt;&lt;D xsi:type="xsd:double"&gt;16.9916071481081&lt;/D&gt;&lt;D xsi:type="xsd:double"&gt;16.6155705322358&lt;/D&gt;&lt;D xsi:type="xsd:double"&gt;15.8918655983017&lt;/D&gt;&lt;D xsi:type="xsd:double"&gt;15.0375300514841&lt;/D&gt;&lt;D xsi:type="xsd:double"&gt;15.0936556385994&lt;/D&gt;&lt;D xsi:type="xsd:double"&gt;15.225837411065&lt;/D&gt;&lt;D xsi:type="xsd:double"&gt;14.8798629508405&lt;/D&gt;&lt;D xsi:type="xsd:double"&gt;15.3462681867898&lt;/D&gt;&lt;D xsi:type="xsd:double"&gt;15.3676005905621&lt;/D&gt;&lt;D xsi:type="xsd:double"&gt;15.2966674728299&lt;/D&gt;&lt;D xsi:type="xsd:double"&gt;15.3901006050413&lt;/D&gt;&lt;D xsi:type="xsd:double"&gt;14.9438127233208&lt;/D&gt;&lt;D xsi:type="xsd:double"&gt;14.861997993865&lt;/D&gt;&lt;D xsi:type="xsd:double"&gt;14.3215695334392&lt;/D&gt;&lt;D xsi:type="xsd:double"&gt;14.1133129839736&lt;/D&gt;&lt;D xsi:type="xsd:double"&gt;13.4049866730318&lt;/D&gt;&lt;D xsi:type="xsd:double"&gt;13.7440766240051&lt;/D&gt;&lt;D xsi:type="xsd:double"&gt;13.8031499935501&lt;/D&gt;&lt;D xsi:type="xsd:double"&gt;14.692781458489&lt;/D&gt;&lt;D xsi:type="xsd:double"&gt;14.2006438239253&lt;/D&gt;&lt;D xsi:type="xsd:double"&gt;12.6373772052214&lt;/D&gt;&lt;D xsi:type="xsd:double"&gt;11.9100272423805&lt;/D&gt;&lt;D xsi:type="xsd:double"&gt;12.4009111757971&lt;/D&gt;&lt;D xsi:type="xsd:double"&gt;12.9493103999867&lt;/D&gt;&lt;D xsi:type="xsd:double"&gt;12.9974859704764&lt;/D&gt;&lt;D xsi:type="xsd:double"&gt;13.5833417394129&lt;/D&gt;&lt;D xsi:type="xsd:double"&gt;13.1214652336125&lt;/D&gt;&lt;D xsi:type="xsd:double"&gt;13.1087326985772&lt;/D&gt;&lt;D xsi:type="xsd:double"&gt;13.57891027168&lt;/D&gt;&lt;D xsi:type="xsd:double"&gt;13.5554693463955&lt;/D&gt;&lt;D xsi:type="xsd:double"&gt;14.0058008024558&lt;/D&gt;&lt;D xsi:type="xsd:double"&gt;14.2247617633354&lt;/D&gt;&lt;D xsi:type="xsd:double"&gt;13.6223950954482&lt;/D&gt;&lt;D xsi:type="xsd:double"&gt;13.2722696528079&lt;/D&gt;&lt;D xsi:type="xsd:double"&gt;12.7345587238588&lt;/D&gt;&lt;D xsi:type="xsd:double"&gt;12.5772825284486&lt;/D&gt;&lt;D xsi:type="xsd:double"&gt;11.9980563647593&lt;/D&gt;&lt;D xsi:type="xsd:double"&gt;11.645899943063&lt;/D&gt;&lt;D xsi:type="xsd:double"&gt;11.1302337979842&lt;/D&gt;&lt;D xsi:type="xsd:double"&gt;10.8346415050286&lt;/D&gt;&lt;D xsi:type="xsd:double"&gt;10.8058280659273&lt;/D&gt;&lt;D xsi:type="xsd:double"&gt;10.5553260195963&lt;/D&gt;&lt;D xsi:type="xsd:double"&gt;10.6505477090459&lt;/D&gt;&lt;D xsi:type="xsd:double"&gt;10.8245199768169&lt;/D&gt;&lt;D xsi:type="xsd:double"&gt;11.1915624546173&lt;/D&gt;&lt;D xsi:type="xsd:double"&gt;11.0289963880231&lt;/D&gt;&lt;D xsi:type="xsd:double"&gt;10.6416172429301&lt;/D&gt;&lt;D xsi:type="xsd:double"&gt;10.5108163188026&lt;/D&gt;&lt;D xsi:type="xsd:double"&gt;10.184566001194&lt;/D&gt;&lt;D xsi:type="xsd:double"&gt;10.2308412876077&lt;/D&gt;&lt;D xsi:type="xsd:double"&gt;9.95575807069149&lt;/D&gt;&lt;D xsi:type="xsd:double"&gt;9.59971030355827&lt;/D&gt;&lt;D xsi:type="xsd:double"&gt;9.92435930272558&lt;/D&gt;&lt;D xsi:type="xsd:double"&gt;10.3197559494567&lt;/D&gt;&lt;D xsi:type="xsd:double"&gt;10.4430681720689&lt;/D&gt;&lt;D xsi:type="xsd:double"&gt;10.8537359432521&lt;/D&gt;&lt;D xsi:type="xsd:double"&gt;10.3062064076585&lt;/D&gt;&lt;D xsi:type="xsd:double"&gt;10.2251200948022&lt;/D&gt;&lt;D xsi:type="xsd:double"&gt;10.1918344034494&lt;/D&gt;&lt;D xsi:type="xsd:double"&gt;10.0061152445782&lt;/D&gt;&lt;D xsi:type="xsd:double"&gt;10.3000636955603&lt;/D&gt;&lt;D xsi:type="xsd:double"&gt;10.6150540028019&lt;/D&gt;&lt;D xsi:type="xsd:double"&gt;10.6989897111113&lt;/D&gt;&lt;D xsi:type="xsd:double"&gt;10.3125105319144&lt;/D&gt;&lt;D xsi:type="xsd:double"&gt;10.8590283543061&lt;/D&gt;&lt;D xsi:type="xsd:double"&gt;11.1095566343773&lt;/D&gt;&lt;D xsi:type="xsd:double"&gt;11.2725195036871&lt;/D&gt;&lt;D xsi:type="xsd:double"&gt;11.0960943518821&lt;/D&gt;&lt;D xsi:type="xsd:double"&gt;10.6974750481058&lt;/D&gt;&lt;D xsi:type="xsd:double"&gt;10.6589608698349&lt;/D&gt;&lt;D xsi:type="xsd:double"&gt;10.591793402878&lt;/D&gt;&lt;D xsi:type="xsd:double"&gt;10.4389877216102&lt;/D&gt;&lt;D xsi:type="xsd:double"&gt;10.6472543595058&lt;/D&gt;&lt;/FQL&gt;&lt;FQL&gt;&lt;Q&gt;SET-BKK^PERCENT_CHANGE(FMA_EPS(+1,0,,,,"PORTAGG","MEAN"),FMA_EPS(+1,-3AM,,,,"PORTAGG","MEAN"))&lt;/Q&gt;&lt;R&gt;1&lt;/R&gt;&lt;C&gt;1&lt;/C&gt;&lt;D xsi:type="xsd:double"&gt;-2.6804194605087&lt;/D&gt;&lt;/FQL&gt;&lt;FQL&gt;&lt;Q&gt;UAE^FMA_COS_UP("EPS","1M",+1,NOW,,,"PORTAGG","MEANR")&lt;/Q&gt;&lt;R&gt;1&lt;/R&gt;&lt;C&gt;1&lt;/C&gt;&lt;D xsi:type="xsd:double"&gt;6&lt;/D&gt;&lt;/FQL&gt;&lt;FQL&gt;&lt;Q&gt;REFEUREFI-FDS^PROPER_NAME(0,,,"SECURITY","NAME")&lt;/Q&gt;&lt;R&gt;1&lt;/R&gt;&lt;C&gt;1&lt;/C&gt;&lt;D xsi:type="xsd:string"&gt;Eurozone Main Refinancing Operations Minimum Bid Rate&lt;/D&gt;&lt;/FQL&gt;&lt;FQL&gt;&lt;Q&gt;CAGDPY@MY^EE_ACTUAL_ANNUAL(MED,0)&lt;/Q&gt;&lt;R&gt;1&lt;/R&gt;&lt;C&gt;1&lt;/C&gt;&lt;D xsi:type="xsd:double"&gt;1.54713940757014&lt;/D&gt;&lt;/FQL&gt;&lt;FQL&gt;&lt;Q&gt;USDPLN^FG_PRICE_CHANGE(0,-6AM)&lt;/Q&gt;&lt;R&gt;1&lt;/R&gt;&lt;C&gt;1&lt;/C&gt;&lt;D xsi:type="xsd:double"&gt;0.14283657&lt;/D&gt;&lt;/FQL&gt;&lt;FQL&gt;&lt;Q&gt;PASP-FDS^FG_PRICE_CHANGE(0,-1AY)&lt;/Q&gt;&lt;R&gt;1&lt;/R&gt;&lt;C&gt;1&lt;/C&gt;&lt;D xsi:type="xsd:double"&gt;-15.9362549800797&lt;/D&gt;&lt;/FQL&gt;&lt;FQL&gt;&lt;Q&gt;EPHE^FMA_PCT_ABOVE_MAVG(200,0,,,,"PORTAGG")&lt;/Q&gt;&lt;R&gt;1&lt;/R&gt;&lt;C&gt;1&lt;/C&gt;&lt;D xsi:type="xsd:double"&gt;42.4242424242424&lt;/D&gt;&lt;/FQL&gt;&lt;FQL&gt;&lt;Q&gt;TRYAE10Y-FDS^FG_YIELD_NAME&lt;/Q&gt;&lt;R&gt;1&lt;/R&gt;&lt;C&gt;1&lt;/C&gt;&lt;D xsi:type="xsd:string"&gt;Treasury - United Arab Emirates USD Benchmark Bond 10Y&lt;/D&gt;&lt;/FQL&gt;&lt;FQL&gt;&lt;Q&gt;SET-BKK^FMA_ROE(NTMA,-20AY,NOW,FY,"PORTAGG","MEANR")&lt;/Q&gt;&lt;R&gt;20&lt;/R&gt;&lt;C&gt;1&lt;/C&gt;&lt;D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xsi:type="xsd:double"&gt;8.38849749810762&lt;/D&gt;&lt;D xsi:type="xsd:double"&gt;9.94747027091187&lt;/D&gt;&lt;D xsi:type="xsd:double"&gt;10.1243577068579&lt;/D&gt;&lt;D xsi:type="xsd:double"&gt;9.34877442177023&lt;/D&gt;&lt;/FQL&gt;&lt;FQL&gt;&lt;Q&gt;USDSAR^FG_PRICE_CHANGE(0,-3AM)&lt;/Q&gt;&lt;R&gt;1&lt;/R&gt;&lt;C&gt;1&lt;/C&gt;&lt;D xsi:type="xsd:double"&gt;0.007998943&lt;/D&gt;&lt;/FQL&gt;&lt;FQL&gt;&lt;Q&gt;W-FDS^FG_PRICE_CHANGE(0,-1AY)&lt;/Q&gt;&lt;R&gt;1&lt;/R&gt;&lt;C&gt;1&lt;/C&gt;&lt;D xsi:type="xsd:double"&gt;-13.5574018126888&lt;/D&gt;&lt;/FQL&gt;&lt;FQL&gt;&lt;Q&gt;EPOL^FG_PRICE_MAVG(0,,,,30)&lt;/Q&gt;&lt;R&gt;1&lt;/R&gt;&lt;C&gt;1&lt;/C&gt;&lt;D xsi:type="xsd:double"&gt;24.353333&lt;/D&gt;&lt;/FQL&gt;&lt;FQL&gt;&lt;Q&gt;EWY^P_PRICE(0)/P_PRICE_HIGH_PR(0,,,,,,"PRICE","INTRA","52W")&lt;/Q&gt;&lt;R&gt;1&lt;/R&gt;&lt;C&gt;1&lt;/C&gt;&lt;D xsi:type="xsd:double"&gt;0.99927545&lt;/D&gt;&lt;/FQL&gt;&lt;FQL&gt;&lt;Q&gt;EIDO^FG_TOTAL_RETURNC(0,-12AM)&lt;/Q&gt;&lt;R&gt;1&lt;/R&gt;&lt;C&gt;1&lt;/C&gt;&lt;D xsi:type="xsd:double"&gt;-10.289961&lt;/D&gt;&lt;/FQL&gt;&lt;FQL&gt;&lt;Q&gt;TUR^FMA_RBICS_REV_CURRENT(30, LOC, "PORTAGG")&lt;/Q&gt;&lt;R&gt;1&lt;/R&gt;&lt;C&gt;1&lt;/C&gt;&lt;D xsi:type="xsd:double"&gt;22.4907332005754&lt;/D&gt;&lt;/FQL&gt;&lt;FQL&gt;&lt;Q&gt;REFIDRREPO-FDS^(SUBARRAY(NOT_NA(NO_REPEAT_F(FG_YIELD(NOW,-10AY,D))),0,1)-SUBARRAY(NOT_NA(NO_REPEAT_F(FG_YIELD(NOW,-10AY,D))),1,1))*100&lt;/Q&gt;&lt;R&gt;1&lt;/R&gt;&lt;C&gt;1&lt;/C&gt;&lt;D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xsi:type="xsd:double"&gt;25&lt;/D&gt;&lt;/FQL&gt;&lt;FQL&gt;&lt;Q&gt;TRYBR10Y-FDS^PCTCHG(FG_YIELD(0,,,,"YTM"),FG_YIELD(-3AM,,,,"YTM"))&lt;/Q&gt;&lt;R&gt;1&lt;/R&gt;&lt;C&gt;1&lt;/C&gt;&lt;D xsi:type="xsd:double"&gt;4.9384713&lt;/D&gt;&lt;/FQL&gt;&lt;FQL&gt;&lt;Q&gt;EWM^FG_FCF_YIELD_NTM(0)&lt;/Q&gt;&lt;R&gt;1&lt;/R&gt;&lt;C&gt;1&lt;/C&gt;&lt;D xsi:type="xsd:double"&gt;6.02714049034273&lt;/D&gt;&lt;/FQL&gt;&lt;FQL&gt;&lt;Q&gt;USDKRW^FG_COMPANY_NAME&lt;/Q&gt;&lt;R&gt;1&lt;/R&gt;&lt;C&gt;1&lt;/C&gt;&lt;D xsi:type="xsd:string"&gt;South Korean Won per U.S. Dollar&lt;/D&gt;&lt;/FQL&gt;&lt;FQL&gt;&lt;Q&gt;PASP-FDS^FG_PRICE_CHANGE(0,-6AM)&lt;/Q&gt;&lt;R&gt;1&lt;/R&gt;&lt;C&gt;1&lt;/C&gt;&lt;D xsi:type="xsd:double"&gt;0.476190476190474&lt;/D&gt;&lt;/FQL&gt;&lt;FQL&gt;&lt;Q&gt;EZA^FG_PRICE_MAVG(0,,,,30)&lt;/Q&gt;&lt;R&gt;1&lt;/R&gt;&lt;C&gt;1&lt;/C&gt;&lt;D xsi:type="xsd:double"&gt;42.15333&lt;/D&gt;&lt;/FQL&gt;&lt;FQL&gt;&lt;Q&gt;VGK^PERCENT_CHANGE(FMA_EPS(+1,0,,,,"PORTAGG","MEAN"),FMA_EPS(+1,-3AM,,,,"PORTAGG","MEAN"))&lt;/Q&gt;&lt;R&gt;1&lt;/R&gt;&lt;C&gt;1&lt;/C&gt;&lt;D xsi:type="xsd:double"&gt;-4.73648125792209&lt;/D&gt;&lt;/FQL&gt;&lt;FQL&gt;&lt;Q&gt;TRYPL10Y-FDS^FG_YIELD(-10AY,0,Y,,"YTM")&lt;/Q&gt;&lt;R&gt;10&lt;/R&gt;&lt;C&gt;1&lt;/C&gt;&lt;D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xsi:type="xsd:double"&gt;5.1912&lt;/D&gt;&lt;/FQL&gt;&lt;FQL&gt;&lt;Q&gt;CAGDPY@KR^EE_ACTUAL_ANNUAL(MED,+1)&lt;/Q&gt;&lt;R&gt;1&lt;/R&gt;&lt;C&gt;1&lt;/C&gt;&lt;D xsi:type="xsd:double"&gt;3.5&lt;/D&gt;&lt;/FQL&gt;&lt;FQL&gt;&lt;Q&gt;USDTRY^STD(FG_PRICE_CHANGE(0,-1AY,AM))&lt;/Q&gt;&lt;R&gt;1&lt;/R&gt;&lt;C&gt;1&lt;/C&gt;&lt;D xsi:type="xsd:double"&gt;5.95141527597077&lt;/D&gt;&lt;/FQL&gt;&lt;FQL&gt;&lt;Q&gt;USDINR^STD(FG_PRICE_CHANGE(0,-3AY,M))&lt;/Q&gt;&lt;R&gt;1&lt;/R&gt;&lt;C&gt;1&lt;/C&gt;&lt;D xsi:type="xsd:double"&gt;0.951727911649945&lt;/D&gt;&lt;/FQL&gt;&lt;FQL&gt;&lt;Q&gt;USDBRL^FG_COMPANY_NAME&lt;/Q&gt;&lt;R&gt;1&lt;/R&gt;&lt;C&gt;1&lt;/C&gt;&lt;D xsi:type="xsd:string"&gt;Brazilian Real per U.S. Dollar&lt;/D&gt;&lt;/FQL&gt;&lt;FQL&gt;&lt;Q&gt;USDMYR^FG_PRICE(0)&lt;/Q&gt;&lt;R&gt;1&lt;/R&gt;&lt;C&gt;1&lt;/C&gt;&lt;D xsi:type="xsd:double"&gt;4.709&lt;/D&gt;&lt;/FQL&gt;&lt;FQL&gt;&lt;Q&gt;USDCLP^FG_PRICE_CHANGE(0,-6AM)&lt;/Q&gt;&lt;R&gt;1&lt;/R&gt;&lt;C&gt;1&lt;/C&gt;&lt;D xsi:type="xsd:double"&gt;4.8499227&lt;/D&gt;&lt;/FQL&gt;&lt;FQL&gt;&lt;Q&gt;FC0000PL^FMA_EPS(NTMA,-20AY,0,CY,,"PORTAGG","MEANR")&lt;/Q&gt;&lt;R&gt;20&lt;/R&gt;&lt;C&gt;1&lt;/C&gt;&lt;D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xsi:type="xsd:double"&gt;23.3955887248491&lt;/D&gt;&lt;/FQL&gt;&lt;FQL&gt;&lt;Q&gt;TUR^FG_TOTAL_RETURNC(-10AY,0,AM)&lt;/Q&gt;&lt;R&gt;121&lt;/R&gt;&lt;C&gt;1&lt;/C&gt;&lt;D xsi:type="xsd:double"&gt;-4.466152&lt;/D&gt;&lt;D xsi:type="xsd:double"&gt;1.8922925&lt;/D&gt;&lt;D xsi:type="xsd:double"&gt;2.446425&lt;/D&gt;&lt;D xsi:type="xsd:double"&gt;-15.827084&lt;/D&gt;&lt;D xsi:type="xsd:double"&gt;8.904529&lt;/D&gt;&lt;D xsi:type="xsd:double"&gt;7.111621&lt;/D&gt;&lt;D xsi:type="xsd:double"&gt;-3.5860121&lt;/D&gt;&lt;D xsi:type="xsd:double"&gt;-4.2717695&lt;/D&gt;&lt;D xsi:type="xsd:double"&gt;-12.617815&lt;/D&gt;&lt;D xsi:type="xsd:double"&gt;4.0942073&lt;/D&gt;&lt;D xsi:type="xsd:double"&gt;-2.3683727&lt;/D&gt;&lt;D xsi:type="xsd:double"&gt;0.54147243&lt;/D&gt;&lt;D xsi:type="xsd:double"&gt;-0.98323226&lt;/D&gt;&lt;D xsi:type="xsd:double"&gt;-8.106911&lt;/D&gt;&lt;D xsi:type="xsd:double"&gt;-13.936019&lt;/D&gt;&lt;D xsi:type="xsd:double"&gt;8.645463&lt;/D&gt;&lt;D xsi:type="xsd:double"&gt;11.24934&lt;/D&gt;&lt;D xsi:type="xsd:double"&gt;-11.16029&lt;/D&gt;&lt;D xsi:type="xsd:double"&gt;-7.762581&lt;/D&gt;&lt;D xsi:type="xsd:double"&gt;6.427753&lt;/D&gt;&lt;D xsi:type="xsd:double"&gt;6.2800765&lt;/D&gt;&lt;D xsi:type="xsd:double"&gt;9.303498&lt;/D&gt;&lt;D xsi:type="xsd:double"&gt;-7.568443&lt;/D&gt;&lt;D xsi:type="xsd:double"&gt;1.7670512&lt;/D&gt;&lt;D xsi:type="xsd:double"&gt;-2.6332617&lt;/D&gt;&lt;D xsi:type="xsd:double"&gt;-3.1843781&lt;/D&gt;&lt;D xsi:type="xsd:double"&gt;3.050387&lt;/D&gt;&lt;D xsi:type="xsd:double"&gt;-2.6254714&lt;/D&gt;&lt;D xsi:type="xsd:double"&gt;-8.19456&lt;/D&gt;&lt;D xsi:type="xsd:double"&gt;-11.1143055&lt;/D&gt;&lt;D xsi:type="xsd:double"&gt;1.6504645&lt;/D&gt;&lt;D xsi:type="xsd:double"&gt;12.256622&lt;/D&gt;&lt;D xsi:type="xsd:double"&gt;1.2510777&lt;/D&gt;&lt;D xsi:type="xsd:double"&gt;-0.56164265&lt;/D&gt;&lt;D xsi:type="xsd:double"&gt;12.115229&lt;/D&gt;&lt;D xsi:type="xsd:double"&gt;4.4584394&lt;/D&gt;&lt;D xsi:type="xsd:double"&gt;0.6227493&lt;/D&gt;&lt;D xsi:type="xsd:double"&gt;9.926295&lt;/D&gt;&lt;D xsi:type="xsd:double"&gt;2.369237&lt;/D&gt;&lt;D xsi:type="xsd:double"&gt;-8.384281&lt;/D&gt;&lt;D xsi:type="xsd:double"&gt;-1.8112421&lt;/D&gt;&lt;D xsi:type="xsd:double"&gt;-3.592229&lt;/D&gt;&lt;D xsi:type="xsd:double"&gt;13.365006&lt;/D&gt;&lt;D xsi:type="xsd:double"&gt;-3.4966588&lt;/D&gt;&lt;D xsi:type="xsd:double"&gt;2.4232626&lt;/D&gt;&lt;D xsi:type="xsd:double"&gt;-7.030201&lt;/D&gt;&lt;D xsi:type="xsd:double"&gt;-13.669414&lt;/D&gt;&lt;D xsi:type="xsd:double"&gt;-11.847276&lt;/D&gt;&lt;D xsi:type="xsd:double"&gt;0.99799633&lt;/D&gt;&lt;D xsi:type="xsd:double"&gt;-12.2355995&lt;/D&gt;&lt;D xsi:type="xsd:double"&gt;-25.10196&lt;/D&gt;&lt;D xsi:type="xsd:double"&gt;9.455442&lt;/D&gt;&lt;D xsi:type="xsd:double"&gt;17.865217&lt;/D&gt;&lt;D xsi:type="xsd:double"&gt;-4.9117384&lt;/D&gt;&lt;D xsi:type="xsd:double"&gt;-1.632905&lt;/D&gt;&lt;D xsi:type="xsd:double"&gt;17.407417&lt;/D&gt;&lt;D xsi:type="xsd:double"&gt;-3.1195283&lt;/D&gt;&lt;D xsi:type="xsd:double"&gt;-7.7062187&lt;/D&gt;&lt;D xsi:type="xsd:double"&gt;-10.544884&lt;/D&gt;&lt;D xsi:type="xsd:double"&gt;0.70114136&lt;/D&gt;&lt;D xsi:type="xsd:double"&gt;12.893271&lt;/D&gt;&lt;D xsi:type="xsd:double"&gt;-0.079113245&lt;/D&gt;&lt;D xsi:type="xsd:double"&gt;0.59381723&lt;/D&gt;&lt;D xsi:type="xsd:double"&gt;3.5025597&lt;/D&gt;&lt;D xsi:type="xsd:double"&gt;-4.6007576&lt;/D&gt;&lt;D xsi:type="xsd:double"&gt;7.5727344&lt;/D&gt;&lt;D xsi:type="xsd:double"&gt;0.14466047&lt;/D&gt;&lt;D xsi:type="xsd:double"&gt;6.584358&lt;/D&gt;&lt;D xsi:type="xsd:double"&gt;-11.302209&lt;/D&gt;&lt;D xsi:type="xsd:double"&gt;-26.197075&lt;/D&gt;&lt;D xsi:type="xsd:double"&gt;3.270781&lt;/D&gt;&lt;D xsi:type="xsd:double"&gt;18.431973&lt;/D&gt;&lt;D xsi:type="xsd:double"&gt;3.5422802&lt;/D&gt;&lt;D xsi:type="xsd:double"&gt;-11.381065&lt;/D&gt;&lt;D xsi:type="xsd:double"&gt;-3.5113096&lt;/D&gt;&lt;D xsi:type="xsd:double"&gt;0.09970665&lt;/D&gt;&lt;D xsi:type="xsd:double"&gt;-6.922311&lt;/D&gt;&lt;D xsi:type="xsd:double"&gt;24.130547&lt;/D&gt;&lt;D xsi:type="xsd:double"&gt;16.54414&lt;/D&gt;&lt;D xsi:type="xsd:double"&gt;7.4582458&lt;/D&gt;&lt;D xsi:type="xsd:double"&gt;-4.6961308&lt;/D&gt;&lt;D xsi:type="xsd:double"&gt;-12.536234&lt;/D&gt;&lt;D xsi:type="xsd:double"&gt;-3.1483054&lt;/D&gt;&lt;D xsi:type="xsd:double"&gt;-2.0530343&lt;/D&gt;&lt;D xsi:type="xsd:double"&gt;-3.681004&lt;/D&gt;&lt;D xsi:type="xsd:double"&gt;4.995334&lt;/D&gt;&lt;D xsi:type="xsd:double"&gt;6.40285&lt;/D&gt;&lt;D xsi:type="xsd:double"&gt;-11.700797&lt;/D&gt;&lt;D xsi:type="xsd:double"&gt;5.1585436&lt;/D&gt;&lt;D xsi:type="xsd:double"&gt;-15.976596&lt;/D&gt;&lt;D xsi:type="xsd:double"&gt;4.696834&lt;/D&gt;&lt;D xsi:type="xsd:double"&gt;-2.055496&lt;/D&gt;&lt;D xsi:type="xsd:double"&gt;-1.7313719&lt;/D&gt;&lt;D xsi:type="xsd:double"&gt;14.735723&lt;/D&gt;&lt;D xsi:type="xsd:double"&gt;4.560256&lt;/D&gt;&lt;D xsi:type="xsd:double"&gt;-3.7383199&lt;/D&gt;&lt;D xsi:type="xsd:double"&gt;-10.854727&lt;/D&gt;&lt;D xsi:type="xsd:double"&gt;7.8400016&lt;/D&gt;&lt;D xsi:type="xsd:double"&gt;13.204754&lt;/D&gt;&lt;D xsi:type="xsd:double"&gt;7.033646&lt;/D&gt;&lt;D xsi:type="xsd:double"&gt;16.897953&lt;/D&gt;&lt;D xsi:type="xsd:double"&gt;15.921795&lt;/D&gt;&lt;D xsi:type="xsd:double"&gt;4.4038296&lt;/D&gt;&lt;D xsi:type="xsd:double"&gt;-1.5366852&lt;/D&gt;&lt;D xsi:type="xsd:double"&gt;3.8574815&lt;/D&gt;&lt;D xsi:type="xsd:double"&gt;-6.4360676&lt;/D&gt;&lt;D xsi:type="xsd:double"&gt;-10.54545&lt;/D&gt;&lt;D xsi:type="xsd:double"&gt;11.077237&lt;/D&gt;&lt;D xsi:type="xsd:double"&gt;-6.4813375&lt;/D&gt;&lt;D xsi:type="xsd:double"&gt;16.858112&lt;/D&gt;&lt;D xsi:type="xsd:double"&gt;12.084413&lt;/D&gt;&lt;D xsi:type="xsd:double"&gt;0.67061186&lt;/D&gt;&lt;D xsi:type="xsd:double"&gt;-10.863436&lt;/D&gt;&lt;D xsi:type="xsd:double"&gt;2.5869489&lt;/D&gt;&lt;D xsi:type="xsd:double"&gt;-7.633048&lt;/D&gt;&lt;D xsi:type="xsd:double"&gt;12.630296&lt;/D&gt;&lt;D xsi:type="xsd:double"&gt;-2.4496496&lt;/D&gt;&lt;D xsi:type="xsd:double"&gt;8.258926&lt;/D&gt;&lt;D xsi:type="xsd:double"&gt;6.9587708&lt;/D&gt;&lt;D xsi:type="xsd:double"&gt;1.1084318&lt;/D&gt;&lt;D xsi:type="xsd:double"&gt;4.13301&lt;/D&gt;&lt;/FQL&gt;&lt;FQL&gt;&lt;Q&gt;EWW^FMA_DIV_YLD(NTMA,-10AY,0,AM,"PORTAGG","MEANR")&lt;/Q&gt;&lt;R&gt;121&lt;/R&gt;&lt;C&gt;1&lt;/C&gt;&lt;D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xsi:type="xsd:double"&gt;2.12255756158838&lt;/D&gt;&lt;D xsi:type="xsd:double"&gt;2.11600048238786&lt;/D&gt;&lt;D xsi:type="xsd:double"&gt;2.05502380400337&lt;/D&gt;&lt;D xsi:type="xsd:double"&gt;2.06153384037641&lt;/D&gt;&lt;D xsi:type="xsd:double"&gt;2.08434205730644&lt;/D&gt;&lt;D xsi:type="xsd:double"&gt;2.09499204406732&lt;/D&gt;&lt;D xsi:type="xsd:double"&gt;2.10448009224148&lt;/D&gt;&lt;D xsi:type="xsd:double"&gt;2.06582584421147&lt;/D&gt;&lt;D xsi:type="xsd:double"&gt;2.05659175606335&lt;/D&gt;&lt;D xsi:type="xsd:double"&gt;2.07122724255281&lt;/D&gt;&lt;D xsi:type="xsd:double"&gt;2.16444845222069&lt;/D&gt;&lt;D xsi:type="xsd:double"&gt;2.37662882100179&lt;/D&gt;&lt;D xsi:type="xsd:double"&gt;2.35099477713634&lt;/D&gt;&lt;D xsi:type="xsd:double"&gt;2.36746013765925&lt;/D&gt;&lt;D xsi:type="xsd:double"&gt;2.36529399535609&lt;/D&gt;&lt;D xsi:type="xsd:double"&gt;2.35532818211183&lt;/D&gt;&lt;D xsi:type="xsd:double"&gt;2.41976945925442&lt;/D&gt;&lt;D xsi:type="xsd:double"&gt;2.42745510614101&lt;/D&gt;&lt;D xsi:type="xsd:double"&gt;2.4267363098216&lt;/D&gt;&lt;D xsi:type="xsd:double"&gt;2.39506114181344&lt;/D&gt;&lt;D xsi:type="xsd:double"&gt;2.43329508655917&lt;/D&gt;&lt;D xsi:type="xsd:double"&gt;2.46015217207415&lt;/D&gt;&lt;D xsi:type="xsd:double"&gt;2.55160984958648&lt;/D&gt;&lt;D xsi:type="xsd:double"&gt;2.58564907416929&lt;/D&gt;&lt;D xsi:type="xsd:double"&gt;2.45661760663232&lt;/D&gt;&lt;D xsi:type="xsd:double"&gt;2.48616504713786&lt;/D&gt;&lt;D xsi:type="xsd:double"&gt;2.62787362357572&lt;/D&gt;&lt;D xsi:type="xsd:double"&gt;2.61423113867009&lt;/D&gt;&lt;D xsi:type="xsd:double"&gt;2.75076591217139&lt;/D&gt;&lt;D xsi:type="xsd:double"&gt;2.96364080189758&lt;/D&gt;&lt;D xsi:type="xsd:double"&gt;2.71138556102249&lt;/D&gt;&lt;D xsi:type="xsd:double"&gt;2.7275071026813&lt;/D&gt;&lt;D xsi:type="xsd:double"&gt;2.84265135306934&lt;/D&gt;&lt;D xsi:type="xsd:double"&gt;2.86730920988056&lt;/D&gt;&lt;D xsi:type="xsd:double"&gt;3.08212959664031&lt;/D&gt;&lt;D xsi:type="xsd:double"&gt;3.46629388305012&lt;/D&gt;&lt;D xsi:type="xsd:double"&gt;3.370357446172&lt;/D&gt;&lt;D xsi:type="xsd:double"&gt;3.23166037956115&lt;/D&gt;&lt;D xsi:type="xsd:double"&gt;3.4401587480398&lt;/D&gt;&lt;D xsi:type="xsd:double"&gt;3.28067261298142&lt;/D&gt;&lt;D xsi:type="xsd:double"&gt;3.34975819645545&lt;/D&gt;&lt;D xsi:type="xsd:double"&gt;3.52325367058561&lt;/D&gt;&lt;D xsi:type="xsd:double"&gt;3.54179246480622&lt;/D&gt;&lt;D xsi:type="xsd:double"&gt;3.94349409351578&lt;/D&gt;&lt;D xsi:type="xsd:double"&gt;3.62161698064585&lt;/D&gt;&lt;D xsi:type="xsd:double"&gt;3.55547528192066&lt;/D&gt;&lt;D xsi:type="xsd:double"&gt;3.50924004733299&lt;/D&gt;&lt;D xs</t>
        </r>
      </text>
    </comment>
    <comment ref="A15" authorId="0" shapeId="0" xr:uid="{AC705961-1515-465C-83C9-5C676045C0AA}">
      <text>
        <r>
          <rPr>
            <b/>
            <sz val="9"/>
            <color indexed="81"/>
            <rFont val="Tahoma"/>
            <charset val="1"/>
          </rPr>
          <t>i:type="xsd:double"&gt;3.62392287024831&lt;/D&gt;&lt;D xsi:type="xsd:double"&gt;3.41656793954679&lt;/D&gt;&lt;D xsi:type="xsd:double"&gt;3.4651134106018&lt;/D&gt;&lt;D xsi:type="xsd:double"&gt;3.49553180585803&lt;/D&gt;&lt;D xsi:type="xsd:double"&gt;4.73041718300312&lt;/D&gt;&lt;D xsi:type="xsd:double"&gt;3.78835768836883&lt;/D&gt;&lt;D xsi:type="xsd:double"&gt;2.98873947227988&lt;/D&gt;&lt;D xsi:type="xsd:double"&gt;3.03466489218128&lt;/D&gt;&lt;D xsi:type="xsd:double"&gt;3.01689955905905&lt;/D&gt;&lt;D xsi:type="xsd:double"&gt;3.23016637672848&lt;/D&gt;&lt;D xsi:type="xsd:double"&gt;3.40081721332346&lt;/D&gt;&lt;D xsi:type="xsd:double"&gt;3.39013249179915&lt;/D&gt;&lt;D xsi:type="xsd:double"&gt;3.29433692447645&lt;/D&gt;&lt;D xsi:type="xsd:double"&gt;3.42718366708802&lt;/D&gt;&lt;D xsi:type="xsd:double"&gt;3.50837623596668&lt;/D&gt;&lt;D xsi:type="xsd:double"&gt;3.43716798350951&lt;/D&gt;&lt;D xsi:type="xsd:double"&gt;3.32422545579618&lt;/D&gt;&lt;D xsi:type="xsd:double"&gt;3.17338656396491&lt;/D&gt;&lt;D xsi:type="xsd:double"&gt;3.10940293037353&lt;/D&gt;&lt;D xsi:type="xsd:double"&gt;3.15951863348614&lt;/D&gt;&lt;D xsi:type="xsd:double"&gt;3.15701968910435&lt;/D&gt;&lt;D xsi:type="xsd:double"&gt;3.09834585998101&lt;/D&gt;&lt;D xsi:type="xsd:double"&gt;3.29963111616242&lt;/D&gt;&lt;D xsi:type="xsd:double"&gt;3.44124887533182&lt;/D&gt;&lt;D xsi:type="xsd:double"&gt;3.49886425583442&lt;/D&gt;&lt;D xsi:type="xsd:double"&gt;3.39626770678748&lt;/D&gt;&lt;D xsi:type="xsd:double"&gt;3.69017520398431&lt;/D&gt;&lt;D xsi:type="xsd:double"&gt;3.62716085409108&lt;/D&gt;&lt;D xsi:type="xsd:double"&gt;3.45647219673826&lt;/D&gt;&lt;D xsi:type="xsd:double"&gt;3.81955345114385&lt;/D&gt;&lt;D xsi:type="xsd:double"&gt;3.86633312963465&lt;/D&gt;&lt;D xsi:type="xsd:double"&gt;4.14636846533305&lt;/D&gt;&lt;D xsi:type="xsd:double"&gt;4.14260620670029&lt;/D&gt;&lt;D xsi:type="xsd:double"&gt;4.25514816124666&lt;/D&gt;&lt;D xsi:type="xsd:double"&gt;4.17420861118016&lt;/D&gt;&lt;D xsi:type="xsd:double"&gt;3.66043617041758&lt;/D&gt;&lt;D xsi:type="xsd:double"&gt;3.81210231673283&lt;/D&gt;&lt;D xsi:type="xsd:double"&gt;3.8153334116635&lt;/D&gt;&lt;D xsi:type="xsd:double"&gt;3.58956064133046&lt;/D&gt;&lt;D xsi:type="xsd:double"&gt;3.60420414352536&lt;/D&gt;&lt;D xsi:type="xsd:double"&gt;3.70214762490574&lt;/D&gt;&lt;D xsi:type="xsd:double"&gt;3.5734833329609&lt;/D&gt;&lt;D xsi:type="xsd:double"&gt;3.76112580778556&lt;/D&gt;&lt;D xsi:type="xsd:double"&gt;3.83757062023255&lt;/D&gt;&lt;D xsi:type="xsd:double"&gt;3.90585056215582&lt;/D&gt;&lt;D xsi:type="xsd:double"&gt;4.09103677202544&lt;/D&gt;&lt;D xsi:type="xsd:double"&gt;4.35503604939211&lt;/D&gt;&lt;D xsi:type="xsd:double"&gt;4.20463699307146&lt;/D&gt;&lt;D xsi:type="xsd:double"&gt;3.97394270464203&lt;/D&gt;&lt;D xsi:type="xsd:double"&gt;3.88517593628931&lt;/D&gt;&lt;D xsi:type="xsd:double"&gt;3.72226120301888&lt;/D&gt;&lt;D xsi:type="xsd:double"&gt;4.06461752175433&lt;/D&gt;&lt;D xsi:type="xsd:double"&gt;3.93139972141218&lt;/D&gt;&lt;D xsi:type="xsd:double"&gt;4.1545250289295&lt;/D&gt;&lt;D xsi:type="xsd:double"&gt;4.52668507996309&lt;/D&gt;&lt;D xsi:type="xsd:double"&gt;4.5681023058544&lt;/D&gt;&lt;/FQL&gt;&lt;FQL&gt;&lt;Q&gt;WL-FDS^FG_PRICE_CHANGE(0,-1AM)&lt;/Q&gt;&lt;R&gt;1&lt;/R&gt;&lt;C&gt;1&lt;/C&gt;&lt;D xsi:type="xsd:double"&gt;2.62359450294487&lt;/D&gt;&lt;/FQL&gt;&lt;FQL&gt;&lt;Q&gt;TIOS-FDS^FG_PRICE_CHANGE(0,-1AY)&lt;/Q&gt;&lt;R&gt;1&lt;/R&gt;&lt;C&gt;1&lt;/C&gt;&lt;D xsi:type="xsd:double"&gt;1.09084406294706&lt;/D&gt;&lt;/FQL&gt;&lt;FQL&gt;&lt;Q&gt;KSA^FG_PRICE_MAVG(0,,,,60)&lt;/Q&gt;&lt;R&gt;1&lt;/R&gt;&lt;C&gt;1&lt;/C&gt;&lt;D xsi:type="xsd:double"&gt;41.891167&lt;/D&gt;&lt;/FQL&gt;&lt;FQL&gt;&lt;Q&gt;INDA^FG_PRICE_MAVG(0,,,,30)&lt;/Q&gt;&lt;R&gt;1&lt;/R&gt;&lt;C&gt;1&lt;/C&gt;&lt;D xsi:type="xsd:double"&gt;54.552&lt;/D&gt;&lt;/FQL&gt;&lt;FQL&gt;&lt;Q&gt;EWM^FG_PRICE(0)&lt;/Q&gt;&lt;R&gt;1&lt;/R&gt;&lt;C&gt;1&lt;/C&gt;&lt;D xsi:type="xsd:double"&gt;22.93&lt;/D&gt;&lt;/FQL&gt;&lt;FQL&gt;&lt;Q&gt;CNYA^FG_TOTAL_RETURNC(0,-12AM)&lt;/Q&gt;&lt;R&gt;1&lt;/R&gt;&lt;C&gt;1&lt;/C&gt;&lt;D xsi:type="xsd:double"&gt;-10.732895&lt;/D&gt;&lt;/FQL&gt;&lt;FQL&gt;&lt;Q&gt;EWJ^PERCENT_CHANGE(FMA_EPS(+1,0,,,,"PORTAGG","MEAN"),FMA_EPS(+1,-3AM,,,,"PORTAGG","MEAN"))&lt;/Q&gt;&lt;R&gt;1&lt;/R&gt;&lt;C&gt;1&lt;/C&gt;&lt;D xsi:type="xsd:double"&gt;-6.40431046314144&lt;/D&gt;&lt;/FQL&gt;&lt;FQL&gt;&lt;Q&gt;KSA^FMA_COS_UP("EPS","1M",+1,NOW,,,"PORTAGG","MEANR")&lt;/Q&gt;&lt;R&gt;1&lt;/R&gt;&lt;C&gt;1&lt;/C&gt;&lt;D xsi:type="xsd:double"&gt;14&lt;/D&gt;&lt;/FQL&gt;&lt;FQL&gt;&lt;Q&gt;EWZ^FMA_COS_DOWN("EPS","1M",+1,NOW,,,"PORTAGG","MEANR")&lt;/Q&gt;&lt;R&gt;1&lt;/R&gt;&lt;C&gt;1&lt;/C&gt;&lt;D xsi:type="xsd:double"&gt;22&lt;/D&gt;&lt;/FQL&gt;&lt;FQL&gt;&lt;Q&gt;REFPL7D-FDS^(SUBARRAY(NOT_NA(NO_REPEAT_F(FG_YIELD(NOW,-10AY,D))),0,1)-SUBARRAY(NOT_NA(NO_REPEAT_F(FG_YIELD(NOW,-10AY,D))),1,1))*100&lt;/Q&gt;&lt;R&gt;1&lt;/R&gt;&lt;C&gt;1&lt;/C&gt;&lt;D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xsi:type="xsd:double"&gt;-25&lt;/D&gt;&lt;/FQL&gt;&lt;FQL&gt;&lt;Q&gt;CC_MY^IMF_IFS_RCPI_Q(0)&lt;/Q&gt;&lt;R&gt;0&lt;/R&gt;&lt;C&gt;0&lt;/C&gt;&lt;/FQL&gt;&lt;FQL&gt;&lt;Q&gt;SET-BKK^FMA_PE(LTM,0,,,"PORTAGG","MEANR")&lt;/Q&gt;&lt;R&gt;1&lt;/R&gt;&lt;C&gt;1&lt;/C&gt;&lt;D xsi:type="xsd:double"&gt;16.3485245136668&lt;/D&gt;&lt;/FQL&gt;&lt;FQL&gt;&lt;Q&gt;GREK^JULIAN(FMA_DIV_YLD(NTMA,NOW,NOW,M,"PORTAGG","MEANR").DATES)&lt;/Q&gt;&lt;R&gt;1&lt;/R&gt;&lt;C&gt;1&lt;/C&gt;&lt;D xsi:type="xsd:long"&gt;45471&lt;/D&gt;&lt;/FQL&gt;&lt;FQL&gt;&lt;Q&gt;CNYA^JULIAN(FMA_DIV_YLD(NTMA,NOW,NOW,M,"PORTAGG","MEANR").DATES)&lt;/Q&gt;&lt;R&gt;1&lt;/R&gt;&lt;C&gt;1&lt;/C&gt;&lt;D xsi:type="xsd:long"&gt;45471&lt;/D&gt;&lt;/FQL&gt;&lt;FQL&gt;&lt;Q&gt;FC0000CL^FMA_EPS(NTMA,-20AY,0,CY,,"PORTAGG","MEANR")&lt;/Q&gt;&lt;R&gt;20&lt;/R&gt;&lt;C&gt;1&lt;/C&gt;&lt;D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xsi:type="xsd:double"&gt;25.9091621121221&lt;/D&gt;&lt;D xsi:type="xsd:double"&gt;28.703846209951&lt;/D&gt;&lt;/FQL&gt;&lt;FQL&gt;&lt;Q&gt;KSA^FG_TOTAL_RETURNC(0,-1AM)&lt;/Q&gt;&lt;R&gt;1&lt;/R&gt;&lt;C&gt;1&lt;/C&gt;&lt;D xsi:type="xsd:double"&gt;1.0985255&lt;/D&gt;&lt;/FQL&gt;&lt;FQL&gt;&lt;Q&gt;EWZ^FG_TOTAL_RETURNC(0,-1AM)&lt;/Q&gt;&lt;R&gt;1&lt;/R&gt;&lt;C&gt;1&lt;/C&gt;&lt;D xsi:type="xsd:double"&gt;0.59034824&lt;/D&gt;&lt;/FQL&gt;&lt;FQL&gt;&lt;Q&gt;EPHE^P_PRICE(0)/P_PRICE_LOW_PR(0,,,,,,"PRICE","INTRA","52W")-1&lt;/Q&gt;&lt;R&gt;1&lt;/R&gt;&lt;C&gt;1&lt;/C&gt;&lt;D xsi:type="xsd:double"&gt;0.070501685&lt;/D&gt;&lt;/FQL&gt;&lt;FQL&gt;&lt;Q&gt;VNM^FMA_COS_DOWN("EPS","1M",+1,NOW,,,"PORTAGG","MEANR")&lt;/Q&gt;&lt;R&gt;1&lt;/R&gt;&lt;C&gt;1&lt;/C&gt;&lt;D xsi:type="xsd:double"&gt;15&lt;/D&gt;&lt;/FQL&gt;&lt;FQL&gt;&lt;Q&gt;REFINREPO-FDS^FG_YIELD(NOW,,,0)&lt;/Q&gt;&lt;R&gt;1&lt;/R&gt;&lt;C&gt;1&lt;/C&gt;&lt;D xsi:type="xsd:double"&gt;6.5&lt;/D&gt;&lt;/FQL&gt;&lt;FQL&gt;&lt;Q&gt;CC_PL^IMF_IFS_RCPI_Q(0)&lt;/Q&gt;&lt;R&gt;0&lt;/R&gt;&lt;C&gt;0&lt;/C&gt;&lt;/FQL&gt;&lt;FQL&gt;&lt;Q&gt;KSA^FG_PRICE(0)&lt;/Q&gt;&lt;R&gt;1&lt;/R&gt;&lt;C&gt;1&lt;/C&gt;&lt;D xsi:type="xsd:double"&gt;40.39&lt;/D&gt;&lt;/FQL&gt;&lt;FQL&gt;&lt;Q&gt;EWT^FMA_PCT_ABOVE_MAVG(200,0,,,,"PORTAGG")&lt;/Q&gt;&lt;R&gt;1&lt;/R&gt;&lt;C&gt;1&lt;/C&gt;&lt;D xsi:type="xsd:double"&gt;79.7752808988764&lt;/D&gt;&lt;/FQL&gt;&lt;FQL&gt;&lt;Q&gt;TRYGR10Y-FDS^PCTCHG(FG_YIELD(0,,,,"YTM"),FG_YIELD(-3AM,,,,"YTM"))&lt;/Q&gt;&lt;R&gt;1&lt;/R&gt;&lt;C&gt;1&lt;/C&gt;&lt;D xsi:type="xsd:double"&gt;5.7827086&lt;/D&gt;&lt;/FQL&gt;&lt;FQL&gt;&lt;Q&gt;CC_PH^IMF_IFS_RCPI_Q(0)&lt;/Q&gt;&lt;R&gt;0&lt;/R&gt;&lt;C&gt;0&lt;/C&gt;&lt;/FQL&gt;&lt;FQL&gt;&lt;Q&gt;EZA^FMA_EVAL_EBITDA(NTMA,0,,,"PORTAGG","MEANR")&lt;/Q&gt;&lt;R&gt;1&lt;/R&gt;&lt;C&gt;1&lt;/C&gt;&lt;D xsi:type="xsd:double"&gt;7.31065280755943&lt;/D&gt;&lt;/FQL&gt;&lt;FQL&gt;&lt;Q&gt;UAE^FG_COMPANY_NAME&lt;/Q&gt;&lt;R&gt;1&lt;/R&gt;&lt;C&gt;1&lt;/C&gt;&lt;D xsi:type="xsd:string"&gt;iShares MSCI UAE ETF&lt;/D&gt;&lt;/FQL&gt;&lt;FQL&gt;&lt;Q&gt;TRYQA10Y-FDS^FG_YIELD(-10AY,0,Y,,"YTM")&lt;/Q&gt;&lt;R&gt;10&lt;/R&gt;&lt;C&gt;1&lt;/C&gt;&lt;D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xsi:type="xsd:string"&gt;@NA&lt;/D&gt;&lt;/FQL&gt;&lt;FQL&gt;&lt;Q&gt;CPALM-FDS^FG_PRICE(0)&lt;/Q&gt;&lt;R&gt;1&lt;/R&gt;&lt;C&gt;1&lt;/C&gt;&lt;D xsi:type="xsd:double"&gt;4088&lt;/D&gt;&lt;/FQL&gt;&lt;FQL&gt;&lt;Q&gt;UAE^FMA_COS_DOWN("EPS","1M",+1,NOW,,,"PORTAGG","MEANR")&lt;/Q&gt;&lt;R&gt;1&lt;/R&gt;&lt;C&gt;1&lt;/C&gt;&lt;D xsi:type="xsd:double"&gt;9&lt;/D&gt;&lt;/FQL&gt;&lt;FQL&gt;&lt;Q&gt;CAGDPY@MY^EE_ACTUAL_ANNUAL(MED,+1)&lt;/Q&gt;&lt;R&gt;1&lt;/R&gt;&lt;C&gt;1&lt;/C&gt;&lt;D xsi:type="xsd:double"&gt;2.5&lt;/D&gt;&lt;/FQL&gt;&lt;FQL&gt;&lt;Q&gt;EPHE^FMA_DIV_YLD(NTMA,-10AY,0,AM,"PORTAGG","MEANR")&lt;/Q&gt;&lt;R&gt;121&lt;/R&gt;&lt;C&gt;1&lt;/C&gt;&lt;D xsi:type="xsd:double"&gt;2.0585366458937&lt;/D&gt;&lt;D xsi:type="xsd:double"&gt;2.07539290254634&lt;/D&gt;&lt;D xsi:type="xsd:double"&gt;1.92718962668358&lt;/D&gt;&lt;D xsi:type="xsd:double"&gt;2.21399526393493&lt;/D&gt;&lt;D xsi:type="xsd:double"&gt;2.17367604666675&lt;/D&gt;&lt;D xsi:type="xsd:double"&gt;2.15150429569324&lt;/D&gt;&lt;D xsi:type="xsd:double"&gt;2.13405676610553&lt;/D&gt;&lt;D xsi:type="xsd:double"&gt;2.07299541180726&lt;/D&gt;&lt;D xsi:type="xsd:double"&gt;1.91588490595925&lt;/D&gt;&lt;D xsi:type="xsd:double"&gt;1.86848574331595&lt;/D&gt;&lt;D xsi:type="xsd:double"&gt;1.89421728501706&lt;/D&gt;&lt;D xsi:type="xsd:double"&gt;1.99552953383677&lt;/D&gt;&lt;D xsi:type="xsd:double"&gt;1.90756656094583&lt;/D&gt;&lt;D xsi:type="xsd:double"&gt;1.86443582877909&lt;/D&gt;&lt;D xsi:type="xsd:double"&gt;2.0616710352475&lt;/D&gt;&lt;D xsi:type="xsd:double"&gt;2.06913487047159&lt;/D&gt;&lt;D xsi:type="xsd:double"&gt;1.98308919520526&lt;/D&gt;&lt;D xsi:type="xsd:double"&gt;1.96688008450714&lt;/D&gt;&lt;D xsi:type="xsd:double"&gt;1.99679703123537&lt;/D&gt;&lt;D xsi:type="xsd:double"&gt;1.99874372857596&lt;/D&gt;&lt;D xsi:type="xsd:double"&gt;1.95848645047982&lt;/D&gt;&lt;D xsi:type="xsd:double"&gt;1.79206679943919&lt;/D&gt;&lt;D xsi:type="xsd:double"&gt;1.87175845323668&lt;/D&gt;&lt;D xsi:type="xsd:double"&gt;1.70259383973435&lt;/D&gt;&lt;D xsi:type="xsd:double"&gt;1.67491676787777&lt;/D&gt;&lt;D xsi:type="xsd:double"&gt;1.58242750993254&lt;/D&gt;&lt;D xsi:type="xsd:double"&gt;1.63567887555133&lt;/D&gt;&lt;D xsi:type="xsd:double"&gt;1.66048062331778&lt;/D&gt;&lt;D xsi:type="xsd:double"&gt;1.71922581043384&lt;/D&gt;&lt;D xsi:type="xsd:double"&gt;1.78154485181582&lt;/D&gt;&lt;D xsi:type="xsd:double"&gt;1.64691542044883&lt;/D&gt;&lt;D xsi:type="xsd:double"&gt;1.65595234939009&lt;/D&gt;&lt;D xsi:type="xsd:double"&gt;1.64121672336929&lt;/D&gt;&lt;D xsi:type="xsd:double"&gt;1.60914692631749&lt;/D&gt;&lt;D xsi:type="xsd:double"&gt;1.54062415362552&lt;/D&gt;&lt;D xsi:type="xsd:double"&gt;1.5150626559557&lt;/D&gt;&lt;D xsi:type="xsd:double"&gt;1.57132166797605&lt;/D&gt;&lt;D xsi:type="xsd:double"&gt;1.57147397054395&lt;/D&gt;&lt;D xsi:type="xsd:double"&gt;1.54654028176224&lt;/D&gt;&lt;D xsi:type="xsd:double"&gt;1.45996763135806&lt;/D&gt;&lt;D xsi:type="xsd:double"&gt;1.46076153512265&lt;/D&gt;&lt;D xsi:type="xsd:double"&gt;1.62251576060792&lt;/D&gt;&lt;D xsi:type="xsd:double"&gt;1.51281514123222&lt;/D&gt;&lt;D xsi:type="xsd:double"&gt;1.55209614261698&lt;/D&gt;&lt;D xsi:type="xsd:double"&gt;1.57673722265099&lt;/D&gt;&lt;D xsi:type="xsd:double"&gt;1.6670592917774&lt;/D&gt;&lt;D xsi:type="xsd:double"&gt;1.77717579654394&lt;/D&gt;&lt;D xsi:type="xsd:double"&gt;1.73923880442107&lt;/D&gt;&lt;D xsi:type="xsd:double"&gt;1.83456376454899&lt;/D&gt;&lt;D xsi:type="xsd:double"&gt;1.70961836792328&lt;/D&gt;&lt;D xsi:type="xsd:double"&gt;1.7217322542101&lt;/D&gt;&lt;D xsi:type="xsd:double"&gt;1.91364075869378&lt;/D&gt;&lt;D xsi:type="xsd:double"&gt;1.89066687971164&lt;/D&gt;&lt;D xsi:type="xsd:double"&gt;1.75075460546821&lt;/D&gt;&lt;D xsi:type="xsd:double"&gt;1.7121764791419&lt;/D&gt;&lt;D xsi:type="xsd:double"&gt;1.65925694362203&lt;/D&gt;&lt;D xsi:type="xsd:double"&gt;1.76982745008817&lt;/D&gt;&lt;D xsi:type="xsd:double"&gt;1.72710943590681&lt;/D&gt;&lt;D xsi:type="xsd:double"&gt;1.69951191397854&lt;/D&gt;&lt;D xsi:type="xsd:double"&gt;1.7671816728437&lt;/D&gt;&lt;D xsi:type="xsd:double"&gt;1.71165267505566&lt;/D&gt;&lt;D xsi:type="xsd:double"&gt;1.80481406691195&lt;/D&gt;&lt;D xsi:type="xsd:double"&gt;1.84094822380135&lt;/D&gt;&lt;D xsi:type="xsd:double"&gt;1.91190658381191&lt;/D&gt;&lt;D xsi:type="xsd:double"&gt;1.78741530670734&lt;/D&gt;&lt;D xsi:type="xsd:double"&gt;1.86908897260526&lt;/D&gt;&lt;D xsi:type="xsd:double"&gt;1.84460885370931&lt;/D&gt;&lt;D xsi:type="xsd:double"&gt;1.89431916124309&lt;/D&gt;&lt;D xsi:type="xsd:double"&gt;2.03352626083643&lt;/D&gt;&lt;D xsi:type="xsd:double"&gt;2.67155429186713&lt;/D&gt;&lt;D xsi:type="xsd:double"&gt;2.42193126482932&lt;/D&gt;&lt;D xsi:type="xsd:double"&gt;2.05273965615404&lt;/D&gt;&lt;D xsi:type="xsd:double"&gt;2.03031434545253&lt;/D&gt;&lt;D xsi:type="xsd:double"&gt;2.21032795461962&lt;/D&gt;&lt;D xsi:type="xsd:double"&gt;2.1489355956169&lt;/D&gt;&lt;D xsi:type="xsd:double"&gt;1.99593434787109&lt;/D&gt;&lt;D xsi:type="xsd:double"&gt;1.73515358981796&lt;/D&gt;&lt;D xsi:type="xsd:double"&gt;1.69538568880385&lt;/D&gt;&lt;D xsi:type="xsd:double"&gt;1.71937506142934&lt;/D&gt;&lt;D xsi:type="xsd:double"&gt;1.75989442036321&lt;/D&gt;&lt;D xsi:type="xsd:double"&gt;1.76640364606641&lt;/D&gt;&lt;D xsi:type="xsd:double"&gt;1.9134733343364&lt;/D&gt;&lt;D xsi:type="xsd:double"&gt;2.04520452745475&lt;/D&gt;&lt;D xsi:type="xsd:double"&gt;1.89752185131846&lt;/D&gt;&lt;D xsi:type="xsd:double"&gt;1.89421709752783&lt;/D&gt;&lt;D xsi:type="xsd:double"&gt;2.02926754220317&lt;/D&gt;&lt;D xsi:type="xsd:double"&gt;1.93536311896943&lt;/D&gt;&lt;D xsi:type="xsd:double"&gt;1.88589871834692&lt;/D&gt;&lt;D xsi:type="xsd:double"&gt;1.78566274653045&lt;/D&gt;&lt;D xsi:type="xsd:double"&gt;1.81566526186652&lt;/D&gt;&lt;D xsi:type="xsd:double"&gt;1.81232995963129&lt;/D&gt;&lt;D xsi:type="xsd:double"&gt;1.80830128116133&lt;/D&gt;&lt;D xsi:type="xsd:double"&gt;1.89012358013085&lt;/D&gt;&lt;D xsi:type="xsd:double"&gt;1.9637540542645&lt;/D&gt;&lt;D xsi:type="xsd:double"&gt;2.2498910937157&lt;/D&gt;&lt;D xsi:type="xsd:double"&gt;2.20278922234834&lt;/D&gt;&lt;D xsi:type="xsd:double"&gt;2.4135214703491&lt;/D&gt;&lt;D xsi:type="xsd:double"&gt;2.37367437552737&lt;/D&gt;&lt;D xsi:type="xsd:double"&gt;2.31498247652833&lt;/D&gt;&lt;D xsi:type="xsd:double"&gt;2.66687205681319&lt;/D&gt;&lt;D xsi:type="xsd:double"&gt;2.55853956104787&lt;/D&gt;&lt;D xsi:type="xsd:double"&gt;2.42998977032216&lt;/D&gt;&lt;D xsi:type="xsd:double"&gt;2.28957360653555&lt;/D&gt;&lt;D xsi:type="xsd:double"&gt;2.28287605971831&lt;/D&gt;&lt;D xsi:type="xsd:double"&gt;2.45333767061607&lt;/D&gt;&lt;D xsi:type="xsd:double"&gt;2.77473042972539&lt;/D&gt;&lt;D xsi:type="xsd:double"&gt;2.69246254337308&lt;/D&gt;&lt;D xsi:type="xsd:double"&gt;2.94546811332783&lt;/D&gt;&lt;D xsi:type="xsd:double"&gt;2.98157772666322&lt;/D&gt;&lt;D xsi:type="xsd:double"&gt;3.02190684367797&lt;/D&gt;&lt;D xsi:type="xsd:double"&gt;2.95878106663277&lt;/D&gt;&lt;D xsi:type="xsd:double"&gt;2.89130350142614&lt;/D&gt;&lt;D xsi:type="xsd:double"&gt;3.11448234063936&lt;/D&gt;&lt;D xsi:type="xsd:double"&gt;3.09991742352114&lt;/D&gt;&lt;D xsi:type="xsd:double"&gt;3.08106050252369&lt;/D&gt;&lt;D xsi:type="xsd:double"&gt;2.83762671929671&lt;/D&gt;&lt;D xsi:type="xsd:double"&gt;2.79573425363837&lt;/D&gt;&lt;D xsi:type="xsd:double"&gt;2.81931649020144&lt;/D&gt;&lt;D xsi:type="xsd:double"&gt;2.91013154146063&lt;/D&gt;&lt;D xsi:type="xsd:double"&gt;3.29547935051175&lt;/D&gt;&lt;D xsi:type="xsd:double"&gt;3.41752109960655&lt;/D&gt;&lt;/FQL&gt;&lt;FQL&gt;&lt;Q&gt;EWM^FG_TOTAL_RETURNC(0,-12AM)&lt;/Q&gt;&lt;R&gt;1&lt;/R&gt;&lt;C&gt;1&lt;/C&gt;&lt;D xsi:type="xsd:double"&gt;17.721235&lt;/D&gt;&lt;/FQL&gt;&lt;FQL&gt;&lt;Q&gt;CC_ID^IMF_IFS_RCPI_Q(0)&lt;/Q&gt;&lt;R&gt;0&lt;/R&gt;&lt;C&gt;0&lt;/C&gt;&lt;/FQL&gt;&lt;FQL&gt;&lt;Q&gt;EPHE^FMA_PE(NTMA,0,,,"PORTAGG","MEANR")&lt;/Q&gt;&lt;R&gt;1&lt;/R&gt;&lt;C&gt;1&lt;/C&gt;&lt;D xsi:type="xsd:double"&gt;9.04757948490295&lt;/D&gt;&lt;/FQL&gt;&lt;FQL&gt;&lt;Q&gt;USDSAR^FG_PRICE_CHANGE(0,-6AM)&lt;/Q&gt;&lt;R&gt;1&lt;/R&gt;&lt;C&gt;1&lt;/C&gt;&lt;D xsi:type="xsd:double"&gt;0.021326542&lt;/D&gt;&lt;/FQL&gt;&lt;FQL&gt;&lt;Q&gt;GREK^FG_PRICE_MAVG(0,,,,30)&lt;/Q&gt;&lt;R&gt;1&lt;/R&gt;&lt;C&gt;1&lt;/C&gt;&lt;D xsi:type="xsd:double"&gt;40.801754&lt;/D&gt;&lt;/FQL&gt;&lt;FQL&gt;&lt;Q&gt;EWY^P_PRICE(0)/P_PRICE_LOW_PR(0,,,,,,"PRICE","INTRA","52W")-1&lt;/Q&gt;&lt;R&gt;1&lt;/R&gt;&lt;C&gt;1&lt;/C&gt;&lt;D xsi:type="xsd:double"&gt;0.26555324&lt;/D&gt;&lt;/FQL&gt;&lt;FQL&gt;&lt;Q&gt;UAE^FMA_RBICS_REV_CURRENT(30, LOC, "PORTAGG")&lt;/Q&gt;&lt;R&gt;1&lt;/R&gt;&lt;C&gt;1&lt;/C&gt;&lt;D xsi:type="xsd:double"&gt;60.6228022955674&lt;/D&gt;&lt;/FQL&gt;&lt;FQL&gt;&lt;Q&gt;EWM^FMA_EVAL_EBIT(LTMA,NOW,NOW,M,"PORTAGG","MEANR")&lt;/Q&gt;&lt;R&gt;1&lt;/R&gt;&lt;C&gt;1&lt;/C&gt;&lt;D xsi:type="xsd:double"&gt;17.3018369656418&lt;/D&gt;&lt;/FQL&gt;&lt;FQL&gt;&lt;Q&gt;USDCLP^FG_COMPANY_NAME&lt;/Q&gt;&lt;R&gt;1&lt;/R&gt;&lt;C&gt;1&lt;/C&gt;&lt;D xsi:type="xsd:string"&gt;Chilean Peso per U.S. Dollar&lt;/D&gt;&lt;/FQL&gt;&lt;FQL&gt;&lt;Q&gt;INDA^FG_TOTAL_RETURNC(-10AY,0,AM)&lt;/Q&gt;&lt;R&gt;121&lt;/R&gt;&lt;C&gt;1&lt;/C&gt;&lt;D xsi:type="xsd:double"&gt;2.5026083&lt;/D&gt;&lt;D xsi:type="xsd:double"&gt;-2.1924078&lt;/D&gt;&lt;D xsi:type="xsd:double"&gt;6.82503&lt;/D&gt;&lt;D xsi:type="xsd:double"&gt;-4.948324&lt;/D&gt;&lt;D xsi:type="xsd:double"&gt;4.612851&lt;/D&gt;&lt;D xsi:type="xsd:double"&gt;0.5039334&lt;/D&gt;&lt;D xsi:type="xsd:double"&gt;-5.938256&lt;/D&gt;&lt;D xsi:type="xsd:double"&gt;8.561873&lt;/D&gt;&lt;D xsi:type="xsd:double"&gt;2.7110338&lt;/D&gt;&lt;D xsi:type="xsd:double"&gt;-2.5194943&lt;/D&gt;&lt;D xsi:type="xsd:double"&gt;-6.7692337&lt;/D&gt;&lt;D xsi:type="xsd:double"&gt;-3.3663332&lt;/D&gt;&lt;D xsi:type="xsd:double"&gt;5.6667447&lt;/D&gt;&lt;D xsi:type="xsd:double"&gt;1.8825054&lt;/D&gt;&lt;D xsi:type="xsd:double"&gt;-14.813632&lt;/D&gt;&lt;D xsi:type="xsd:double"&gt;10.695589&lt;/D&gt;&lt;D xsi:type="xsd:double"&gt;-5.1013527&lt;/D&gt;&lt;D xsi:type="xsd:double"&gt;-3.7023902&lt;/D&gt;&lt;D xsi:type="xsd:double"&gt;1.2167692&lt;/D&gt;&lt;D xsi:type="xsd:double"&gt;-6.4017653&lt;/D&gt;&lt;D xsi:type="xsd:double"&gt;3.183961&lt;/D&gt;&lt;D xsi:type="xsd:double"&gt;0.6476164&lt;/D&gt;&lt;D xsi:type="xsd:double"&gt;0.8327007&lt;/D&gt;&lt;D xsi:type="xsd:double"&gt;5.7057023&lt;/D&gt;&lt;D xsi:type="xsd:double"&gt;-0.2791822&lt;/D&gt;&lt;D xsi:type="xsd:double"&gt;6.341815&lt;/D&gt;&lt;D xsi:type="xsd:double"&gt;1.5835524&lt;/D&gt;&lt;D xsi:type="xsd:double"&gt;-0.79602003&lt;/D&gt;&lt;D xsi:type="xsd:double"&gt;-6.118357&lt;/D&gt;&lt;D xsi:type="xsd:double"&gt;-4.6652374&lt;/D&gt;&lt;D xsi:type="xsd:double"&gt;2.8255105&lt;/D&gt;&lt;D xsi:type="xsd:double"&gt;5.828774&lt;/D&gt;&lt;D xsi:type="xsd:double"&gt;2.7883053&lt;/D&gt;&lt;D xsi:type="xsd:double"&gt;5.894172&lt;/D&gt;&lt;D xsi:type="xsd:double"&gt;1.3440728&lt;/D&gt;&lt;D xsi:type="xsd:double"&gt;2.8865695&lt;/D&gt;&lt;D xsi:type="xsd:double"&gt;-0.58790445&lt;/D&gt;&lt;D xsi:type="xsd:double"&gt;6.6768765&lt;/D&gt;&lt;D xsi:type="xsd:double"&gt;-2.2394538&lt;/D&gt;&lt;D xsi:type="xsd:double"&gt;-2.1439075&lt;/D&gt;&lt;D xsi:type="xsd:double"&gt;6.8727493&lt;/D&gt;&lt;D xsi:type="xsd:double"&gt;-3.2855988&lt;/D&gt;&lt;D xsi:type="xsd:double"&gt;8.287561&lt;/D&gt;&lt;D xsi:type="xsd:double"&gt;-6.821555&lt;/D&gt;&lt;D xsi:type="xsd:double"&gt;0.0289917&lt;/D&gt;&lt;D xsi:type="xsd:double"&gt;0.37682056&lt;/D&gt;&lt;D xsi:type="xsd:double"&gt;-1.126188&lt;/D&gt;&lt;D xsi:type="xsd:double"&gt;-2.5993109&lt;/D&gt;&lt;D xsi:type="xsd:double"&gt;-1.3026476&lt;/D&gt;&lt;D xsi:type="xsd:double"&gt;8.761787&lt;/D&gt;&lt;D xsi:type="xsd:double"&gt;-3.076917&lt;/D&gt;&lt;D xsi:type="xsd:double"&gt;-14.415586&lt;/D&gt;&lt;D xsi:type="xsd:double"&gt;6.339574&lt;/D&gt;&lt;D xsi:type="xsd:double"&gt;3.9479852&lt;/D&gt;&lt;D xsi:type="xsd:double"&gt;2.4074793&lt;/D&gt;&lt;D xsi:type="xsd:double"&gt;-1.441443&lt;/D&gt;&lt;D xsi:type="xsd:double"&gt;2.0109653&lt;/D&gt;&lt;D xsi:type="xsd:double"&gt;6.8100333&lt;/D&gt;&lt;D xsi:type="xsd:double"&gt;-0.50334334&lt;/D&gt;&lt;D xsi:type="xsd:double"&gt;1.1523366&lt;/D&gt;&lt;D xsi:type="xsd:double"&gt;-0.88073015&lt;/D&gt;&lt;D xsi:type="xsd:double"&gt;-11.315412&lt;/D&gt;&lt;D xsi:type="xsd:double"&gt;1.0845304&lt;/D&gt;&lt;D xsi:type="xsd:double"&gt;3.4080148&lt;/D&gt;&lt;D xsi:type="xsd:double"&gt;6.5303564&lt;/D&gt;&lt;D xsi:type="xsd:double"&gt;-0.37239194&lt;/D&gt;&lt;D xsi:type="xsd:double"&gt;0.668931&lt;/D&gt;&lt;D xsi:type="xsd:double"&gt;0.5145788&lt;/D&gt;&lt;D xsi:type="xsd:double"&gt;-12.571102&lt;/D&gt;&lt;D xsi:type="xsd:double"&gt;-28.399479&lt;/D&gt;&lt;D xsi:type="xsd:double"&gt;18.49159&lt;/D&gt;&lt;D xsi:type="xsd:double"&gt;12.078214&lt;/D&gt;&lt;D xsi:type="xsd:double"&gt;4.180753&lt;/D&gt;&lt;D xsi:type="xsd:double"&gt;7.1122766&lt;/D&gt;&lt;D xsi:type="xsd:double"&gt;2.7666807&lt;/D&gt;&lt;D xsi:type="xsd:double"&gt;3.8588166&lt;/D&gt;&lt;D xsi:type="xsd:double"&gt;1.6417027&lt;/D&gt;&lt;D xsi:type="xsd:double"&gt;7.764232&lt;/D&gt;&lt;D xsi:type="xsd:double"&gt;8.0035095&lt;/D&gt;&lt;D xsi:type="xsd:double"&gt;2.8508782&lt;/D&gt;&lt;D xsi:type="xsd:double"&gt;0.90026855&lt;/D&gt;&lt;D xsi:type="xsd:double"&gt;-1.5026987&lt;/D&gt;&lt;D xsi:type="xsd:double"&gt;-0.6436229&lt;/D&gt;&lt;D xsi:type="xsd:double"&gt;8.877158&lt;/D&gt;&lt;D xsi:type="xsd:double"&gt;-2.0912945&lt;/D&gt;&lt;D xsi:type="xsd:double"&gt;3.6494732&lt;/D&gt;&lt;D xsi:type="xsd:double"&gt;8.019996&lt;/D&gt;&lt;D xsi:type="xsd:double"&gt;-0.42253137&lt;/D&gt;&lt;D xsi:type="xsd:double"&gt;1.0103106&lt;/D&gt;&lt;D xsi:type="xsd:double"&gt;-4.520911&lt;/D&gt;&lt;D xsi:type="xsd:double"&gt;4.1795015&lt;/D&gt;&lt;D xsi:type="xsd:double"&gt;-2.8057337&lt;/D&gt;&lt;D xsi:type="xsd:double"&gt;-8.550024&lt;/D&gt;&lt;D xsi:type="xsd:double"&gt;10.795176&lt;/D&gt;&lt;D xsi:type="xsd:double"&gt;-7.3075237&lt;/D&gt;&lt;D xsi:type="xsd:double"&gt;-2.9328942&lt;/D&gt;&lt;D xsi:type="xsd:double"&gt;-4.544348&lt;/D&gt;&lt;D xsi:type="xsd:double"&gt;8.407187&lt;/D&gt;&lt;D xsi:type="xsd:double"&gt;0.14015436&lt;/D&gt;&lt;D xsi:type="xsd:double"&gt;-2.9157937&lt;/D&gt;&lt;D xsi:type="xsd:double"&gt;3.4598827&lt;/D&gt;&lt;D xsi:type="xsd:double"&gt;0.9057164&lt;/D&gt;&lt;D xsi:type="xsd:double"&gt;-4.349828&lt;/D&gt;&lt;D xsi:type="xsd:double"&gt;-3.60924&lt;/D&gt;&lt;D xsi:type="xsd:double"&gt;0.074887276&lt;/D&gt;&lt;D xsi:type="xsd:double"&gt;-0.9977579&lt;/D&gt;&lt;D xsi:type="xsd:double"&gt;4.3084025&lt;/D&gt;&lt;D xsi:type="xsd:double"&gt;1.8357396&lt;/D&gt;&lt;D xsi:type="xsd:double"&gt;4.0151596&lt;/D&gt;&lt;D xsi:type="xsd:double"&gt;0.59400797&lt;/D&gt;&lt;D xsi:type="xsd:double"&gt;0.72677135&lt;/D&gt;&lt;D xsi:type="xsd:double"&gt;-0.42840838&lt;/D&gt;&lt;D xsi:type="xsd:double"&gt;-0.022643805&lt;/D&gt;&lt;D xsi:type="xsd:double"&gt;7.06681&lt;/D&gt;&lt;D xsi:type="xsd:double"&gt;3.8502216&lt;/D&gt;&lt;D xsi:type="xsd:double"&gt;2.077818&lt;/D&gt;&lt;D xsi:type="xsd:double"&gt;3.2129288&lt;/D&gt;&lt;D xsi:type="xsd:double"&gt;0.58004856&lt;/D&gt;&lt;D xsi:type="xsd:double"&gt;1.3648629&lt;/D&gt;&lt;D xsi:type="xsd:double"&gt;0.7396102&lt;/D&gt;&lt;D xsi:type="xsd:double"&gt;6.664157&lt;/D&gt;&lt;/FQL&gt;&lt;FQL&gt;&lt;Q&gt;UAE^FG_PRICE_MAVG(0,,,,200)&lt;/Q&gt;&lt;R&gt;1&lt;/R&gt;&lt;C&gt;1&lt;/C&gt;&lt;D xsi:type="xsd:double"&gt;14.542736&lt;/D&gt;&lt;/FQL&gt;&lt;FQL&gt;&lt;Q&gt;TUR^FMA_COS_DOWN("EPS","1M",+1,NOW,,,"PORTAGG","MEANR")&lt;/Q&gt;&lt;R&gt;1&lt;/R&gt;&lt;C&gt;1&lt;/C&gt;&lt;D xsi:type="xsd:double"&gt;18&lt;/D&gt;&lt;/FQL&gt;&lt;FQL&gt;&lt;Q&gt;TRYZA10Y-FDS^PCTCHG(FG_YIELD(0,,,,"YTM"),FG_YIELD(-3AM,,,,"YTM"))&lt;/Q&gt;&lt;R&gt;1&lt;/R&gt;&lt;C&gt;1&lt;/C&gt;&lt;D xsi:type="xsd:double"&gt;-8.581692&lt;/D&gt;&lt;/FQL&gt;&lt;FQL&gt;&lt;Q&gt;CC_CL^IMF_IFS_RCPI_Q(0)&lt;/Q&gt;&lt;R&gt;0&lt;/R&gt;&lt;C&gt;0&lt;/C&gt;&lt;/FQL&gt;&lt;FQL&gt;&lt;Q&gt;QAT^FMA_PE(LTM,0,,,"PORTAGG","MEANR")&lt;/Q&gt;&lt;R&gt;1&lt;/R&gt;&lt;C&gt;1&lt;/C&gt;&lt;D xsi:type="xsd:double"&gt;11.1659495363589&lt;/D&gt;&lt;/FQL&gt;&lt;FQL&gt;&lt;Q&gt;EIDO^FMA_EVAL_EBIT(LTMA,NOW,NOW,M,"PORTAGG","MEANR")&lt;/Q&gt;&lt;R&gt;1&lt;/R&gt;&lt;C&gt;1&lt;/C&gt;&lt;D xsi:type="xsd:double"&gt;9.32631171596871&lt;/D&gt;&lt;/FQL&gt;&lt;FQL&gt;&lt;Q&gt;CAGDPY@PE^EE_ACTUAL_ANNUAL(MED,+1)&lt;/Q&gt;&lt;R&gt;1&lt;/R&gt;&lt;C&gt;1&lt;/C&gt;&lt;D xsi:type="xsd:double"&gt;-0.5&lt;/D&gt;&lt;/FQL&gt;&lt;FQL&gt;&lt;Q&gt;EWZ^FMA_PE(LTMA,-10AY,0,AM,"PORTAGG","MEANR")&lt;/Q&gt;&lt;R&gt;121&lt;/R&gt;&lt;C&gt;1&lt;/C&gt;&lt;D xsi:type="xsd:double"&gt;11.7995701747188&lt;/D&gt;&lt;D xsi:type="xsd:double"&gt;12.1683511468888&lt;/D&gt;&lt;D xsi:type="xsd:double"&gt;13.089855191615&lt;/D&gt;&lt;D xsi:type="xsd:double"&gt;12.3184894460862&lt;/D&gt;&lt;D xsi:type="xsd:double"&gt;12.4871494078542&lt;/D&gt;&lt;D xsi:type="xsd:double"&gt;12.5069062091907&lt;/D&gt;&lt;D xsi:type="xsd:double"&gt;11.7598745242523&lt;/D&gt;&lt;D xsi:type="xsd:double"&gt;12.4133750209958&lt;/D&gt;&lt;D xsi:type="xsd:double"&gt;12.864166256443&lt;/D&gt;&lt;D xsi:type="xsd:double"&gt;13.1851384600131&lt;/D&gt;&lt;D xsi:type="xsd:double"&gt;13.9947273236038&lt;/D&gt;&lt;D xsi:type="xsd:double"&gt;13.7783984331383&lt;/D&gt;&lt;D xsi:type="xsd:double"&gt;13.7011480595632&lt;/D&gt;&lt;D xsi:type="xsd:double"&gt;13.3166663222795&lt;/D&gt;&lt;D xsi:type="xsd:double"&gt;12.6723731240921&lt;/D&gt;&lt;D xsi:type="xsd:double"&gt;12.6540039720349&lt;/D&gt;&lt;D xsi:type="xsd:double"&gt;12.6743435143035&lt;/D&gt;&lt;D xsi:type="xsd:double"&gt;12.5376793191669&lt;/D&gt;&lt;D xsi:type="xsd:double"&gt;11.7811834204624&lt;/D&gt;&lt;D xsi:type="xsd:double"&gt;11.4400840372465&lt;/D&gt;&lt;D xsi:type="xsd:double"&gt;12.9544194689805&lt;/D&gt;&lt;D xsi:type="xsd:double"&gt;13.1188790413035&lt;/D&gt;&lt;D xsi:type="xsd:double"&gt;13.0189183547755&lt;/D&gt;&lt;D xsi:type="xsd:double"&gt;13.0786851204858&lt;/D&gt;&lt;D xsi:type="xsd:double"&gt;13.2596338779392&lt;/D&gt;&lt;D xsi:type="xsd:double"&gt;14.1541838421711&lt;/D&gt;&lt;D xsi:type="xsd:double"&gt;14.671091085014&lt;/D&gt;&lt;D xsi:type="xsd:double"&gt;14.8054938539712&lt;/D&gt;&lt;D xsi:type="xsd:double"&gt;14.7421025881364&lt;/D&gt;&lt;D xsi:type="xsd:double"&gt;14.6791216810608&lt;/D&gt;&lt;D xsi:type="xsd:double"&gt;15.1627864371214&lt;/D&gt;&lt;D xsi:type="xsd:double"&gt;15.5842227139862&lt;/D&gt;&lt;D xsi:type="xsd:double"&gt;16.8446167216415&lt;/D&gt;&lt;D xsi:type="xsd:double"&gt;16.3383397486839&lt;/D&gt;&lt;D xsi:type="xsd:double"&gt;16.0253836233701&lt;/D&gt;&lt;D xsi:type="xsd:double"&gt;15.3592448709742&lt;/D&gt;&lt;D xsi:type="xsd:double"&gt;14.990307345503&lt;/D&gt;&lt;D xsi:type="xsd:double"&gt;15.3044751058037&lt;/D&gt;&lt;D xsi:type="xsd:double"&gt;15.3644082677635&lt;/D&gt;&lt;D xsi:type="xsd:double"&gt;15.7490298530179&lt;/D&gt;&lt;D xsi:type="xsd:double"&gt;14.8811786088286&lt;/D&gt;&lt;D xsi:type="xsd:double"&gt;14.5232347786382&lt;/D&gt;&lt;D xsi:type="xsd:double"&gt;15.3493983371122&lt;/D&gt;&lt;D xsi:type="xsd:double"&gt;15.8494358260148&lt;/D&gt;&lt;D xsi:type="xsd:double"&gt;16.5430836800647&lt;/D&gt;&lt;D xsi:type="xsd:double"&gt;16.1670416868892&lt;/D&gt;&lt;D xsi:type="xsd:double"&gt;15.6831913049053&lt;/D&gt;&lt;D xsi:type="xsd:double"&gt;14.9306773483315&lt;/D&gt;&lt;D xsi:type="xsd:double"&gt;14.2612082250811&lt;/D&gt;&lt;D xsi:type="xsd:double"&gt;14.4267094987633&lt;/D&gt;&lt;D xsi:type="xsd:double"&gt;13.2593153703483&lt;/D&gt;&lt;D xsi:type="xsd:double"&gt;13.4851016906655&lt;/D&gt;&lt;D xsi:type="xsd:double"&gt;14.2267410847101&lt;/D&gt;&lt;D xsi:type="xsd:double"&gt;14.0741042303247&lt;/D&gt;&lt;D xsi:type="xsd:double"&gt;14.3595211824485&lt;/D&gt;&lt;D xsi:type="xsd:double"&gt;15.3364557719015&lt;/D&gt;&lt;D xsi:type="xsd:double"&gt;14.7361974901024&lt;/D&gt;&lt;D xsi:type="xsd:double"&gt;14.49744213842&lt;/D&gt;&lt;D xsi:type="xsd:double"&gt;14.1308808424983&lt;/D&gt;&lt;D xsi:type="xsd:double"&gt;14.0515010806957&lt;/D&gt;&lt;D xsi:type="xsd:double"&gt;14.3946057717119&lt;/D&gt;&lt;D xsi:type="xsd:double"&gt;14.3002650432488&lt;/D&gt;&lt;D xsi:type="xsd:double"&gt;14.2628525488945&lt;/D&gt;&lt;D xsi:type="xsd:double"&gt;14.3946586496975&lt;/D&gt;&lt;D xsi:type="xsd:double"&gt;15.5316587152322&lt;/D&gt;&lt;D xsi:type="xsd:double"&gt;15.8402287570713&lt;/D&gt;&lt;D xsi:type="xsd:double"&gt;17.532385744208&lt;/D&gt;&lt;D xsi:type="xsd:double"&gt;17.1219839423822&lt;/D&gt;&lt;D xsi:type="xsd:double"&gt;16.9926811807614&lt;/D&gt;&lt;D xsi:type="xsd:double"&gt;16.0737323078558&lt;/D&gt;&lt;D xsi:type="xsd:double"&gt;16.8386480818872&lt;/D&gt;&lt;D xsi:type="xsd:double"&gt;19.5893856296554&lt;/D&gt;&lt;D xsi:type="xsd:double"&gt;29.2238405342676&lt;/D&gt;&lt;D xsi:type="xsd:double"&gt;33.3225047246644&lt;/D&gt;&lt;D xsi:type="xsd:double"&gt;35.328622364883&lt;/D&gt;&lt;D xsi:type="xsd:double"&gt;28.9936840042068&lt;/D&gt;&lt;D xsi:type="xsd:double"&gt;29.3703254382126&lt;/D&gt;&lt;D xsi:type="xsd:double"&gt;33.0891859712607&lt;/D&gt;&lt;D xsi:type="xsd:double"&gt;36.152958323143&lt;/D&gt;&lt;D xsi:type="xsd:double"&gt;28.9316331032066&lt;/D&gt;&lt;D xsi:type="xsd:double"&gt;20.6542692780413&lt;/D&gt;&lt;D xsi:type="xsd:double"&gt;19.3713310463904&lt;/D&gt;&lt;D xsi:type="xsd:double"&gt;18.0440870905379&lt;/D&gt;&lt;D xsi:type="xsd:double"&gt;17.1959265296201&lt;/D&gt;&lt;D xsi:type="xsd:double"&gt;15.9323962701185&lt;/D&gt;&lt;D xsi:type="xsd:double"&gt;13.9864463209675&lt;/D&gt;&lt;D xsi:type="xsd:double"&gt;12.4619202787041&lt;/D&gt;&lt;D xsi:type="xsd:double"&gt;10.7683806731468&lt;/D&gt;&lt;D xsi:type="xsd:double"&gt;9.06155838758924&lt;/D&gt;&lt;D xsi:type="xsd:double"&gt;7.75178419093039&lt;/D&gt;&lt;D xsi:type="xsd:double"&gt;6.30564859505949&lt;/D&gt;&lt;D xsi:type="xsd:double"&gt;7.04088275999304&lt;/D&gt;&lt;D xsi:type="xsd:double"&gt;7.0797878781559&lt;/D&gt;&lt;D xsi:type="xsd:double"&gt;7.0282370757894&lt;/D&gt;&lt;D xsi:type="xsd:double"&gt;6.62758229199216&lt;/D&gt;&lt;D xsi:type="xsd:double"&gt;6.66357095700466&lt;/D&gt;&lt;D xsi:type="xsd:double"&gt;6.17809688346642&lt;/D&gt;&lt;D xsi:type="xsd:double"&gt;6.30781922000952&lt;/D&gt;&lt;D xsi:type="xsd:double"&gt;6.17326706522464&lt;/D&gt;&lt;D xsi:type="xsd:double"&gt;6.32308372185113&lt;/D&gt;&lt;D xsi:type="xsd:double"&gt;6.33432653592826&lt;/D&gt;&lt;D xsi:type="xsd:double"&gt;5.78451394673416&lt;/D&gt;&lt;D xsi:type="xsd:double"&gt;5.54053576527091&lt;/D&gt;&lt;D xsi:type="xsd:double"&gt;5.78959415211596&lt;/D&gt;&lt;D xsi:type="xsd:double"&gt;5.54231633907105&lt;/D&gt;&lt;D xsi:type="xsd:double"&gt;5.60672798076808&lt;/D&gt;&lt;D xsi:type="xsd:double"&gt;5.8158164441658&lt;/D&gt;&lt;D xsi:type="xsd:double"&gt;6.22626307334693&lt;/D&gt;&lt;D xsi:type="xsd:double"&gt;6.83462873484051&lt;/D&gt;&lt;D xsi:type="xsd:double"&gt;7.06667016190943&lt;/D&gt;&lt;D xsi:type="xsd:double"&gt;7.21508295692792&lt;/D&gt;&lt;D xsi:type="xsd:double"&gt;7.1700786463252&lt;/D&gt;&lt;D xsi:type="xsd:double"&gt;7.44649706977591&lt;/D&gt;&lt;D xsi:type="xsd:double"&gt;8.14102478725718&lt;/D&gt;&lt;D xsi:type="xsd:double"&gt;8.66532286213895&lt;/D&gt;&lt;D xsi:type="xsd:double"&gt;8.17047676114347&lt;/D&gt;&lt;D xsi:type="xsd:double"&gt;8.44277472409997&lt;/D&gt;&lt;D xsi:type="xsd:double"&gt;8.32535095444467&lt;/D&gt;&lt;D xsi:type="xsd:double"&gt;8.28743331363879&lt;/D&gt;&lt;D xsi:type="xsd:double"&gt;8.01274711526062&lt;/D&gt;&lt;D xsi:type="xsd:double"&gt;7.97227717581217&lt;/D&gt;&lt;/FQL&gt;&lt;FQL&gt;&lt;Q&gt;GREK^P_PRICE(0)/P_PRICE_LOW_PR(0,,,,,,"PRICE","INTRA","52W")-1&lt;/Q&gt;&lt;R&gt;1&lt;/R&gt;&lt;C&gt;1&lt;/C&gt;&lt;D xsi:type="xsd:double"&gt;0.35213125&lt;/D&gt;&lt;/FQL&gt;&lt;FQL&gt;&lt;Q&gt;EWM^FG_TOTAL_RETURNC(0,-3AM)&lt;/Q&gt;&lt;R&gt;1&lt;/R&gt;&lt;C&gt;1&lt;/C&gt;&lt;D xsi:type="xsd:double"&gt;5.369854&lt;/D&gt;&lt;/FQL&gt;&lt;FQL&gt;&lt;Q&gt;SPY^FG_TOTAL_RETURNC(0,-6AM)&lt;/Q&gt;&lt;R&gt;1&lt;/R&gt;&lt;C&gt;1&lt;/C&gt;&lt;D xsi:type="xsd:double"&gt;19.288027&lt;/D&gt;&lt;/FQL&gt;&lt;FQL&gt;&lt;Q&gt;REFZAREPO-FDS^FG_YIELD(NOW,,,0)&lt;/Q&gt;&lt;R&gt;1&lt;/R&gt;&lt;C&gt;1&lt;/C&gt;&lt;D xsi:type="xsd:double"&gt;8.25&lt;/D&gt;&lt;/FQL&gt;&lt;FQL&gt;&lt;Q&gt;TRYID10Y-FDS^FG_YIELD(0,,,,"YTM")&lt;/Q&gt;&lt;R&gt;1&lt;/R&gt;&lt;C&gt;1&lt;/C&gt;&lt;D xsi:type="xsd:double"&gt;7.103478&lt;/D&gt;&lt;/FQL&gt;&lt;FQL&gt;&lt;Q&gt;EWZ^FG_FCF_YIELD_NTM(0)&lt;/Q&gt;&lt;R&gt;1&lt;/R&gt;&lt;C&gt;1&lt;/C&gt;&lt;D xsi:type="xsd:double"&gt;10.3797860560162&lt;/D&gt;&lt;/FQL&gt;&lt;FQL&gt;&lt;Q&gt;TRYZA10Y-FDS^JULIAN(FG_YIELD(-10AY,0,CY,,"YTM").DATES)&lt;/Q&gt;&lt;R&gt;10&lt;/R&gt;&lt;C&gt;1&lt;/C&gt;&lt;D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xsi:type="xsd:long"&gt;45289&lt;/D&gt;&lt;/FQL&gt;&lt;FQL&gt;&lt;Q&gt;USDPLN^FG_PRICE_CHANGE(0,-3AM)&lt;/Q&gt;&lt;R&gt;1&lt;/R&gt;&lt;C&gt;1&lt;/C&gt;&lt;D xsi:type="xsd:double"&gt;0.08084774&lt;/D&gt;&lt;/FQL&gt;&lt;FQL&gt;&lt;Q&gt;TUR^P_PRICE_RETURNS_PR('52W',2,-10AY,0,AM)&lt;/Q&gt;&lt;R&gt;121&lt;/R&gt;&lt;C&gt;1&lt;/C&gt;&lt;D xsi:type="xsd:double"&gt;-0.9931207&lt;/D&gt;&lt;D xsi:type="xsd:double"&gt;-0.92921853&lt;/D&gt;&lt;D xsi:type="xsd:double"&gt;19.373465&lt;/D&gt;&lt;D xsi:type="xsd:double"&gt;-13.514816&lt;/D&gt;&lt;D xsi:type="xsd:double"&gt;-2.2640586&lt;/D&gt;&lt;D xsi:type="xsd:double"&gt;8.435988&lt;/D&gt;&lt;D xsi:type="xsd:double"&gt;20.986176&lt;/D&gt;&lt;D xsi:type="xsd:double"&gt;25.327408&lt;/D&gt;&lt;D xsi:type="xsd:double"&gt;6.4570427&lt;/D&gt;&lt;D xsi:type="xsd:double"&gt;-4.229331&lt;/D&gt;&lt;D xsi:type="xsd:double"&gt;-13.194818&lt;/D&gt;&lt;D xsi:type="xsd:double"&gt;-19.31075&lt;/D&gt;&lt;D xsi:type="xsd:double"&gt;-15.321332&lt;/D&gt;&lt;D xsi:type="xsd:double"&gt;-24.57615&lt;/D&gt;&lt;D xsi:type="xsd:double"&gt;-35.93383&lt;/D&gt;&lt;D xsi:type="xsd:double"&gt;-18.21521&lt;/D&gt;&lt;D xsi:type="xsd:double"&gt;-16.454315&lt;/D&gt;&lt;D xsi:type="xsd:double"&gt;-32.31625&lt;/D&gt;&lt;D xsi:type="xsd:double"&gt;-33.707916&lt;/D&gt;&lt;D xsi:type="xsd:double"&gt;-26.29847&lt;/D&gt;&lt;D xsi:type="xsd:double"&gt;-13.519245&lt;/D&gt;&lt;D xsi:type="xsd:double"&gt;-5.8732867&lt;/D&gt;&lt;D xsi:type="xsd:double"&gt;-10.886663&lt;/D&gt;&lt;D xsi:type="xsd:double"&gt;-10.875583&lt;/D&gt;&lt;D xsi:type="xsd:double"&gt;-11.303509&lt;/D&gt;&lt;D xsi:type="xsd:double"&gt;-6.5522137&lt;/D&gt;&lt;D xsi:type="xsd:double"&gt;6.3224077&lt;/D&gt;&lt;D xsi:type="xsd:double"&gt;0.28383732&lt;/D&gt;&lt;D xsi:type="xsd:double"&gt;-16.914446&lt;/D&gt;&lt;D xsi:type="xsd:double"&gt;-17.200697&lt;/D&gt;&lt;D xsi:type="xsd:double"&gt;-8.750838&lt;/D&gt;&lt;D xsi:type="xsd:double"&gt;-4.922068&lt;/D&gt;&lt;D xsi:type="xsd:double"&gt;-7.727468&lt;/D&gt;&lt;D xsi:type="xsd:double"&gt;-16.583174&lt;/D&gt;&lt;D xsi:type="xsd:double"&gt;1.180768&lt;/D&gt;&lt;D xsi:type="xsd:double"&gt;3.856647&lt;/D&gt;&lt;D xsi:type="xsd:double"&gt;7.3296905&lt;/D&gt;&lt;D xsi:type="xsd:double"&gt;22.285843&lt;/D&gt;&lt;D xsi:type="xsd:double"&gt;21.058655&lt;/D&gt;&lt;D xsi:type="xsd:double"&gt;13.899147&lt;/D&gt;&lt;D xsi:type="xsd:double"&gt;16.517818&lt;/D&gt;&lt;D xsi:type="xsd:double"&gt;32.12774&lt;/D&gt;&lt;D xsi:type="xsd:double"&gt;47.35458&lt;/D&gt;&lt;D xsi:type="xsd:double"&gt;26.675915&lt;/D&gt;&lt;D xsi:type="xsd:double"&gt;28.14244&lt;/D&gt;&lt;D xsi:type="xsd:double"&gt;19.80666&lt;/D&gt;&lt;D xsi:type="xsd:double"&gt;-5.776972&lt;/D&gt;&lt;D xsi:type="xsd:double"&gt;-22.147375&lt;/D&gt;&lt;D xsi:type="xsd:double"&gt;-21.857029&lt;/D&gt;&lt;D xsi:type="xsd:double"&gt;-36.44637&lt;/D&gt;&lt;D xsi:type="xsd:double"&gt;-54.353477&lt;/D&gt;&lt;D xsi:type="xsd:double"&gt;-45.465034&lt;/D&gt;&lt;D xsi:type="xsd:double"&gt;-34.536545&lt;/D&gt;&lt;D xsi:type="xsd:double"&gt;-34.525906&lt;/D&gt;&lt;D xsi:type="xsd:double"&gt;-43.07448&lt;/D&gt;&lt;D xsi:type="xsd:double"&gt;-31.838709&lt;/D&gt;&lt;D xsi:type="xsd:double"&gt;-35.52736&lt;/D&gt;&lt;D xsi:type="xsd:double"&gt;-35.99616&lt;/D&gt;&lt;D xsi:type="xsd:double"&gt;-34.05&lt;/D&gt;&lt;D xsi:type="xsd:double"&gt;-24.2391&lt;/D&gt;&lt;D xsi:type="xsd:double"&gt;-15.316182&lt;/D&gt;&lt;D xsi:type="xsd:double"&gt;-3.5864055&lt;/D&gt;&lt;D xsi:type="xsd:double"&gt;29.490875&lt;/D&gt;&lt;D xsi:type="xsd:double"&gt;24.360716&lt;/D&gt;&lt;D xsi:type="xsd:double"&gt;-0.8912146&lt;/D&gt;&lt;D xsi:type="xsd:double"&gt;12.121141&lt;/D&gt;&lt;D xsi:type="xsd:double"&gt;20.33745&lt;/D&gt;&lt;D xsi:type="xsd:double"&gt;3.6247373&lt;/D&gt;&lt;D xsi:type="xsd:double"&gt;-5.127573&lt;/D&gt;&lt;D xsi:type="xsd:double"&gt;-20.813639&lt;/D&gt;&lt;D xsi:type="xsd:double"&gt;-12.418288&lt;/D&gt;&lt;D xsi:type="xsd:double"&gt;3.0025601&lt;/D&gt;&lt;D xsi:type="xsd:double"&gt;-5.529177&lt;/D&gt;&lt;D xsi:type="xsd:double"&gt;-16.214674&lt;/D&gt;&lt;D xsi:type="xsd:double"&gt;-19.823193&lt;/D&gt;&lt;D xsi:type="xsd:double"&gt;-22.276068&lt;/D&gt;&lt;D xsi:type="xsd:double"&gt;-24.167496&lt;/D&gt;&lt;D xsi:type="xsd:double"&gt;-11.478454&lt;/D&gt;&lt;D xsi:type="xsd:double"&gt;1.8344045&lt;/D&gt;&lt;D xsi:type="xsd:double"&gt;2.6693344&lt;/D&gt;&lt;D xsi:type="xsd:double"&gt;10.316002&lt;/D&gt;&lt;D xsi:type="xsd:double"&gt;30.735374&lt;/D&gt;&lt;D xsi:type="xsd:double"&gt;22.60915&lt;/D&gt;&lt;D xsi:type="xsd:double"&gt;2.0728588&lt;/D&gt;&lt;D xsi:type="xsd:double"&gt;-5.6723237&lt;/D&gt;&lt;D xsi:type="xsd:double"&gt;11.759019&lt;/D&gt;&lt;D xsi:type="xsd:double"&gt;25.558067&lt;/D&gt;&lt;D xsi:type="xsd:double"&gt;8.713472&lt;/D&gt;&lt;D xsi:type="xsd:double"&gt;22.823751&lt;/D&gt;&lt;D xsi:type="xsd:double"&gt;-16.896975&lt;/D&gt;&lt;D xsi:type="xsd:double"&gt;-25.31265&lt;/D&gt;&lt;D xsi:type="xsd:double"&gt;-31.570614&lt;/D&gt;&lt;D xsi:type="xsd:double"&gt;-29.705465&lt;/D&gt;&lt;D xsi:type="xsd:double"&gt;-7.9206705&lt;/D&gt;&lt;D xsi:type="xsd:double"&gt;-0.59194565&lt;/D&gt;&lt;D xsi:type="xsd:double"&gt;-1.0930359&lt;/D&gt;&lt;D xsi:type="xsd:double"&gt;-9.578776&lt;/D&gt;&lt;D xsi:type="xsd:double"&gt;-7.128966&lt;/D&gt;&lt;D xsi:type="xsd:double"&gt;-1.848352&lt;/D&gt;&lt;D xsi:type="xsd:double"&gt;19.771969&lt;/D&gt;&lt;D xsi:type="xsd:double"&gt;33.865692&lt;/D&gt;&lt;D xsi:type="xsd:double"&gt;83.688675&lt;/D&gt;&lt;D xsi:type="xsd:double"&gt;83.17458&lt;/D&gt;&lt;D xsi:type="xsd:double"&gt;81.57275&lt;/D&gt;&lt;D xsi:type="xsd:double"&gt;92.25693&lt;/D&gt;&lt;D xsi:type="xsd:double"&gt;58.705627&lt;/D&gt;&lt;D xsi:type="xsd:double"&gt;35.77759&lt;/D&gt;&lt;D xsi:type="xsd:double"&gt;56.67502&lt;/D&gt;&lt;D xsi:type="xsd:double"&gt;64.36136&lt;/D&gt;&lt;D xsi:type="xsd:double"&gt;79.169395&lt;/D&gt;&lt;D xsi:type="xsd:double"&gt;76.343445&lt;/D&gt;&lt;D xsi:type="xsd:double"&gt;65.86003&lt;/D&gt;&lt;D xsi:type="xsd:double"&gt;30.292368&lt;/D&gt;&lt;D xsi:type="xsd:double"&gt;11.922586&lt;/D&gt;&lt;D xsi:type="xsd:double"&gt;-0.9811342&lt;/D&gt;&lt;D xsi:type="xsd:double"&gt;13.265789&lt;/D&gt;&lt;D xsi:type="xsd:double"&gt;6.3872933&lt;/D&gt;&lt;D xsi:type="xsd:double"&gt;23.096298&lt;/D&gt;&lt;D xsi:type="xsd:double"&gt;44.395317&lt;/D&gt;&lt;D xsi:type="xsd:double"&gt;33.97422&lt;/D&gt;&lt;D xsi:type="xsd:double"&gt;49.180267&lt;/D&gt;&lt;/FQL&gt;&lt;FQL&gt;&lt;Q&gt;TUR^FMA_COS_UP("EPS","1M",+1,NOW,,,"PORTAGG","MEANR")&lt;/Q&gt;&lt;R&gt;1&lt;/R&gt;&lt;C&gt;1&lt;/C&gt;&lt;D xsi:type="xsd:double"&gt;15&lt;/D&gt;&lt;/FQL&gt;&lt;FQL&gt;&lt;Q&gt;CAGDPY@CL^EE_ACTUAL_ANNUAL(MED,0)&lt;/Q&gt;&lt;R&gt;1&lt;/R&gt;&lt;C&gt;1&lt;/C&gt;&lt;D xsi:type="xsd:double"&gt;-3.68653581083686&lt;/D&gt;&lt;/FQL&gt;&lt;FQL&gt;&lt;Q&gt;TUR^FMA_DIV_YLD(NTMA,-10AY,0,AM,"PORTAGG","MEANR")&lt;/Q&gt;&lt;R&gt;121&lt;/R&gt;&lt;C&gt;1&lt;/C&gt;&lt;D xsi:type="xsd:double"&gt;3.16884803075211&lt;/D&gt;&lt;D xsi:type="xsd:double"&gt;2.76963697421546&lt;/D&gt;&lt;D xsi:type="xsd:double"&gt;2.94930810165378&lt;/D&gt;&lt;D xsi:type="xsd:double"&gt;3.2254309164601&lt;/D&gt;&lt;D xsi:type="xsd:double"&gt;2.98325771109334&lt;/D&gt;&lt;D xsi:type="xsd:double"&gt;2.75706987368248&lt;/D&gt;&lt;D xsi:type="xsd:double"&gt;2.75297842047461&lt;/D&gt;&lt;D xsi:type="xsd:double"&gt;2.85619009567215&lt;/D&gt;&lt;D xsi:type="xsd:double"&gt;3.00897597578302&lt;/D&gt;&lt;D xsi:type="xsd:double"&gt;2.99202226664555&lt;/D&gt;&lt;D xsi:type="xsd:double"&gt;2.92370835847851&lt;/D&gt;&lt;D xsi:type="xsd:double"&gt;2.99442789197681&lt;/D&gt;&lt;D xsi:type="xsd:double"&gt;3.04302444072222&lt;/D&gt;&lt;D xsi:type="xsd:double"&gt;3.16415718682139&lt;/D&gt;&lt;D xsi:type="xsd:double"&gt;3.40885651568091&lt;/D&gt;&lt;D xsi:type="xsd:double"&gt;3.31812920180035&lt;/D&gt;&lt;D xsi:type="xsd:double"&gt;3.05491577599107&lt;/D&gt;&lt;D xsi:type="xsd:double"&gt;3.47714745798611&lt;/D&gt;&lt;D xsi:type="xsd:double"&gt;3.66134407385299&lt;/D&gt;&lt;D xsi:type="xsd:double"&gt;3.50817339242787&lt;/D&gt;&lt;D xsi:type="xsd:double"&gt;3.28034236077683&lt;/D&gt;&lt;D xsi:type="xsd:double"&gt;3.16411693112859&lt;/D&gt;&lt;D xsi:type="xsd:double"&gt;3.43588404532083&lt;/D&gt;&lt;D xsi:type="xsd:double"&gt;3.50530343832827&lt;/D&gt;&lt;D xsi:type="xsd:double"&gt;3.53226412791304&lt;/D&gt;&lt;D xsi:type="xsd:double"&gt;3.63896513814047&lt;/D&gt;&lt;D xsi:type="xsd:double"&gt;3.56016795510103&lt;/D&gt;&lt;D xsi:type="xsd:double"&gt;3.65105775897899&lt;/D&gt;&lt;D xsi:type="xsd:double"&gt;3.74338605410607&lt;/D&gt;&lt;D xsi:type="xsd:double"&gt;3.90101747646842&lt;/D&gt;&lt;D xsi:type="xsd:double"&gt;3.90374744856859&lt;/D&gt;&lt;D xsi:type="xsd:double"&gt;3.45503838211055&lt;/D&gt;&lt;D xsi:type="xsd:double"&gt;3.52881894439286&lt;/D&gt;&lt;D xsi:type="xsd:double"&gt;3.64042343100216&lt;/D&gt;&lt;D xsi:type="xsd:double"&gt;3.7133751105583&lt;/D&gt;&lt;D xsi:type="xsd:double"&gt;3.55858311286926&lt;/D&gt;&lt;D xsi:type="xsd:double"&gt;3.59532219747099&lt;/D&gt;&lt;D xsi:type="xsd:double"&gt;3.67405383121002&lt;/D&gt;&lt;D xsi:type="xsd:double"&gt;3.81706801871717&lt;/D&gt;&lt;D xsi:type="xsd:double"&gt;4.18414374176558&lt;/D&gt;&lt;D xsi:type="xsd:double"&gt;4.07054561728711&lt;/D&gt;&lt;D xsi:type="xsd:double"&gt;4.29872735631484&lt;/D&gt;&lt;D xsi:type="xsd:double"&gt;4.02444929111385&lt;/D&gt;&lt;D xsi:type="xsd:double"&gt;4.08528590271516&lt;/D&gt;&lt;D xsi:type="xsd:double"&gt;4.26677394881604&lt;/D&gt;&lt;D xsi:type="xsd:double"&gt;4.5425</t>
        </r>
      </text>
    </comment>
    <comment ref="A16" authorId="0" shapeId="0" xr:uid="{EA798B37-E52F-4D92-9FFD-2934BA69FD9D}">
      <text>
        <r>
          <rPr>
            <b/>
            <sz val="9"/>
            <color indexed="81"/>
            <rFont val="Tahoma"/>
            <charset val="1"/>
          </rPr>
          <t>9079800804&lt;/D&gt;&lt;D xsi:type="xsd:double"&gt;5.26156248890844&lt;/D&gt;&lt;D xsi:type="xsd:double"&gt;5.48491401449613&lt;/D&gt;&lt;D xsi:type="xsd:double"&gt;5.3059259567774&lt;/D&gt;&lt;D xsi:type="xsd:double"&gt;5.41100037273861&lt;/D&gt;&lt;D xsi:type="xsd:double"&gt;5.88986649383987&lt;/D&gt;&lt;D xsi:type="xsd:double"&gt;5.64902867677265&lt;/D&gt;&lt;D xsi:type="xsd:double"&gt;5.30882924062941&lt;/D&gt;&lt;D xsi:type="xsd:double"&gt;5.43323219237148&lt;/D&gt;&lt;D xsi:type="xsd:double"&gt;5.47449859388039&lt;/D&gt;&lt;D xsi:type="xsd:double"&gt;4.48549386390364&lt;/D&gt;&lt;D xsi:type="xsd:double"&gt;4.43982511355324&lt;/D&gt;&lt;D xsi:type="xsd:double"&gt;4.87389312260247&lt;/D&gt;&lt;D xsi:type="xsd:double"&gt;5.15160910619185&lt;/D&gt;&lt;D xsi:type="xsd:double"&gt;5.08296221920329&lt;/D&gt;&lt;D xsi:type="xsd:double"&gt;4.59784943613946&lt;/D&gt;&lt;D xsi:type="xsd:double"&gt;4.6831461672077&lt;/D&gt;&lt;D xsi:type="xsd:double"&gt;5.02690011013396&lt;/D&gt;&lt;D xsi:type="xsd:double"&gt;4.82094700293321&lt;/D&gt;&lt;D xsi:type="xsd:double"&gt;4.79529189493354&lt;/D&gt;&lt;D xsi:type="xsd:double"&gt;4.54531754680789&lt;/D&gt;&lt;D xsi:type="xsd:double"&gt;4.37571554778849&lt;/D&gt;&lt;D xsi:type="xsd:double"&gt;4.41018243107366&lt;/D&gt;&lt;D xsi:type="xsd:double"&gt;4.60984011634574&lt;/D&gt;&lt;D xsi:type="xsd:double"&gt;5.87461905280733&lt;/D&gt;&lt;D xsi:type="xsd:double"&gt;4.06604168150711&lt;/D&gt;&lt;D xsi:type="xsd:double"&gt;3.35350751543045&lt;/D&gt;&lt;D xsi:type="xsd:double"&gt;3.35413842178937&lt;/D&gt;&lt;D xsi:type="xsd:double"&gt;3.97391575270335&lt;/D&gt;&lt;D xsi:type="xsd:double"&gt;4.3841918483011&lt;/D&gt;&lt;D xsi:type="xsd:double"&gt;4.36690666807549&lt;/D&gt;&lt;D xsi:type="xsd:double"&gt;4.35985618907913&lt;/D&gt;&lt;D xsi:type="xsd:double"&gt;3.87646405209723&lt;/D&gt;&lt;D xsi:type="xsd:double"&gt;3.80764167659326&lt;/D&gt;&lt;D xsi:type="xsd:double"&gt;4.22189973962881&lt;/D&gt;&lt;D xsi:type="xsd:double"&gt;4.46158744044359&lt;/D&gt;&lt;D xsi:type="xsd:double"&gt;5.07935391386359&lt;/D&gt;&lt;D xsi:type="xsd:double"&gt;5.45248775739081&lt;/D&gt;&lt;D xsi:type="xsd:double"&gt;5.63998944711525&lt;/D&gt;&lt;D xsi:type="xsd:double"&gt;5.78202031182205&lt;/D&gt;&lt;D xsi:type="xsd:double"&gt;5.99490244189578&lt;/D&gt;&lt;D xsi:type="xsd:double"&gt;5.87001636720598&lt;/D&gt;&lt;D xsi:type="xsd:double"&gt;6.17977440073502&lt;/D&gt;&lt;D xsi:type="xsd:double"&gt;5.6357924959385&lt;/D&gt;&lt;D xsi:type="xsd:double"&gt;4.69100268459046&lt;/D&gt;&lt;D xsi:type="xsd:double"&gt;5.21445239762089&lt;/D&gt;&lt;D xsi:type="xsd:double"&gt;6.22396101558969&lt;/D&gt;&lt;D xsi:type="xsd:double"&gt;6.23883539865635&lt;/D&gt;&lt;D xsi:type="xsd:double"&gt;5.3717308148235&lt;/D&gt;&lt;D xsi:type="xsd:double"&gt;5.63637325814952&lt;/D&gt;&lt;D xsi:type="xsd:double"&gt;5.23534209951643&lt;/D&gt;&lt;D xsi:type="xsd:double"&gt;6.13037575658572&lt;/D&gt;&lt;D xsi:type="xsd:double"&gt;5.83299804329196&lt;/D&gt;&lt;D xsi:type="xsd:double"&gt;4.98266269056896&lt;/D&gt;&lt;D xsi:type="xsd:double"&gt;5.1799237929287&lt;/D&gt;&lt;D xsi:type="xsd:double"&gt;5.10128870807046&lt;/D&gt;&lt;D xsi:type="xsd:double"&gt;4.63182039301276&lt;/D&gt;&lt;D xsi:type="xsd:double"&gt;4.35557000718607&lt;/D&gt;&lt;D xsi:type="xsd:double"&gt;5.22299424117499&lt;/D&gt;&lt;D xsi:type="xsd:double"&gt;5.12116972259338&lt;/D&gt;&lt;D xsi:type="xsd:double"&gt;5.26973434091918&lt;/D&gt;&lt;D xsi:type="xsd:double"&gt;5.71307924877602&lt;/D&gt;&lt;D xsi:type="xsd:double"&gt;4.91343606095854&lt;/D&gt;&lt;D xsi:type="xsd:double"&gt;4.38274187965514&lt;/D&gt;&lt;D xsi:type="xsd:double"&gt;3.71164640728375&lt;/D&gt;&lt;D xsi:type="xsd:double"&gt;3.55905696756289&lt;/D&gt;&lt;D xsi:type="xsd:double"&gt;3.72508045462839&lt;/D&gt;&lt;D xsi:type="xsd:double"&gt;4.30735667906966&lt;/D&gt;&lt;D xsi:type="xsd:double"&gt;4.32747701582439&lt;/D&gt;&lt;D xsi:type="xsd:double"&gt;4.80131213633041&lt;/D&gt;&lt;D xsi:type="xsd:double"&gt;4.26037405991462&lt;/D&gt;&lt;D xsi:type="xsd:double"&gt;4.20986808092554&lt;/D&gt;&lt;D xsi:type="xsd:double"&gt;3.94157789742833&lt;/D&gt;&lt;D xsi:type="xsd:double"&gt;4.28806985778948&lt;/D&gt;&lt;D xsi:type="xsd:double"&gt;4.08879104325905&lt;/D&gt;&lt;D xsi:type="xsd:double"&gt;3.96707819810032&lt;/D&gt;&lt;/FQL&gt;&lt;FQL&gt;&lt;Q&gt;EPHE^FMA_PE(LTMA,-10AY,0,AM,"PORTAGG","MEANR")&lt;/Q&gt;&lt;R&gt;121&lt;/R&gt;&lt;C&gt;1&lt;/C&gt;&lt;D xsi:type="xsd:double"&gt;19.2957259151999&lt;/D&gt;&lt;D xsi:type="xsd:double"&gt;19.3733718506907&lt;/D&gt;&lt;D xsi:type="xsd:double"&gt;19.9633549589553&lt;/D&gt;&lt;D xsi:type="xsd:double"&gt;19.6620860513922&lt;/D&gt;&lt;D xsi:type="xsd:double"&gt;19.8357136885332&lt;/D&gt;&lt;D xsi:type="xsd:double"&gt;19.9685546523702&lt;/D&gt;&lt;D xsi:type="xsd:double"&gt;20.0372526778508&lt;/D&gt;&lt;D xsi:type="xsd:double"&gt;20.836565742317&lt;/D&gt;&lt;D xsi:type="xsd:double"&gt;21.0539274910574&lt;/D&gt;&lt;D xsi:type="xsd:double"&gt;20.9578228638535&lt;/D&gt;&lt;D xsi:type="xsd:double"&gt;20.6895367370568&lt;/D&gt;&lt;D xsi:type="xsd:double"&gt;20.1927187623637&lt;/D&gt;&lt;D xsi:type="xsd:double"&gt;20.1576784176844&lt;/D&gt;&lt;D xsi:type="xsd:double"&gt;20.2666431599887&lt;/D&gt;&lt;D xsi:type="xsd:double"&gt;19.086994040815&lt;/D&gt;&lt;D xsi:type="xsd:double"&gt;18.8039342556237&lt;/D&gt;&lt;D xsi:type="xsd:double"&gt;19.1637017733187&lt;/D&gt;&lt;D xsi:type="xsd:double"&gt;18.3129246245651&lt;/D&gt;&lt;D xsi:type="xsd:double"&gt;17.8229068407955&lt;/D&gt;&lt;D xsi:type="xsd:double"&gt;17.5338252435046&lt;/D&gt;&lt;D xsi:type="xsd:double"&gt;16.6916656181954&lt;/D&gt;&lt;D xsi:type="xsd:double"&gt;16.9433558410672&lt;/D&gt;&lt;D xsi:type="xsd:double"&gt;16.6084121407203&lt;/D&gt;&lt;D xsi:type="xsd:double"&gt;17.1392906380134&lt;/D&gt;&lt;D xsi:type="xsd:double"&gt;17.687967796899&lt;/D&gt;&lt;D xsi:type="xsd:double"&gt;18.0489796865827&lt;/D&gt;&lt;D xsi:type="xsd:double"&gt;18.5959775172638&lt;/D&gt;&lt;D xsi:type="xsd:double"&gt;17.9135480537753&lt;/D&gt;&lt;D xsi:type="xsd:double"&gt;17.1531226400806&lt;/D&gt;&lt;D xsi:type="xsd:double"&gt;16.5861862756399&lt;/D&gt;&lt;D xsi:type="xsd:double"&gt;17.9705265249272&lt;/D&gt;&lt;D xsi:type="xsd:double"&gt;18.0125591538828&lt;/D&gt;&lt;D xsi:type="xsd:double"&gt;17.7777334505183&lt;/D&gt;&lt;D xsi:type="xsd:double"&gt;17.9513000330896&lt;/D&gt;&lt;D xsi:type="xsd:double"&gt;18.1833060129146&lt;/D&gt;&lt;D xsi:type="xsd:double"&gt;18.334656909122&lt;/D&gt;&lt;D xsi:type="xsd:double"&gt;18.0461327593791&lt;/D&gt;&lt;D xsi:type="xsd:double"&gt;17.7618816625261&lt;/D&gt;&lt;D xsi:type="xsd:double"&gt;18.3405150380176&lt;/D&gt;&lt;D xsi:type="xsd:double"&gt;19.1303993963342&lt;/D&gt;&lt;D xsi:type="xsd:double"&gt;19.5375408348401&lt;/D&gt;&lt;D xsi:type="xsd:double"&gt;18.8020099084787&lt;/D&gt;&lt;D xsi:type="xsd:double"&gt;20.3885338697324&lt;/D&gt;&lt;D xsi:type="xsd:double"&gt;19.476113227799&lt;/D&gt;&lt;D xsi:type="xsd:double"&gt;19.3523658296079&lt;/D&gt;&lt;D xsi:type="xsd:double"&gt;18.9361152462671&lt;/D&gt;&lt;D xsi:type="xsd:double"&gt;18.5273652597817&lt;/D&gt;&lt;D xsi:type="xsd:double"&gt;18.5268893899937&lt;/D&gt;&lt;D xsi:type="xsd:double"&gt;17.6891703076703&lt;/D&gt;&lt;D xsi:type="xsd:double"&gt;18.105625192561&lt;/D&gt;&lt;D xsi:type="xsd:double"&gt;17.3761905003296&lt;/D&gt;&lt;D xsi:type="xsd:double"&gt;16.0041634687758&lt;/D&gt;&lt;D xsi:type="xsd:double"&gt;16.1347124425809&lt;/D&gt;&lt;D xsi:type="xsd:double"&gt;16.9328500568905&lt;/D&gt;&lt;D xsi:type="xsd:double"&gt;17.483353743689&lt;/D&gt;&lt;D xsi:type="xsd:double"&gt;17.6501861320129&lt;/D&gt;&lt;D xsi:type="xsd:double"&gt;16.7819779239365&lt;/D&gt;&lt;D xsi:type="xsd:double"&gt;16.7264701997097&lt;/D&gt;&lt;D xsi:type="xsd:double"&gt;16.795710610923&lt;/D&gt;&lt;D xsi:type="xsd:double"&gt;16.6673629857276&lt;/D&gt;&lt;D xsi:type="xsd:double"&gt;16.7926448864758&lt;/D&gt;&lt;D xsi:type="xsd:double"&gt;16.3787401048573&lt;/D&gt;&lt;D xsi:type="xsd:double"&gt;15.4452060867558&lt;/D&gt;&lt;D xsi:type="xsd:double"&gt;14.9992516443283&lt;/D&gt;&lt;D xsi:type="xsd:double"&gt;15.5278076019124&lt;/D&gt;&lt;D xsi:type="xsd:double"&gt;14.6259116347021&lt;/D&gt;&lt;D xsi:type="xsd:double"&gt;15.0106795072765&lt;/D&gt;&lt;D xsi:type="xsd:double"&gt;14.0014443343809&lt;/D&gt;&lt;D xsi:type="xsd:double"&gt;12.9898297806376&lt;/D&gt;&lt;D xsi:type="xsd:double"&gt;12.3269006887923&lt;/D&gt;&lt;D xsi:type="xsd:double"&gt;12.9749173565265&lt;/D&gt;&lt;D xsi:type="xsd:double"&gt;15.1559589123185&lt;/D&gt;&lt;D xsi:type="xsd:double"&gt;15.7104810545074&lt;/D&gt;&lt;D xsi:type="xsd:double"&gt;16.0948405329029&lt;/D&gt;&lt;D xsi:type="xsd:double"&gt;17.6341397137605&lt;/D&gt;&lt;D xsi:type="xsd:double"&gt;19.5187859361564&lt;/D&gt;&lt;D xsi:type="xsd:double"&gt;22.3527361011372&lt;/D&gt;&lt;D xsi:type="xsd:double"&gt;24.416699878887&lt;/D&gt;&lt;D xsi:type="xsd:double"&gt;25.2732171679428&lt;/D&gt;&lt;D xsi:type="xsd:double"&gt;24.6998194537899&lt;/D&gt;&lt;D xsi:type="xsd:double"&gt;22.9032528016006&lt;/D&gt;&lt;D xsi:type="xsd:double"&gt;22.0551217938292&lt;/D&gt;&lt;D xsi:type="xsd:double"&gt;21.3290996856785&lt;/D&gt;&lt;D xsi:type="xsd:double"&gt;21.693084501458&lt;/D&gt;&lt;D xsi:type="xsd:double"&gt;21.4165329413163&lt;/D&gt;&lt;D xsi:type="xsd:double"&gt;20.1802493328171&lt;/D&gt;&lt;D xsi:type="xsd:double"&gt;20.5023457682444&lt;/D&gt;&lt;D xsi:type="xsd:double"&gt;20.438906463698&lt;/D&gt;&lt;D xsi:type="xsd:double"&gt;20.9674149206824&lt;/D&gt;&lt;D xsi:type="xsd:double"&gt;19.7217222752676&lt;/D&gt;&lt;D xsi:type="xsd:double"&gt;19.3566533067477&lt;/D&gt;&lt;D xsi:type="xsd:double"&gt;19.7908245221304&lt;/D&gt;&lt;D xsi:type="xsd:double"&gt;19.3222523145164&lt;/D&gt;&lt;D xsi:type="xsd:double"&gt;18.8709582812092&lt;/D&gt;&lt;D xsi:type="xsd:double"&gt;18.2196369864439&lt;/D&gt;&lt;D xsi:type="xsd:double"&gt;17.7528259059395&lt;/D&gt;&lt;D xsi:type="xsd:double"&gt;16.8490709394695&lt;/D&gt;&lt;D xsi:type="xsd:double"&gt;16.3858926434109&lt;/D&gt;&lt;D xsi:type="xsd:double"&gt;16.198251184472&lt;/D&gt;&lt;D xsi:type="xsd:double"&gt;14.3733626545947&lt;/D&gt;&lt;D xsi:type="xsd:double"&gt;13.9865317351515&lt;/D&gt;&lt;D xsi:type="xsd:double"&gt;13.9540937413945&lt;/D&gt;&lt;D xsi:type="xsd:double"&gt;14.2116122250248&lt;/D&gt;&lt;D xsi:type="xsd:double"&gt;14.4553259379452&lt;/D&gt;&lt;D xsi:type="xsd:double"&gt;13.2612789733076&lt;/D&gt;&lt;D xsi:type="xsd:double"&gt;13.1124320485396&lt;/D&gt;&lt;D xsi:type="xsd:double"&gt;12.9782510491567&lt;/D&gt;&lt;D xsi:type="xsd:double"&gt;12.2672872742328&lt;/D&gt;&lt;D xsi:type="xsd:double"&gt;12.0040810553763&lt;/D&gt;&lt;D xsi:type="xsd:double"&gt;11.6933448209658&lt;/D&gt;&lt;D xsi:type="xsd:double"&gt;11.0549996947047&lt;/D&gt;&lt;D xsi:type="xsd:double"&gt;11.0417892560044&lt;/D&gt;&lt;D xsi:type="xsd:double"&gt;10.5547552316679&lt;/D&gt;&lt;D xsi:type="xsd:double"&gt;10.3199527835889&lt;/D&gt;&lt;D xsi:type="xsd:double"&gt;10.148136330879&lt;/D&gt;&lt;D xsi:type="xsd:double"&gt;10.2513221413045&lt;/D&gt;&lt;D xsi:type="xsd:double"&gt;10.6728089447055&lt;/D&gt;&lt;D xsi:type="xsd:double"&gt;10.4546803569351&lt;/D&gt;&lt;D xsi:type="xsd:double"&gt;10.3354356989526&lt;/D&gt;&lt;D xsi:type="xsd:double"&gt;10.0669609907961&lt;/D&gt;&lt;D xsi:type="xsd:double"&gt;10.0584573010609&lt;/D&gt;&lt;/FQL&gt;&lt;FQL&gt;&lt;Q&gt;PLATI-FDS^FG_PRICE(0)&lt;/Q&gt;&lt;R&gt;1&lt;/R&gt;&lt;C&gt;1&lt;/C&gt;&lt;D xsi:type="xsd:double"&gt;1005&lt;/D&gt;&lt;/FQL&gt;&lt;FQL&gt;&lt;Q&gt;CNYA^FG_PRICE_MAVG(0,,,,60)&lt;/Q&gt;&lt;R&gt;1&lt;/R&gt;&lt;C&gt;1&lt;/C&gt;&lt;D xsi:type="xsd:double"&gt;26.3259&lt;/D&gt;&lt;/FQL&gt;&lt;FQL&gt;&lt;Q&gt;TRYTR7Y-FDS^PCTCHG(FG_YIELD(0,,,,"YTM"),FG_YIELD(-3AM,,,,"YTM"))&lt;/Q&gt;&lt;R&gt;1&lt;/R&gt;&lt;C&gt;1&lt;/C&gt;&lt;D xsi:type="xsd:double"&gt;1.0057296&lt;/D&gt;&lt;/FQL&gt;&lt;FQL&gt;&lt;Q&gt;CC_QA^IMF_IFS_RCPI_Q(0)&lt;/Q&gt;&lt;R&gt;0&lt;/R&gt;&lt;C&gt;0&lt;/C&gt;&lt;/FQL&gt;&lt;FQL&gt;&lt;Q&gt;EPU^FMA_PE(NTMA,0,,,"PORTAGG","MEANR")&lt;/Q&gt;&lt;R&gt;1&lt;/R&gt;&lt;C&gt;1&lt;/C&gt;&lt;D xsi:type="xsd:double"&gt;11.413983271777&lt;/D&gt;&lt;/FQL&gt;&lt;FQL&gt;&lt;Q&gt;GREK^FG_COMPANY_NAME&lt;/Q&gt;&lt;R&gt;1&lt;/R&gt;&lt;C&gt;1&lt;/C&gt;&lt;D xsi:type="xsd:string"&gt;Global X MSCI Greece ETF&lt;/D&gt;&lt;/FQL&gt;&lt;FQL&gt;&lt;Q&gt;EWZ^FG_COMPANY_NAME&lt;/Q&gt;&lt;R&gt;1&lt;/R&gt;&lt;C&gt;1&lt;/C&gt;&lt;D xsi:type="xsd:string"&gt;iShares MSCI Brazil ETF&lt;/D&gt;&lt;/FQL&gt;&lt;FQL&gt;&lt;Q&gt;TRYTR7Y-FDS^FG_YIELD(-10AY,0,Y,,"YTM")&lt;/Q&gt;&lt;R&gt;10&lt;/R&gt;&lt;C&gt;1&lt;/C&gt;&lt;D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xsi:type="xsd:double"&gt;21.984322&lt;/D&gt;&lt;/FQL&gt;&lt;FQL&gt;&lt;Q&gt;ECH^FMA_PE(LTMA,-10AY,0,AM,"PORTAGG","MEANR")&lt;/Q&gt;&lt;R&gt;121&lt;/R&gt;&lt;C&gt;1&lt;/C&gt;&lt;D xsi:type="xsd:double"&gt;16.0651412784902&lt;/D&gt;&lt;D xsi:type="xsd:double"&gt;16.2578260201357&lt;/D&gt;&lt;D xsi:type="xsd:double"&gt;16.6713977718543&lt;/D&gt;&lt;D xsi:type="xsd:double"&gt;16.2829222952869&lt;/D&gt;&lt;D xsi:type="xsd:double"&gt;15.9956072863341&lt;/D&gt;&lt;D xsi:type="xsd:double"&gt;17.1068013309257&lt;/D&gt;&lt;D xsi:type="xsd:double"&gt;16.4780543194551&lt;/D&gt;&lt;D xsi:type="xsd:double"&gt;16.4469350856629&lt;/D&gt;&lt;D xsi:type="xsd:double"&gt;16.6370135876909&lt;/D&gt;&lt;D xsi:type="xsd:double"&gt;16.4345048918826&lt;/D&gt;&lt;D xsi:type="xsd:double"&gt;16.4218296695824&lt;/D&gt;&lt;D xsi:type="xsd:double"&gt;16.1320603893738&lt;/D&gt;&lt;D xsi:type="xsd:double"&gt;15.5872180921036&lt;/D&gt;&lt;D xsi:type="xsd:double"&gt;15.1881426649336&lt;/D&gt;&lt;D xsi:type="xsd:double"&gt;15.3461770044213&lt;/D&gt;&lt;D xsi:type="xsd:double"&gt;15.1880740519636&lt;/D&gt;&lt;D xsi:type="xsd:double"&gt;16.0413259610891&lt;/D&gt;&lt;D xsi:type="xsd:double"&gt;15.9295977338882&lt;/D&gt;&lt;D xsi:type="xsd:double"&gt;15.8557985121928&lt;/D&gt;&lt;D xsi:type="xsd:double"&gt;15.4855234357154&lt;/D&gt;&lt;D xsi:type="xsd:double"&gt;15.5492439707843&lt;/D&gt;&lt;D xsi:type="xsd:double"&gt;15.4138208580736&lt;/D&gt;&lt;D xsi:type="xsd:double"&gt;15.3475855797345&lt;/D&gt;&lt;D xsi:type="xsd:double"&gt;15.1772421644432&lt;/D&gt;&lt;D xsi:type="xsd:double"&gt;15.3651881702757&lt;/D&gt;&lt;D xsi:type="xsd:double"&gt;16.0542515380393&lt;/D&gt;&lt;D xsi:type="xsd:double"&gt;16.0233313280443&lt;/D&gt;&lt;D xsi:type="xsd:double"&gt;15.7299323053639&lt;/D&gt;&lt;D xsi:type="xsd:double"&gt;16.8337332307527&lt;/D&gt;&lt;D xsi:type="xsd:double"&gt;16.4962518037056&lt;/D&gt;&lt;D xsi:type="xsd:double"&gt;15.544287853522&lt;/D&gt;&lt;D xsi:type="xsd:double"&gt;16.3265401421986&lt;/D&gt;&lt;D xsi:type="xsd:double"&gt;16.8161904129355&lt;/D&gt;&lt;D xsi:type="xsd:double"&gt;17.1182910434574&lt;/D&gt;&lt;D xsi:type="xsd:double"&gt;17.1856691924227&lt;/D&gt;&lt;D xsi:type="xsd:double"&gt;17.2480522182433&lt;/D&gt;&lt;D xsi:type="xsd:double"&gt;17.5119567299431&lt;/D&gt;&lt;D xsi:type="xsd:double"&gt;18.2365267454521&lt;/D&gt;&lt;D xsi:type="xsd:double"&gt;19.652836264142&lt;/D&gt;&lt;D xsi:type="xsd:double"&gt;15.6924385077028&lt;/D&gt;&lt;D xsi:type="xsd:double"&gt;18.5988111962604&lt;/D&gt;&lt;D xsi:type="xsd:double"&gt;16.0106401867993&lt;/D&gt;&lt;D xsi:type="xsd:double"&gt;18.4889972490558&lt;/D&gt;&lt;D xsi:type="xsd:double"&gt;18.2832056674677&lt;/D&gt;&lt;D xsi:type="xsd:double"&gt;17.5074755078426&lt;/D&gt;&lt;D xsi:type="xsd:double"&gt;17.1519923035136&lt;/D&gt;&lt;D xsi:type="xsd:double"&gt;16.8586473819873&lt;/D&gt;&lt;D xsi:type="xsd:double"&gt;16.0214867615631&lt;/D&gt;&lt;D xsi:type="xsd:double"&gt;15.3590986044072&lt;/D&gt;&lt;D xsi:type="xsd:double"&gt;15.4378680662089&lt;/D&gt;&lt;D xsi:type="xsd:double"&gt;14.852013418024&lt;/D&gt;&lt;D xsi:type="xsd:double"&gt;14.8518268345924&lt;/D&gt;&lt;D xsi:type="xsd:double"&gt;17.4949380283159&lt;/D&gt;&lt;D xsi:type="xsd:double"&gt;17.210630270861&lt;/D&gt;&lt;D xsi:type="xsd:double"&gt;16.7068059838083&lt;/D&gt;&lt;D xsi:type="xsd:double"&gt;18.0404828717226&lt;/D&gt;&lt;D xsi:type="xsd:double"&gt;15.7615630473335&lt;/D&gt;&lt;D xsi:type="xsd:double"&gt;15.7070496437966&lt;/D&gt;&lt;D xsi:type="xsd:double"&gt;15.8447906978149&lt;/D&gt;&lt;D xsi:type="xsd:double"&gt;15.5950327587978&lt;/D&gt;&lt;D xsi:type="xsd:double"&gt;16.0404690539346&lt;/D&gt;&lt;D xsi:type="xsd:double"&gt;15.3518605285319&lt;/D&gt;&lt;D xsi:type="xsd:double"&gt;15.7328627649567&lt;/D&gt;&lt;D xsi:type="xsd:double"&gt;16.7348702808423&lt;/D&gt;&lt;D xsi:type="xsd:double"&gt;15.5658117353349&lt;/D&gt;&lt;D xsi:type="xsd:double"&gt;15.5239385620264&lt;/D&gt;&lt;D xsi:type="xsd:double"&gt;15.5674999645639&lt;/D&gt;&lt;D xsi:type="xsd:double"&gt;14.9622953774077&lt;/D&gt;&lt;D xsi:type="xsd:double"&gt;15.7196003947029&lt;/D&gt;&lt;D xsi:type="xsd:double"&gt;15.0184858369317&lt;/D&gt;&lt;D xsi:type="xsd:double"&gt;15.2485069118931&lt;/D&gt;&lt;D xsi:type="xsd:double"&gt;16.1575414968886&lt;/D&gt;&lt;D xsi:type="xsd:double"&gt;17.2816886465152&lt;/D&gt;&lt;D xsi:type="xsd:double"&gt;18.6893246046102&lt;/D&gt;&lt;D xsi:type="xsd:double"&gt;19.656021659065&lt;/D&gt;&lt;D xsi:type="xsd:double"&gt;19.4020923214291&lt;/D&gt;&lt;D xsi:type="xsd:double"&gt;20.3471097402891&lt;/D&gt;&lt;D xsi:type="xsd:double"&gt;23.6111011968693&lt;/D&gt;&lt;D xsi:type="xsd:double"&gt;24.0255640679396&lt;/D&gt;&lt;D xsi:type="xsd:double"&gt;26.1786400539674&lt;/D&gt;&lt;D xsi:type="xsd:double"&gt;32.2394055885403&lt;/D&gt;&lt;D xsi:type="xsd:double"&gt;30.3387226115657&lt;/D&gt;&lt;D xsi:type="xsd:double"&gt;28.1665133889038&lt;/D&gt;&lt;D xsi:type="xsd:double"&gt;25.4942959564652&lt;/D&gt;&lt;D xsi:type="xsd:double"&gt;23.5472280564104&lt;/D&gt;&lt;D xsi:type="xsd:double"&gt;20.5294875522215&lt;/D&gt;&lt;D xsi:type="xsd:double"&gt;18.7928003363644&lt;/D&gt;&lt;D xsi:type="xsd:double"&gt;16.0909123606808&lt;/D&gt;&lt;D xsi:type="xsd:double"&gt;13.8755780252486&lt;/D&gt;&lt;D xsi:type="xsd:double"&gt;11.1967260225417&lt;/D&gt;&lt;D xsi:type="xsd:double"&gt;9.88122973790486&lt;/D&gt;&lt;D xsi:type="xsd:double"&gt;9.28314516232856&lt;/D&gt;&lt;D xsi:type="xsd:double"&gt;9.87254450317135&lt;/D&gt;&lt;D xsi:type="xsd:double"&gt;9.81525807284991&lt;/D&gt;&lt;D xsi:type="xsd:double"&gt;9.53002520458178&lt;/D&gt;&lt;D xsi:type="xsd:double"&gt;8.60274779435314&lt;/D&gt;&lt;D xsi:type="xsd:double"&gt;7.84622384757154&lt;/D&gt;&lt;D xsi:type="xsd:double"&gt;7.54100527324519&lt;/D&gt;&lt;D xsi:type="xsd:double"&gt;7.2815439765878&lt;/D&gt;&lt;D xsi:type="xsd:double"&gt;7.37123051288255&lt;/D&gt;&lt;D xsi:type="xsd:double"&gt;7.2458748487822&lt;/D&gt;&lt;D xsi:type="xsd:double"&gt;5.74342973154339&lt;/D&gt;&lt;D xsi:type="xsd:double"&gt;5.34099369586458&lt;/D&gt;&lt;D xsi:type="xsd:double"&gt;5.94347569378518&lt;/D&gt;&lt;D xsi:type="xsd:double"&gt;5.88170191004351&lt;/D&gt;&lt;D xsi:type="xsd:double"&gt;5.88685133294005&lt;/D&gt;&lt;D xsi:type="xsd:double"&gt;6.25048823450246&lt;/D&gt;&lt;D xsi:type="xsd:double"&gt;6.61924715327161&lt;/D&gt;&lt;D xsi:type="xsd:double"&gt;7.19334397310472&lt;/D&gt;&lt;D xsi:type="xsd:double"&gt;7.82616061300991&lt;/D&gt;&lt;D xsi:type="xsd:double"&gt;7.78984421001211&lt;/D&gt;&lt;D xsi:type="xsd:double"&gt;7.67649055882613&lt;/D&gt;&lt;D xsi:type="xsd:double"&gt;8.0646062506599&lt;/D&gt;&lt;D xsi:type="xsd:double"&gt;7.93482167974493&lt;/D&gt;&lt;D xsi:type="xsd:double"&gt;8.61903704735871&lt;/D&gt;&lt;D xsi:type="xsd:double"&gt;8.54025560203918&lt;/D&gt;&lt;D xsi:type="xsd:double"&gt;7.20542636247555&lt;/D&gt;&lt;D xsi:type="xsd:double"&gt;7.34695032877178&lt;/D&gt;&lt;D xsi:type="xsd:double"&gt;8.14299721092126&lt;/D&gt;&lt;D xsi:type="xsd:double"&gt;8.33951459113412&lt;/D&gt;&lt;D xsi:type="xsd:double"&gt;7.60601619317368&lt;/D&gt;&lt;/FQL&gt;&lt;FQL&gt;&lt;Q&gt;W-FDS^FG_PRICE_MAVG(0,,,,30)&lt;/Q&gt;&lt;R&gt;1&lt;/R&gt;&lt;C&gt;1&lt;/C&gt;&lt;D xsi:type="xsd:double"&gt;6.161083&lt;/D&gt;&lt;/FQL&gt;&lt;FQL&gt;&lt;Q&gt;FC0000ID^FG_PRICE(0)&lt;/Q&gt;&lt;R&gt;1&lt;/R&gt;&lt;C&gt;1&lt;/C&gt;&lt;D xsi:type="xsd:double"&gt;1128.2646&lt;/D&gt;&lt;/FQL&gt;&lt;FQL&gt;&lt;Q&gt;KSA^P_PRICE(0)/P_PRICE_LOW_PR(0,,,,,,"PRICE","INTRA","52W")-1&lt;/Q&gt;&lt;R&gt;1&lt;/R&gt;&lt;C&gt;1&lt;/C&gt;&lt;D xsi:type="xsd:double"&gt;0.115437746&lt;/D&gt;&lt;/FQL&gt;&lt;FQL&gt;&lt;Q&gt;TRYTH10Y-FDS^PCTCHG(FG_YIELD(0,,,,"YTM"),FG_YIELD(-3AM,,,,"YTM"))&lt;/Q&gt;&lt;R&gt;1&lt;/R&gt;&lt;C&gt;1&lt;/C&gt;&lt;D xsi:type="xsd:double"&gt;3.9875815&lt;/D&gt;&lt;/FQL&gt;&lt;FQL&gt;&lt;Q&gt;EWZ^JULIAN(FMA_DIV_YLD(NTMA,NOW,NOW,M,"PORTAGG","MEANR").DATES)&lt;/Q&gt;&lt;R&gt;1&lt;/R&gt;&lt;C&gt;1&lt;/C&gt;&lt;D xsi:type="xsd:long"&gt;45471&lt;/D&gt;&lt;/FQL&gt;&lt;FQL&gt;&lt;Q&gt;KSA^P_PRICE(0)/P_PRICE_HIGH_PR(0,,,,,,"PRICE","INTRA","52W")&lt;/Q&gt;&lt;R&gt;1&lt;/R&gt;&lt;C&gt;1&lt;/C&gt;&lt;D xsi:type="xsd:double"&gt;0.8956647&lt;/D&gt;&lt;/FQL&gt;&lt;FQL&gt;&lt;Q&gt;EWY^PERCENT_CHANGE(FMA_EPS(+1,0,,,,"PORTAGG","MEAN"),FMA_EPS(+1,-1AM,,,,"PORTAGG","MEAN"))&lt;/Q&gt;&lt;R&gt;1&lt;/R&gt;&lt;C&gt;1&lt;/C&gt;&lt;D xsi:type="xsd:double"&gt;0.534579176856236&lt;/D&gt;&lt;/FQL&gt;&lt;FQL&gt;&lt;Q&gt;REFBRSELIC-FDS^FG_YIELD(NOW,,,0)&lt;/Q&gt;&lt;R&gt;1&lt;/R&gt;&lt;C&gt;1&lt;/C&gt;&lt;D xsi:type="xsd:double"&gt;10.5&lt;/D&gt;&lt;/FQL&gt;&lt;FQL&gt;&lt;Q&gt;SET-BKK^FMA_EVAL_EBIT(LTMA,NOW,NOW,M,"PORTAGG","MEANR")&lt;/Q&gt;&lt;R&gt;1&lt;/R&gt;&lt;C&gt;1&lt;/C&gt;&lt;D xsi:type="xsd:double"&gt;18.1524551094491&lt;/D&gt;&lt;/FQL&gt;&lt;FQL&gt;&lt;Q&gt;EWY^FG_COMPANY_NAME&lt;/Q&gt;&lt;R&gt;1&lt;/R&gt;&lt;C&gt;1&lt;/C&gt;&lt;D xsi:type="xsd:string"&gt;iShares MSCI South Korea ETF&lt;/D&gt;&lt;/FQL&gt;&lt;FQL&gt;&lt;Q&gt;USDTHB^FG_PRICE_CHANGE(0,-1AM)&lt;/Q&gt;&lt;R&gt;1&lt;/R&gt;&lt;C&gt;1&lt;/C&gt;&lt;D xsi:type="xsd:double"&gt;-0.2896309&lt;/D&gt;&lt;/FQL&gt;&lt;FQL&gt;&lt;Q&gt;MCHI^P_PRICE_RETURNS_PR('52W',2,-10AY,0,AM)&lt;/Q&gt;&lt;R&gt;121&lt;/R&gt;&lt;C&gt;1&lt;/C&gt;&lt;D xsi:type="xsd:double"&gt;22.496212&lt;/D&gt;&lt;D xsi:type="xsd:double"&gt;17.882813&lt;/D&gt;&lt;D xsi:type="xsd:double"&gt;16.546309&lt;/D&gt;&lt;D xsi:type="xsd:double"&gt;3.166902&lt;/D&gt;&lt;D xsi:type="xsd:double"&gt;6.230712&lt;/D&gt;&lt;D xsi:type="xsd:double"&gt;5.964887&lt;/D&gt;&lt;D xsi:type="xsd:double"&gt;11.0260725&lt;/D&gt;&lt;D xsi:type="xsd:double"&gt;24.840843&lt;/D&gt;&lt;D xsi:type="xsd:double"&gt;16.97005&lt;/D&gt;&lt;D xsi:type="xsd:double"&gt;26.43379&lt;/D&gt;&lt;D xsi:type="xsd:double"&gt;45.026325&lt;/D&gt;&lt;D xsi:type="xsd:double"&gt;31.882858&lt;/D&gt;&lt;D xsi:type="xsd:double"&gt;19.920135&lt;/D&gt;&lt;D xsi:type="xsd:double"&gt;1.7721653&lt;/D&gt;&lt;D xsi:type="xsd:double"&gt;-18.234539&lt;/D&gt;&lt;D xsi:type="xsd:double"&gt;0.54792166&lt;/D&gt;&lt;D xsi:type="xsd:double"&gt;1.5373588&lt;/D&gt;&lt;D xsi:type="xsd:double"&gt;-5.4089127&lt;/D&gt;&lt;D xsi:type="xsd:double"&gt;-12.164963&lt;/D&gt;&lt;D xsi:type="xsd:double"&gt;-26.618475&lt;/D&gt;&lt;D xsi:type="xsd:double"&gt;-17.589914&lt;/D&gt;&lt;D xsi:type="xsd:double"&gt;-25.085323&lt;/D&gt;&lt;D xsi:type="xsd:double"&gt;-32.39003&lt;/D&gt;&lt;D xsi:type="xsd:double"&gt;-29.131048&lt;/D&gt;&lt;D xsi:type="xsd:double"&gt;-23.237492&lt;/D&gt;&lt;D xsi:type="xsd:double"&gt;-8.331633&lt;/D&gt;&lt;D xsi:type="xsd:double"&gt;14.864016&lt;/D&gt;&lt;D xsi:type="xsd:double"&gt;8.731055&lt;/D&gt;&lt;D xsi:type="xsd:double"&gt;-3.1450987&lt;/D&gt;&lt;D xsi:type="xsd:double"&gt;0.3881812&lt;/D&gt;&lt;D xsi:type="xsd:double"&gt;7.804036&lt;/D&gt;&lt;D xsi:type="xsd:double"&gt;25.72466&lt;/D&gt;&lt;D xsi:type="xsd:double"&gt;22.718107&lt;/D&gt;&lt;D xsi:type="xsd:double"&gt;25.02389&lt;/D&gt;&lt;D xsi:type="xsd:double"&gt;26.154243&lt;/D&gt;&lt;D xsi:type="xsd:double"&gt;31.309818&lt;/D&gt;&lt;D xsi:type="xsd:double"&gt;33.077015&lt;/D&gt;&lt;D xsi:type="xsd:double"&gt;37.09681&lt;/D&gt;&lt;D xsi:type="xsd:double"&gt;29.661894&lt;/D&gt;&lt;D xsi:type="xsd:double"&gt;34.67983&lt;/D&gt;&lt;D xsi:type="xsd:double"&gt;44.255722&lt;/D&gt;&lt;D xsi:type="xsd:double"&gt;42.78456&lt;/D&gt;&lt;D xsi:type="xsd:double"&gt;57.377075&lt;/D&gt;&lt;D xsi:type="xsd:double"&gt;50.14355&lt;/D&gt;&lt;D xsi:type="xsd:double"&gt;44.32511&lt;/D&gt;&lt;D xsi:type="xsd:double"&gt;36.81277&lt;/D&gt;&lt;D xsi:type="xsd:double"&gt;35.40771&lt;/D&gt;&lt;D xsi:type="xsd:double"&gt;33.17418&lt;/D&gt;&lt;D xsi:type="xsd:double"&gt;16.807842&lt;/D&gt;&lt;D xsi:type="xsd:double"&gt;5.814719&lt;/D&gt;&lt;D xsi:type="xsd:double"&gt;-3.0768394&lt;/D&gt;&lt;D xsi:type="xsd:double"&gt;-12.333483&lt;/D&gt;&lt;D xsi:type="xsd:double"&gt;-13.535505&lt;/D&gt;&lt;D xsi:type="xsd:double"&gt;-10.153854&lt;/D&gt;&lt;D xsi:type="xsd:double"&gt;-23.208397&lt;/D&gt;&lt;D xsi:type="xsd:double"&gt;-12.227863&lt;/D&gt;&lt;D xsi:type="xsd:double"&gt;-7.6728287&lt;/D&gt;&lt;D xsi:type="xsd:double"&gt;-2.9040158&lt;/D&gt;&lt;D xsi:type="xsd:double"&gt;-1.4807701&lt;/D&gt;&lt;D xsi:type="xsd:double"&gt;-21.421741&lt;/D&gt;&lt;D xsi:type="xsd:double"&gt;-3.8890362&lt;/D&gt;&lt;D xsi:type="xsd:double"&gt;-11.959923&lt;/D&gt;&lt;D xsi:type="xsd:double"&gt;1.3604164&lt;/D&gt;&lt;D xsi:type="xsd:double"&gt;1.5855789&lt;/D&gt;&lt;D xsi:type="xsd:double"&gt;10.288227&lt;/D&gt;&lt;D xsi:type="xsd:double"&gt;6.205189&lt;/D&gt;&lt;D xsi:type="xsd:double"&gt;29.42183&lt;/D&gt;&lt;D xsi:type="xsd:double"&gt;6.7919254&lt;/D&gt;&lt;D xsi:type="xsd:double"&gt;2.563727&lt;/D&gt;&lt;D xsi:type="xsd:double"&gt;-10.170221&lt;/D&gt;&lt;D xsi:type="xsd:double"&gt;-7.669491&lt;/D&gt;&lt;D xsi:type="xsd:double"&gt;19.084095&lt;/D&gt;&lt;D xsi:type="xsd:double"&gt;14.048088&lt;/D&gt;&lt;D xsi:type="xsd:double"&gt;41.318478&lt;/D&gt;&lt;D xsi:type="xsd:double"&gt;32.435703&lt;/D&gt;&lt;D xsi:type="xsd:double"&gt;32.92339&lt;/D&gt;&lt;D xsi:type="xsd:double"&gt;37.44246&lt;/D&gt;&lt;D xsi:type="xsd:double"&gt;37.59519&lt;/D&gt;&lt;D xsi:type="xsd:double"&gt;30.496395&lt;/D&gt;&lt;D xsi:type="xsd:double"&gt;47.642113&lt;/D&gt;&lt;D xsi:type="xsd:double"&gt;35.735573&lt;/D&gt;&lt;D xsi:type="xsd:double"&gt;49.556957&lt;/D&gt;&lt;D xsi:type="xsd:double"&gt;39.131737&lt;/D&gt;&lt;D xsi:type="xsd:double"&gt;31.498886&lt;/D&gt;&lt;D xsi:type="xsd:double"&gt;19.234419&lt;/D&gt;&lt;D xsi:type="xsd:double"&gt;-3.1408727&lt;/D&gt;&lt;D xsi:type="xsd:double"&gt;-3.0369937&lt;/D&gt;&lt;D xsi:type="xsd:double"&gt;-10.185128&lt;/D&gt;&lt;D xsi:type="xsd:double"&gt;-17.049545&lt;/D&gt;&lt;D xsi:type="xsd:double"&gt;-21.049606&lt;/D&gt;&lt;D xsi:type="xsd:double"&gt;-27.51547&lt;/D&gt;&lt;D xsi:type="xsd:double"&gt;-31.395615&lt;/D&gt;&lt;D xsi:type="xsd:double"&gt;-33.95892&lt;/D&gt;&lt;D xsi:type="xsd:double"&gt;-33.276104&lt;/D&gt;&lt;D xsi:type="xsd:double"&gt;-38.78108&lt;/D&gt;&lt;D xsi:type="xsd:double"&gt;-36.094814&lt;/D&gt;&lt;D xsi:type="xsd:double"&gt;-30.047703&lt;/D&gt;&lt;D xsi:type="xsd:double"&gt;-29.750496&lt;/D&gt;&lt;D xsi:type="xsd:double"&gt;-32.080215&lt;/D&gt;&lt;D xsi:type="xsd:double"&gt;-31.490982&lt;/D&gt;&lt;D xsi:type="xsd:double"&gt;-40.043945&lt;/D&gt;&lt;D xsi:type="xsd:double"&gt;-23.370981&lt;/D&gt;&lt;D xsi:type="xsd:double"&gt;-11.879331&lt;/D&gt;&lt;D xsi:type="xsd:double"&gt;-13.541073&lt;/D&gt;&lt;D xsi:type="xsd:double"&gt;-8.955794&lt;/D&gt;&lt;D xsi:type="xsd:double"&gt;-8.6859045&lt;/D&gt;&lt;D xsi:type="xsd:double"&gt;-0.19654036&lt;/D&gt;&lt;D xsi:type="xsd:double"&gt;-10.902685&lt;/D&gt;&lt;D xsi:type="xsd:double"&gt;-16.928123&lt;/D&gt;&lt;D xsi:type="xsd:double"&gt;-1.7512441&lt;/D&gt;&lt;D xsi:type="xsd:double"&gt;-3.9115012&lt;/D&gt;&lt;D xsi:type="xsd:double"&gt;-3.3913195&lt;/D&gt;&lt;D xsi:type="xsd:double"&gt;16.818523&lt;/D&gt;&lt;D xsi:type="xsd:double"&gt;-12.174153&lt;/D&gt;&lt;D xsi:type="xsd:double"&gt;-21.467506&lt;/D&gt;&lt;D xsi:type="xsd:double"&gt;-28.052443&lt;/D&gt;&lt;D xsi:type="xsd:double"&gt;-21.144312&lt;/D&gt;&lt;D xsi:type="xsd:double"&gt;-15.832317&lt;/D&gt;&lt;D xsi:type="xsd:double"&gt;-0.49241185&lt;/D&gt;&lt;D xsi:type="xsd:double"&gt;1.70362&lt;/D&gt;&lt;D xsi:type="xsd:double"&gt;-2.49812&lt;/D&gt;&lt;/FQL&gt;&lt;FQL&gt;&lt;Q&gt;CNYA^FMA_PE(LTMA,-10AY,0,AM,"PORTAGG","MEANR")&lt;/Q&gt;&lt;R&gt;121&lt;/R&gt;&lt;C&gt;1&lt;/C&gt;&lt;D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xsi:type="xsd:double"&gt;15.1262020743796&lt;/D&gt;&lt;D xsi:type="xsd:double"&gt;14.9296569232706&lt;/D&gt;&lt;D xsi:type="xsd:double"&gt;15.2110633158182&lt;/D&gt;&lt;D xsi:type="xsd:double"&gt;15.1358461632296&lt;/D&gt;&lt;D xsi:type="xsd:double"&gt;14.9448557691535&lt;/D&gt;&lt;D xsi:type="xsd:double"&gt;15.0009639289581&lt;/D&gt;&lt;D xsi:type="xsd:double"&gt;15.3219209446566&lt;/D&gt;&lt;D xsi:type="xsd:double"&gt;15.2342005083557&lt;/D&gt;&lt;D xsi:type="xsd:double"&gt;15.6704098201679&lt;/D&gt;&lt;D xsi:type="xsd:double"&gt;15.650347369423&lt;/D&gt;&lt;D xsi:type="xsd:double"&gt;16.0667845860207&lt;/D&gt;&lt;D xsi:type="xsd:double"&gt;15.8583732440337&lt;/D&gt;&lt;D xsi:type="xsd:double"&gt;16.3349710171038&lt;/D&gt;&lt;D xsi:type="xsd:double"&gt;16.4015600442369&lt;/D&gt;&lt;D xsi:type="xsd:double"&gt;15.2820140553716&lt;/D&gt;&lt;D xsi:type="xsd:double"&gt;14.9828519747548&lt;/D&gt;&lt;D xsi:type="xsd:double"&gt;14.4711273902853&lt;/D&gt;&lt;D xsi:type="xsd:double"&gt;14.353188286974&lt;/D&gt;&lt;D xsi:type="xsd:double"&gt;13.311377029338&lt;/D&gt;&lt;D xsi:type="xsd:double"&gt;12.7767972435104&lt;/D&gt;&lt;D xsi:type="xsd:double"&gt;12.5558196005459&lt;/D&gt;&lt;D xsi:type="xsd:double"&gt;12.6393634467806&lt;/D&gt;&lt;D xsi:type="xsd:double"&gt;11.8980622799697&lt;/D&gt;&lt;D xsi:type="xsd:double"&gt;11.7494792516318&lt;/D&gt;&lt;D xsi:type="xsd:double"&gt;10.7098585281728&lt;/D&gt;&lt;D xsi:type="xsd:double"&gt;11.4543577625669&lt;/D&gt;&lt;D xsi:type="xsd:double"&gt;12.7625349803189&lt;/D&gt;&lt;D xsi:type="xsd:double"&gt;12.8368918344599&lt;/D&gt;&lt;D xsi:type="xsd:double"&gt;12.7096795396898&lt;/D&gt;&lt;D xsi:type="xsd:double"&gt;12.417602497753&lt;/D&gt;&lt;D xsi:type="xsd:double"&gt;12.823874424562&lt;/D&gt;&lt;D xsi:type="xsd:double"&gt;12.3230078984338&lt;/D&gt;&lt;D xsi:type="xsd:double"&gt;12.942501874024&lt;/D&gt;&lt;D xsi:type="xsd:double"&gt;12.679715131329&lt;/D&gt;&lt;D xsi:type="xsd:double"&gt;13.1878064781272&lt;/D&gt;&lt;D xsi:type="xsd:double"&gt;13.7985560284545&lt;/D&gt;&lt;D xsi:type="xsd:double"&gt;14.8469843962105&lt;/D&gt;&lt;D xsi:type="xsd:double"&gt;13.816075581843&lt;/D&gt;&lt;D xsi:type="xsd:double"&gt;14.4213115479201&lt;/D&gt;&lt;D xsi:type="xsd:double"&gt;14.0325780707568&lt;/D&gt;&lt;D xsi:type="xsd:double"&gt;14.3133160729322&lt;/D&gt;&lt;D xsi:type="xsd:double"&gt;14.6065395534479&lt;/D&gt;&lt;D xsi:type="xsd:double"&gt;15.2732940413683&lt;/D&gt;&lt;D xsi:type="xsd:double"&gt;16.4907720876587&lt;/D&gt;&lt;D xsi:type="xsd:double"&gt;17.116077270762&lt;/D&gt;&lt;D xsi:type="xsd:double"&gt;16.9330913342941&lt;/D&gt;&lt;D xsi:type="xsd:double"&gt;17.9413772858222&lt;/D&gt;&lt;D xsi:type="xsd:double"&gt;19.0803580814442&lt;/D&gt;&lt;D xsi:type="xsd:double"&gt;20.8566365303414&lt;/D&gt;&lt;D xsi:type="xsd:double"&gt;21.1168680638054&lt;/D&gt;&lt;D xsi:type="xsd:double"&gt;20.0830156387587&lt;/D&gt;&lt;D xsi:type="xsd:double"&gt;19.7201129061228&lt;/D&gt;&lt;D xsi:type="xsd:double"&gt;19.3629514245602&lt;/D&gt;&lt;D xsi:type="xsd:double"&gt;19.4511526387345&lt;/D&gt;&lt;D xsi:type="xsd:double"&gt;19.0123717944902&lt;/D&gt;&lt;D xsi:type="xsd:double"&gt;18.278550988233&lt;/D&gt;&lt;D xsi:type="xsd:double"&gt;18.0622733086522&lt;/D&gt;&lt;D xsi:type="xsd:double"&gt;17.7973105318333&lt;/D&gt;&lt;D xsi:type="xsd:double"&gt;17.7650855118192&lt;/D&gt;&lt;D xsi:type="xsd:double"&gt;18.2682609731057&lt;/D&gt;&lt;D xsi:type="xsd:double"&gt;17.8513096315252&lt;/D&gt;&lt;D xsi:type="xsd:double"&gt;16.5287370894852&lt;/D&gt;&lt;D xsi:type="xsd:double"&gt;16.6003652730122&lt;/D&gt;&lt;D xsi:type="xsd:double"&gt;16.1942844719782&lt;/D&gt;&lt;D xsi:type="xsd:double"&gt;15.7872119467709&lt;/D&gt;&lt;D xsi:type="xsd:double"&gt;15.6585750248585&lt;/D&gt;&lt;D xsi:type="xsd:double"&gt;16.039669927975&lt;/D&gt;&lt;D xsi:type="xsd:double"&gt;15.2824769220777&lt;/D&gt;&lt;D xsi:type="xsd:double"&gt;14.9661019084683&lt;/D&gt;&lt;D xsi:type="xsd:double"&gt;14.1668809321366&lt;/D&gt;&lt;D xsi:type="xsd:double"&gt;14.2038554642292&lt;/D&gt;&lt;D xsi:type="xsd:double"&gt;14.5851257455285&lt;/D&gt;&lt;D xsi:type="xsd:double"&gt;14.3396677706374&lt;/D&gt;&lt;D xsi:type="xsd:double"&gt;14.9608816197424&lt;/D&gt;&lt;D xsi:type="xsd:double"&gt;14.6522776345996&lt;/D&gt;&lt;D xsi:type="xsd:double"&gt;14.4844109650167&lt;/D&gt;&lt;D xsi:type="xsd:double"&gt;14.317986914992&lt;/D&gt;&lt;D xsi:type="xsd:double"&gt;14.0417670369737&lt;/D&gt;&lt;D xsi:type="xsd:double"&gt;13.8916978698308&lt;/D&gt;&lt;D xsi:type="xsd:double"&gt;14.0644197567315&lt;/D&gt;&lt;D xsi:type="xsd:double"&gt;14.0519084684251&lt;/D&gt;&lt;D xsi:type="xsd:double"&gt;13.6651787514513&lt;/D&gt;&lt;D xsi:type="xsd:double"&gt;13.6211474382594&lt;/D&gt;&lt;D xsi:type="xsd:double"&gt;13.2347833272017&lt;/D&gt;&lt;D xsi:type="xsd:double"&gt;12.925286998512&lt;/D&gt;&lt;D xsi:type="xsd:double"&gt;12.2085194930274&lt;/D&gt;&lt;D xsi:type="xsd:double"&gt;13.6179153821834&lt;/D&gt;&lt;D xsi:type="xsd:double"&gt;13.6418539282353&lt;/D&gt;&lt;D xsi:type="xsd:double"&gt;13.7440733656061&lt;/D&gt;&lt;D xsi:type="xsd:double"&gt;13.676594884551&lt;/D&gt;&lt;D xsi:type="xsd:double"&gt;13.3933447906224&lt;/D&gt;&lt;/FQL&gt;&lt;FQL&gt;&lt;Q&gt;BRENT-FDS^FG_PRICE_CHANGE(0,-6AM)&lt;/Q&gt;&lt;R&gt;1&lt;/R&gt;&lt;C&gt;1&lt;/C&gt;&lt;D xsi:type="xsd:double"&gt;0&lt;/D&gt;&lt;/FQL&gt;&lt;FQL&gt;&lt;Q&gt;MCHI^SIZE(FG_CONSTITUENTS)&lt;/Q&gt;&lt;R&gt;1&lt;/R&gt;&lt;C&gt;1&lt;/C&gt;&lt;D xsi:type="xsd:long"&gt;655&lt;/D&gt;&lt;/FQL&gt;&lt;FQL&gt;&lt;Q&gt;TRYTH10Y-FDS^FG_YIELD_NAME&lt;/Q&gt;&lt;R&gt;1&lt;/R&gt;&lt;C&gt;1&lt;/C&gt;&lt;D xsi:type="xsd:string"&gt;Thailand Benchmark Bond - 10 Year&lt;/D&gt;&lt;/FQL&gt;&lt;FQL&gt;&lt;Q&gt;TRYTH10Y-FDS^PCTCHG(FG_YIELD(0,,,,"YTM"),FG_YIELD(-1AM,,,,"YTM"))&lt;/Q&gt;&lt;R&gt;1&lt;/R&gt;&lt;C&gt;1&lt;/C&gt;&lt;D xsi:type="xsd:double"&gt;-4.014217&lt;/D&gt;&lt;/FQL&gt;&lt;FQL&gt;&lt;Q&gt;VWO^FMA_EVAL_EBIT(LTMA,NOW,NOW,M,"PORTAGG","MEANR")&lt;/Q&gt;&lt;R&gt;1&lt;/R&gt;&lt;C&gt;1&lt;/C&gt;&lt;D xsi:type="xsd:double"&gt;14.2508378161257&lt;/D&gt;&lt;/FQL&gt;&lt;FQL&gt;&lt;Q&gt;USDPHP^FG_PRICE_CHANGE(0,-3AM)&lt;/Q&gt;&lt;R&gt;1&lt;/R&gt;&lt;C&gt;1&lt;/C&gt;&lt;D xsi:type="xsd:double"&gt;3.5574317&lt;/D&gt;&lt;/FQL&gt;&lt;FQL&gt;&lt;Q&gt;EWZ^FMA_DIV_YLD(NTMA,-10AY,0,AM,"PORTAGG","MEANR")&lt;/Q&gt;&lt;R&gt;121&lt;/R&gt;&lt;C&gt;1&lt;/C&gt;&lt;D xsi:type="xsd:double"&gt;3.90535245647452&lt;/D&gt;&lt;D xsi:type="xsd:double"&gt;3.8777297399184&lt;/D&gt;&lt;D xsi:type="xsd:double"&gt;3.55402179437493&lt;/D&gt;&lt;D xsi:type="xsd:double"&gt;3.89601460232443&lt;/D&gt;&lt;D xsi:type="xsd:double"&gt;3.78226041797092&lt;/D&gt;&lt;D xsi:type="xsd:double"&gt;3.86152187017597&lt;/D&gt;&lt;D xsi:type="xsd:double"&gt;4.27979815738465&lt;/D&gt;&lt;D xsi:type="xsd:double"&gt;4.06708394078846&lt;/D&gt;&lt;D xsi:type="xsd:double"&gt;4.05518121374388&lt;/D&gt;&lt;D xsi:type="xsd:double"&gt;3.73081714706648&lt;/D&gt;&lt;D xsi:type="xsd:double"&gt;3.50384009312937&lt;/D&gt;&lt;D xsi:type="xsd:double"&gt;3.90001925255619&lt;/D&gt;&lt;D xsi:type="xsd:double"&gt;3.82259751387557&lt;/D&gt;&lt;D xsi:type="xsd:double"&gt;3.8655405955978&lt;/D&gt;&lt;D xsi:type="xsd:double"&gt;4.29663346105927&lt;/D&gt;&lt;D xsi:type="xsd:double"&gt;4.01426684100841&lt;/D&gt;&lt;D xsi:type="xsd:double"&gt;3.82743557556247&lt;/D&gt;&lt;D xsi:type="xsd:double"&gt;4.04422926538907&lt;/D&gt;&lt;D xsi:type="xsd:double"&gt;4.26161235138947&lt;/D&gt;&lt;D xsi:type="xsd:double"&gt;4.34923046003041&lt;/D&gt;&lt;D xsi:type="xsd:double"&gt;3.59467530448231&lt;/D&gt;&lt;D xsi:type="xsd:double"&gt;3.29901243579086&lt;/D&gt;&lt;D xsi:type="xsd:double"&gt;3.37751250540514&lt;/D&gt;&lt;D xsi:type="xsd:double"&gt;3.38560871868073&lt;/D&gt;&lt;D xsi:type="xsd:double"&gt;3.28932273269842&lt;/D&gt;&lt;D xsi:type="xsd:double"&gt;3.02842906878637&lt;/D&gt;&lt;D xsi:type="xsd:double"&gt;3.05851941593617&lt;/D&gt;&lt;D xsi:type="xsd:double"&gt;3.08499424090387&lt;/D&gt;&lt;D xsi:type="xsd:double"&gt;3.0340235633259&lt;/D&gt;&lt;D xsi:type="xsd:double"&gt;3.48097949365336&lt;/D&gt;&lt;D xsi:type="xsd:double"&gt;3.42040352864321&lt;/D&gt;&lt;D xsi:type="xsd:double"&gt;3.38805309295427&lt;/D&gt;&lt;D xsi:type="xsd:double"&gt;3.47366459388971&lt;/D&gt;&lt;D xsi:type="xsd:double"&gt;3.6517121145006&lt;/D&gt;&lt;D xsi:type="xsd:double"&gt;3.59014647559651&lt;/D&gt;&lt;D xsi:type="xsd:double"&gt;3.69416368891764&lt;/D&gt;&lt;D xsi:type="xsd:double"&gt;3.64110747418137&lt;/D&gt;&lt;D xsi:type="xsd:double"&gt;3.43623144429849&lt;/D&gt;&lt;D xsi:type="xsd:double"&gt;3.23568613423635&lt;/D&gt;&lt;D xsi:type="xsd:double"&gt;3.12880313658399&lt;/D&gt;&lt;D xsi:type="xsd:double"&gt;3.37105061476398&lt;/D&gt;&lt;D xsi:type="xsd:double"&gt;3.59685992871015&lt;/D&gt;&lt;D xsi:type="xsd:double"&gt;3.33513936599432&lt;/D&gt;&lt;D xsi:type="xsd:double"&gt;3.36587302736984&lt;/D&gt;&lt;D xsi:type="xsd:double"&gt;3.32383544959303&lt;/D&gt;&lt;D xsi:type="xsd:double"&gt;3.48938847356588&lt;/D&gt;&lt;D xsi:type="xsd:double"&gt;3.7753272393342&lt;/D&gt;&lt;D xsi:type="xsd:double"&gt;4.11362774205323&lt;/D&gt;&lt;D xsi:type="xsd:double"&gt;4.39359243617611&lt;/D&gt;&lt;D xsi:type="xsd:double"&gt;4.10992530404779&lt;/D&gt;&lt;D xsi:type="xsd:double"&gt;4.50659764200527&lt;/D&gt;&lt;D xsi:type="xsd:double"&gt;4.17784377751585&lt;/D&gt;&lt;D xsi:type="xsd:double"&gt;3.77624173906453&lt;/D&gt;&lt;D xsi:type="xsd:double"&gt;3.8821738632966&lt;/D&gt;&lt;D xsi:type="xsd:double"&gt;3.86497173907032&lt;/D&gt;&lt;D xsi:type="xsd:double"&gt;3.62059697544302&lt;/D&gt;&lt;D xsi:type="xsd:double"&gt;3.56363317027396&lt;/D&gt;&lt;D xsi:type="xsd:double"&gt;3.31146993163891&lt;/D&gt;&lt;D xsi:type="xsd:double"&gt;3.42004013204449&lt;/D&gt;&lt;D xsi:type="xsd:double"&gt;3.2700535945991&lt;/D&gt;&lt;D xsi:type="xsd:double"&gt;3.07995884265201&lt;/D&gt;&lt;D xsi:type="xsd:double"&gt;3.29393047910547&lt;/D&gt;&lt;D xsi:type="xsd:double"&gt;3.28028937040871&lt;/D&gt;&lt;D xsi:type="xsd:double"&gt;3.30146409105372&lt;/D&gt;&lt;D xsi:type="xsd:double"&gt;3.20477952340279&lt;/D&gt;&lt;D xsi:type="xsd:double"&gt;3.2078705142671&lt;/D&gt;&lt;D xsi:type="xsd:double"&gt;3.09385064213235&lt;/D&gt;&lt;D xsi:type="xsd:double"&gt;3.07769268577737&lt;/D&gt;&lt;D xsi:type="xsd:double"&gt;3.55739623660943&lt;/D&gt;&lt;D xsi:type="xsd:double"&gt;4.67889672832702&lt;/D&gt;&lt;D xsi:type="xsd:double"&gt;3.80979098541555&lt;/D&gt;&lt;D xsi:type="xsd:double"&gt;2.90297033019088&lt;/D&gt;&lt;D xsi:type="xsd:double"&gt;2.9627008656877&lt;/D&gt;&lt;D xsi:type="xsd:double"&gt;2.77043759954373&lt;/D&gt;&lt;D xsi:type="xsd:double"&gt;2.96538205174271&lt;/D&gt;&lt;D xsi:type="xsd:double"&gt;3.52535626729257&lt;/D&gt;&lt;D xsi:type="xsd:double"&gt;3.40441061172921&lt;/D&gt;&lt;D xsi:type="xsd:double"&gt;3.30406985609282&lt;/D&gt;&lt;D xsi:type="xsd:double"&gt;3.35087473195315&lt;/D&gt;&lt;D xsi:type="xsd:double"&gt;3.68623179783167&lt;/D&gt;&lt;D xsi:type="xsd:double"&gt;4.07675259676155&lt;/D&gt;&lt;D xsi:type="xsd:double"&gt;4.44238695559021&lt;/D&gt;&lt;D xsi:type="xsd:double"&gt;4.7776185494839&lt;/D&gt;&lt;D xsi:type="xsd:double"&gt;4.59424464214644&lt;/D&gt;&lt;D xsi:type="xsd:double"&gt;4.94645284084751&lt;/D&gt;&lt;D xsi:type="xsd:double"&gt;5.73198925738369&lt;/D&gt;&lt;D xsi:type="xsd:double"&gt;6.2134745564957&lt;/D&gt;&lt;D xsi:type="xsd:double"&gt;6.55261726810345&lt;/D&gt;&lt;D xsi:type="xsd:double"&gt;7.63220975500947&lt;/D&gt;&lt;D xsi:type="xsd:double"&gt;7.77166467566533&lt;/D&gt;&lt;D xsi:type="xsd:double"&gt;7.74448137119882&lt;/D&gt;&lt;D xsi:type="xsd:double"&gt;6.88795770284132&lt;/D&gt;&lt;D xsi:type="xsd:double"&gt;7.86601413431855&lt;/D&gt;&lt;D xsi:type="xsd:double"&gt;8.35848908190516&lt;/D&gt;&lt;D xsi:type="xsd:double"&gt;9.32158504107873&lt;/D&gt;&lt;D xsi:type="xsd:double"&gt;9.91924266545469&lt;/D&gt;&lt;D xsi:type="xsd:double"&gt;11.5706171968178&lt;/D&gt;&lt;D xsi:type="xsd:double"&gt;10.5833634843479&lt;/D&gt;&lt;D xsi:type="xsd:double"&gt;10.4384466832173&lt;/D&gt;&lt;D xsi:type="xsd:double"&gt;9.4382534649313&lt;/D&gt;&lt;D xsi:type="xsd:double"&gt;8.30053920261713&lt;/D&gt;&lt;D xsi:type="xsd:double"&gt;7.19288808049814&lt;/D&gt;&lt;D xsi:type="xsd:double"&gt;6.79775212554206&lt;/D&gt;&lt;D xsi:type="xsd:double"&gt;6.81132160036245&lt;/D&gt;&lt;D xsi:type="xsd:double"&gt;7.39785328638763&lt;/D&gt;&lt;D xsi:type="xsd:double"&gt;6.78800930542862&lt;/D&gt;&lt;D xsi:type="xsd:double"&gt;6.73680995192881&lt;/D&gt;&lt;D xsi:type="xsd:double"&gt;6.27045148222315&lt;/D&gt;&lt;D xsi:type="xsd:double"&gt;5.98749745143812&lt;/D&gt;&lt;D xsi:type="xsd:double"&gt;5.765520875935&lt;/D&gt;&lt;D xsi:type="xsd:double"&gt;5.89934263079817&lt;/D&gt;&lt;D xsi:type="xsd:double"&gt;6.32329919418844&lt;/D&gt;&lt;D xsi:type="xsd:double"&gt;6.16225429608817&lt;/D&gt;&lt;D xsi:type="xsd:double"&gt;6.03264815055995&lt;/D&gt;&lt;D xsi:type="xsd:double"&gt;5.78378499870454&lt;/D&gt;&lt;D xsi:type="xsd:double"&gt;5.85605071215013&lt;/D&gt;&lt;D xsi:type="xsd:double"&gt;6.11813131456893&lt;/D&gt;&lt;D xsi:type</t>
        </r>
      </text>
    </comment>
    <comment ref="A17" authorId="0" shapeId="0" xr:uid="{1017F80C-8D24-4FE5-8FED-7E333CBC8260}">
      <text>
        <r>
          <rPr>
            <b/>
            <sz val="9"/>
            <color indexed="81"/>
            <rFont val="Tahoma"/>
            <charset val="1"/>
          </rPr>
          <t>="xsd:double"&gt;6.29467114261015&lt;/D&gt;&lt;D xsi:type="xsd:double"&gt;6.64297435195696&lt;/D&gt;&lt;D xsi:type="xsd:double"&gt;7.29437097253277&lt;/D&gt;&lt;D xsi:type="xsd:double"&gt;6.9631407618191&lt;/D&gt;&lt;/FQL&gt;&lt;FQL&gt;&lt;Q&gt;MCHI^P_PRICE(0)/P_PRICE_LOW_PR(0,,,,,,"PRICE","INTRA","52W")-1&lt;/Q&gt;&lt;R&gt;1&lt;/R&gt;&lt;C&gt;1&lt;/C&gt;&lt;D xsi:type="xsd:double"&gt;0.20011234&lt;/D&gt;&lt;/FQL&gt;&lt;FQL&gt;&lt;Q&gt;VWO^FG_PE_NTM(0,,,90,0)&lt;/Q&gt;&lt;R&gt;1&lt;/R&gt;&lt;C&gt;1&lt;/C&gt;&lt;D xsi:type="xsd:double"&gt;12.6560185701516&lt;/D&gt;&lt;/FQL&gt;&lt;FQL&gt;&lt;Q&gt;EWZ^FMA_ROE(NTMA,-20AY,NOW,FY,"PORTAGG","MEANR")&lt;/Q&gt;&lt;R&gt;20&lt;/R&gt;&lt;C&gt;1&lt;/C&gt;&lt;D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xsi:type="xsd:double"&gt;14.5227361903203&lt;/D&gt;&lt;D xsi:type="xsd:double"&gt;16.6192198371214&lt;/D&gt;&lt;D xsi:type="xsd:double"&gt;20.4560772375546&lt;/D&gt;&lt;D xsi:type="xsd:double"&gt;19.407551500648&lt;/D&gt;&lt;D xsi:type="xsd:double"&gt;18.6086841620772&lt;/D&gt;&lt;/FQL&gt;&lt;FQL&gt;&lt;Q&gt;CC_TH^FG_COMPANY_NAME&lt;/Q&gt;&lt;R&gt;1&lt;/R&gt;&lt;C&gt;1&lt;/C&gt;&lt;D xsi:type="xsd:string"&gt;Thailand&lt;/D&gt;&lt;/FQL&gt;&lt;FQL&gt;&lt;Q&gt;TUR^FMA_PE(NTMA,-10AY,0,AM,"PORTAGG","MEANR")&lt;/Q&gt;&lt;R&gt;121&lt;/R&gt;&lt;C&gt;1&lt;/C&gt;&lt;D xsi:type="xsd:double"&gt;10.3626590553598&lt;/D&gt;&lt;D xsi:type="xsd:double"&gt;10.5380007508303&lt;/D&gt;&lt;D xsi:type="xsd:double"&gt;10.4798769045167&lt;/D&gt;&lt;D xsi:type="xsd:double"&gt;9.37816086997927&lt;/D&gt;&lt;D xsi:type="xsd:double"&gt;9.85719152722781&lt;/D&gt;&lt;D xsi:type="xsd:double"&gt;10.5505609973032&lt;/D&gt;&lt;D xsi:type="xsd:double"&gt;10.6072147505918&lt;/D&gt;&lt;D xsi:type="xsd:double"&gt;10.4502225243447&lt;/D&gt;&lt;D xsi:type="xsd:double"&gt;9.90148484670741&lt;/D&gt;&lt;D xsi:type="xsd:double"&gt;9.96797226488557&lt;/D&gt;&lt;D xsi:type="xsd:double"&gt;10.1923088370086&lt;/D&gt;&lt;D xsi:type="xsd:double"&gt;10.0147850767897&lt;/D&gt;&lt;D xsi:type="xsd:double"&gt;9.93599414643927&lt;/D&gt;&lt;D xsi:type="xsd:double"&gt;9.35980172008682&lt;/D&gt;&lt;D xsi:type="xsd:double"&gt;8.66401350412957&lt;/D&gt;&lt;D xsi:type="xsd:double"&gt;9.0983398710742&lt;/D&gt;&lt;D xsi:type="xsd:double"&gt;9.74508925362919&lt;/D&gt;&lt;D xsi:type="xsd:double"&gt;8.52220990023384&lt;/D&gt;&lt;D xsi:type="xsd:double"&gt;7.98507952247113&lt;/D&gt;&lt;D xsi:type="xsd:double"&gt;8.3718611714994&lt;/D&gt;&lt;D xsi:type="xsd:double"&gt;8.64162978334377&lt;/D&gt;&lt;D xsi:type="xsd:double"&gt;9.1186180644957&lt;/D&gt;&lt;D xsi:type="xsd:double"&gt;8.59575769455771&lt;/D&gt;&lt;D xsi:type="xsd:double"&gt;8.47475516343813&lt;/D&gt;&lt;D xsi:type="xsd:double"&gt;8.43337736229139&lt;/D&gt;&lt;D xsi:type="xsd:double"&gt;8.13988718739015&lt;/D&gt;&lt;D xsi:type="xsd:double"&gt;8.39746516701878&lt;/D&gt;&lt;D xsi:type="xsd:double"&gt;8.29638583383651&lt;/D&gt;&lt;D xsi:type="xsd:double"&gt;7.66383821518147&lt;/D&gt;&lt;D xsi:type="xsd:double"&gt;7.33693743343016&lt;/D&gt;&lt;D xsi:type="xsd:double"&gt;7.48223255358331&lt;/D&gt;&lt;D xsi:type="xsd:double"&gt;8.61934078210222&lt;/D&gt;&lt;D xsi:type="xsd:double"&gt;8.56771398096706&lt;/D&gt;&lt;D xsi:type="xsd:double"&gt;8.30646707200522&lt;/D&gt;&lt;D xsi:type="xsd:double"&gt;8.5904953120283&lt;/D&gt;&lt;D xsi:type="xsd:double"&gt;8.73781772981282&lt;/D&gt;&lt;D xsi:type="xsd:double"&gt;8.61516317379423&lt;/D&gt;&lt;D xsi:type="xsd:double"&gt;8.80868058186904&lt;/D&gt;&lt;D xsi:type="xsd:double"&gt;8.57085122859056&lt;/D&gt;&lt;D xsi:type="xsd:double"&gt;8.06070132165702&lt;/D&gt;&lt;D xsi:type="xsd:double"&gt;8.45876709842775&lt;/D&gt;&lt;D xsi:type="xsd:double"&gt;7.9166669035619&lt;/D&gt;&lt;D xsi:type="xsd:double"&gt;8.26313194614503&lt;/D&gt;&lt;D xsi:type="xsd:double"&gt;8.08380654681965&lt;/D&gt;&lt;D xsi:type="xsd:double"&gt;7.97042467739791&lt;/D&gt;&lt;D xsi:type="xsd:double"&gt;7.67640737476305&lt;/D&gt;&lt;D xsi:type="xsd:double"&gt;6.77738225578825&lt;/D&gt;&lt;D xsi:type="xsd:double"&gt;6.35943322768976&lt;/D&gt;&lt;D xsi:type="xsd:double"&gt;6.46736424576791&lt;/D&gt;&lt;D xsi:type="xsd:double"&gt;6.15294815529356&lt;/D&gt;&lt;D xsi:type="xsd:double"&gt;5.90150628570679&lt;/D&gt;&lt;D xsi:type="xsd:double"&gt;5.85039931202625&lt;/D&gt;&lt;D xsi:type="xsd:double"&gt;5.86248208549687&lt;/D&gt;&lt;D xsi:type="xsd:double"&gt;6.0974172756741&lt;/D&gt;&lt;D xsi:type="xsd:double"&gt;5.89759766508609&lt;/D&gt;&lt;D xsi:type="xsd:double"&gt;7.12766498308422&lt;/D&gt;&lt;D xsi:type="xsd:double"&gt;7.3015832114119&lt;/D&gt;&lt;D xsi:type="xsd:double"&gt;6.5131559277642&lt;/D&gt;&lt;D xsi:type="xsd:double"&gt;6.0508544468779&lt;/D&gt;&lt;D xsi:type="xsd:double"&gt;5.97392047648462&lt;/D&gt;&lt;D xsi:type="xsd:double"&gt;6.45803211387298&lt;/D&gt;&lt;D xsi:type="xsd:double"&gt;6.29731353200007&lt;/D&gt;&lt;D xsi:type="xsd:double"&gt;6.36619784080508&lt;/D&gt;&lt;D xsi:type="xsd:double"&gt;6.38827906896358&lt;/D&gt;&lt;D xsi:type="xsd:double"&gt;6.14418939186305&lt;/D&gt;&lt;D xsi:type="xsd:double"&gt;6.33071784227995&lt;/D&gt;&lt;D xsi:type="xsd:double"&gt;6.3949316867198&lt;/D&gt;&lt;D xsi:type="xsd:double"&gt;6.76407073394354&lt;/D&gt;&lt;D xsi:type="xsd:double"&gt;6.1745098020078&lt;/D&gt;&lt;D xsi:type="xsd:double"&gt;5.21257115331898&lt;/D&gt;&lt;D xsi:type="xsd:double"&gt;6.22342357172104&lt;/D&gt;&lt;D xsi:type="xsd:double"&gt;8.02973926497881&lt;/D&gt;&lt;D xsi:type="xsd:double"&gt;8.48034691535453&lt;/D&gt;&lt;D xsi:type="xsd:double"&gt;7.612070260892&lt;/D&gt;&lt;D xsi:type="xsd:double"&gt;7.54232526686819&lt;/D&gt;&lt;D xsi:type="xsd:double"&gt;7.66593934603668&lt;/D&gt;&lt;D xsi:type="xsd:double"&gt;7.66284963056749&lt;/D&gt;&lt;D xsi:type="xsd:double"&gt;7.69438764720082&lt;/D&gt;&lt;D xsi:type="xsd:double"&gt;7.80799078332477&lt;/D&gt;&lt;D xsi:type="xsd:double"&gt;7.46430606854339&lt;/D&gt;&lt;D xsi:type="xsd:double"&gt;7.24341092292271&lt;/D&gt;&lt;D xsi:type="xsd:double"&gt;6.60325624994292&lt;/D&gt;&lt;D xsi:type="xsd:double"&gt;6.21300124268387&lt;/D&gt;&lt;D xsi:type="xsd:double"&gt;6.07057461844628&lt;/D&gt;&lt;D xsi:type="xsd:double"&gt;5.67314393929322&lt;/D&gt;&lt;D xsi:type="xsd:double"&gt;5.65305896328184&lt;/D&gt;&lt;D xsi:type="xsd:double"&gt;5.44822390411594&lt;/D&gt;&lt;D xsi:type="xsd:double"&gt;5.08335873738372&lt;/D&gt;&lt;D xsi:type="xsd:double"&gt;5.48101160836913&lt;/D&gt;&lt;D xsi:type="xsd:double"&gt;6.12414570717336&lt;/D&gt;&lt;D xsi:type="xsd:double"&gt;5.87670959473495&lt;/D&gt;&lt;D xsi:type="xsd:double"&gt;4.46664816760374&lt;/D&gt;&lt;D xsi:type="xsd:double"&gt;4.33376140840576&lt;/D&gt;&lt;D xsi:type="xsd:double"&gt;4.90302925318912&lt;/D&gt;&lt;D xsi:type="xsd:double"&gt;4.55260557630787&lt;/D&gt;&lt;D xsi:type="xsd:double"&gt;4.97510685320424&lt;/D&gt;&lt;D xsi:type="xsd:double"&gt;4.21149818678498&lt;/D&gt;&lt;D xsi:type="xsd:double"&gt;4.30636107196767&lt;/D&gt;&lt;D xsi:type="xsd:double"&gt;4.50569955153327&lt;/D&gt;&lt;D xsi:type="xsd:double"&gt;4.62077968903437&lt;/D&gt;&lt;D xsi:type="xsd:double"&gt;5.13662561727261&lt;/D&gt;&lt;D xsi:type="xsd:double"&gt;5.45540058285929&lt;/D&gt;&lt;D xsi:type="xsd:double"&gt;5.63936800334479&lt;/D&gt;&lt;D xsi:type="xsd:double"&gt;4.99670899121041&lt;/D&gt;&lt;D xsi:type="xsd:double"&gt;5.00654799396795&lt;/D&gt;&lt;D xsi:type="xsd:double"&gt;4.70923295886719&lt;/D&gt;&lt;D xsi:type="xsd:double"&gt;3.98282504591813&lt;/D&gt;&lt;D xsi:type="xsd:double"&gt;4.72632710664286&lt;/D&gt;&lt;D xsi:type="xsd:double"&gt;5.35218379329016&lt;/D&gt;&lt;D xsi:type="xsd:double"&gt;5.89966910147424&lt;/D&gt;&lt;D xsi:type="xsd:double"&gt;6.23400509925577&lt;/D&gt;&lt;D xsi:type="xsd:double"&gt;6.07191221359688&lt;/D&gt;&lt;D xsi:type="xsd:double"&gt;4.89104018867715&lt;/D&gt;&lt;D xsi:type="xsd:double"&gt;4.81958352411526&lt;/D&gt;&lt;D xsi:type="xsd:double"&gt;4.47370860086633&lt;/D&gt;&lt;D xsi:type="xsd:double"&gt;5.1178409790883&lt;/D&gt;&lt;D xsi:type="xsd:double"&gt;4.94207918864652&lt;/D&gt;&lt;D xsi:type="xsd:double"&gt;5.52953439028917&lt;/D&gt;&lt;D xsi:type="xsd:double"&gt;5.64162579483821&lt;/D&gt;&lt;D xsi:type="xsd:double"&gt;5.79975723584248&lt;/D&gt;&lt;D xsi:type="xsd:double"&gt;5.88563270692958&lt;/D&gt;&lt;/FQL&gt;&lt;FQL&gt;&lt;Q&gt;ECH^JULIAN(FMA_DIV_YLD(LTMA,-10AY,0,AM,"PORTAGG","MEANR").DATES)&lt;/Q&gt;&lt;R&gt;121&lt;/R&gt;&lt;C&gt;1&lt;/C&gt;&lt;D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xsi:type="xsd:long"&gt;45475&lt;/D&gt;&lt;/FQL&gt;&lt;FQL&gt;&lt;Q&gt;INDA^FMA_COS_DOWN("EPS","1M",+1,NOW,,,"PORTAGG","MEANR")&lt;/Q&gt;&lt;R&gt;1&lt;/R&gt;&lt;C&gt;1&lt;/C&gt;&lt;D xsi:type="xsd:double"&gt;47&lt;/D&gt;&lt;/FQL&gt;&lt;FQL&gt;&lt;Q&gt;TRYTW10Y-FDS^FG_YIELD(-10AY,0,Y,,"YTM")&lt;/Q&gt;&lt;R&gt;10&lt;/R&gt;&lt;C&gt;1&lt;/C&gt;&lt;D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xsi:type="xsd:double"&gt;1.211&lt;/D&gt;&lt;/FQL&gt;&lt;FQL&gt;&lt;Q&gt;VNM^FMA_PCT_ABOVE_MAVG(200,0,,,,"PORTAGG")&lt;/Q&gt;&lt;R&gt;1&lt;/R&gt;&lt;C&gt;1&lt;/C&gt;&lt;D xsi:type="xsd:double"&gt;58.3333333333333&lt;/D&gt;&lt;/FQL&gt;&lt;FQL&gt;&lt;Q&gt;EWW^FG_TOTAL_RETURNC(0,-1AM)&lt;/Q&gt;&lt;R&gt;1&lt;/R&gt;&lt;C&gt;1&lt;/C&gt;&lt;D xsi:type="xsd:double"&gt;-6.77678&lt;/D&gt;&lt;/FQL&gt;&lt;FQL&gt;&lt;Q&gt;VGK^P_PRICE(0)/P_PRICE_LOW_PR(0,,,,,,"PRICE","INTRA","52W")-1&lt;/Q&gt;&lt;R&gt;1&lt;/R&gt;&lt;C&gt;1&lt;/C&gt;&lt;D xsi:type="xsd:double"&gt;0.24209952&lt;/D&gt;&lt;/FQL&gt;&lt;FQL&gt;&lt;Q&gt;REFKRBASE-FDS^FG_YIELD(NOW,,,0)&lt;/Q&gt;&lt;R&gt;1&lt;/R&gt;&lt;C&gt;1&lt;/C&gt;&lt;D xsi:type="xsd:double"&gt;3.5&lt;/D&gt;&lt;/FQL&gt;&lt;FQL&gt;&lt;Q&gt;EWY^FMA_DIV_YLD(NTMA,NOW,NOW,M,"PORTAGG","MEANR")&lt;/Q&gt;&lt;R&gt;1&lt;/R&gt;&lt;C&gt;1&lt;/C&gt;&lt;D xsi:type="xsd:double"&gt;2.08167963318517&lt;/D&gt;&lt;/FQL&gt;&lt;FQL&gt;&lt;Q&gt;EIDO^FG_COMPANY_NAME&lt;/Q&gt;&lt;R&gt;1&lt;/R&gt;&lt;C&gt;1&lt;/C&gt;&lt;D xsi:type="xsd:string"&gt;iShares MSCI Indonesia ETF&lt;/D&gt;&lt;/FQL&gt;&lt;FQL&gt;&lt;Q&gt;EWY^FMA_ROE(NTMA,-20AY,NOW,FY,"PORTAGG","MEANR")&lt;/Q&gt;&lt;R&gt;20&lt;/R&gt;&lt;C&gt;1&lt;/C&gt;&lt;D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xsi:type="xsd:double"&gt;8.90596194319789&lt;/D&gt;&lt;/FQL&gt;&lt;FQL&gt;&lt;Q&gt;USDTHB^FG_COMPANY_NAME&lt;/Q&gt;&lt;R&gt;1&lt;/R&gt;&lt;C&gt;1&lt;/C&gt;&lt;D xsi:type="xsd:string"&gt;Thailand Baht per U.S. Dollar&lt;/D&gt;&lt;/FQL&gt;&lt;FQL&gt;&lt;Q&gt;USDMXN^FG_COMPANY_NAME&lt;/Q&gt;&lt;R&gt;1&lt;/R&gt;&lt;C&gt;1&lt;/C&gt;&lt;D xsi:type="xsd:string"&gt;Mexican Peso per U.S. Dollar&lt;/D&gt;&lt;/FQL&gt;&lt;FQL&gt;&lt;Q&gt;SET-BKK^FMA_PE(NTMA,-10AY,0,AM,"PORTAGG","MEANR")&lt;/Q&gt;&lt;R&gt;121&lt;/R&gt;&lt;C&gt;1&lt;/C&gt;&lt;D xsi:type="xsd:double"&gt;14.2688189302568&lt;/D&gt;&lt;D xsi:type="xsd:double"&gt;14.4445558698106&lt;/D&gt;&lt;D xsi:type="xsd:double"&gt;15.9908391225944&lt;/D&gt;&lt;D xsi:type="xsd:double"&gt;15.6282329026935&lt;/D&gt;&lt;D xsi:type="xsd:double"&gt;15.6553269719935&lt;/D&gt;&lt;D xsi:type="xsd:double"&gt;15.7713176007469&lt;/D&gt;&lt;D xsi:type="xsd:double"&gt;14.5466269735241&lt;/D&gt;&lt;D xsi:type="xsd:double"&gt;16.3774852329167&lt;/D&gt;&lt;D xsi:type="xsd:double"&gt;15.4024176785445&lt;/D&gt;&lt;D xsi:type="xsd:double"&gt;15.1717587079694&lt;/D&gt;&lt;D xsi:type="xsd:double"&gt;15.0495773339806&lt;/D&gt;&lt;D xsi:type="xsd:double"&gt;15.3483059326167&lt;/D&gt;&lt;D xsi:type="xsd:double"&gt;15.2022189206436&lt;/D&gt;&lt;D xsi:type="xsd:double"&gt;14.680486785554&lt;/D&gt;&lt;D xsi:type="xsd:double"&gt;14.0528550770101&lt;/D&gt;&lt;D xsi:type="xsd:double"&gt;13.8832205577176&lt;/D&gt;&lt;D xsi:type="xsd:double"&gt;14.3930690226873&lt;/D&gt;&lt;D xsi:type="xsd:double"&gt;13.0829028549446&lt;/D&gt;&lt;D xsi:type="xsd:double"&gt;12.2805841654622&lt;/D&gt;&lt;D xsi:type="xsd:double"&gt;13.4136101987297&lt;/D&gt;&lt;D xsi:type="xsd:double"&gt;14.3063344671232&lt;/D&gt;&lt;D xsi:type="xsd:double"&gt;14.1784203953493&lt;/D&gt;&lt;D xsi:type="xsd:double"&gt;14.2688685260324&lt;/D&gt;&lt;D xsi:type="xsd:double"&gt;14.697794427046&lt;/D&gt;&lt;D xsi:type="xsd:double"&gt;14.7554600106734&lt;/D&gt;&lt;D xsi:type="xsd:double"&gt;15.297906952657&lt;/D&gt;&lt;D xsi:type="xsd:double"&gt;14.6803540560344&lt;/D&gt;&lt;D xsi:type="xsd:double"&gt;14.7534908034961&lt;/D&gt;&lt;D xsi:type="xsd:double"&gt;14.5047138869341&lt;/D&gt;&lt;D xsi:type="xsd:double"&gt;14.6501293611528&lt;/D&gt;&lt;D xsi:type="xsd:double"&gt;15.1410220591262&lt;/D&gt;&lt;D xsi:type="xsd:double"&gt;15.1616619011563&lt;/D&gt;&lt;D xsi:type="xsd:double"&gt;15.0454425891933&lt;/D&gt;&lt;D xsi:type="xsd:double"&gt;15.0450989525079&lt;/D&gt;&lt;D xsi:type="xsd:double"&gt;14.7438345990155&lt;/D&gt;&lt;D xsi:type="xsd:double"&gt;14.6608787218678&lt;/D&gt;&lt;D xsi:type="xsd:double"&gt;14.6810429883268&lt;/D&gt;&lt;D xsi:type="xsd:double"&gt;14.7565377734157&lt;/D&gt;&lt;D xsi:type="xsd:double"&gt;15.0833262384291&lt;/D&gt;&lt;D xsi:type="xsd:double"&gt;15.5670526548661&lt;/D&gt;&lt;D xsi:type="xsd:double"&gt;15.6244217568667&lt;/D&gt;&lt;D xsi:type="xsd:double"&gt;15.4602505126247&lt;/D&gt;&lt;D xsi:type="xsd:double"&gt;16.3294371009145&lt;/D&gt;&lt;D xsi:type="xsd:double"&gt;16.1756652463751&lt;/D&gt;&lt;D xsi:type="xsd:double"&gt;16.0039357559518&lt;/D&gt;&lt;D xsi:type="xsd:double"&gt;14.9067244708097&lt;/D&gt;&lt;D xsi:type="xsd:double"&gt;15.3527350200222&lt;/D&gt;&lt;D xsi:type="xsd:double"&gt;15.1174334337236&lt;/D&gt;&lt;D xsi:type="xsd:double"&gt;13.9321999312394&lt;/D&gt;&lt;D xsi:type="xsd:double"&gt;14.80464815463&lt;/D&gt;&lt;D xsi:type="xsd:double"&gt;14.5927663512188&lt;/D&gt;&lt;D xsi:type="xsd:double"&gt;14.6720639401934&lt;/D&gt;&lt;D xsi:type="xsd:double"&gt;14.3060523904693&lt;/D&gt;&lt;D xsi:type="xsd:double"&gt;14.4284184111462&lt;/D&gt;&lt;D xsi:type="xsd:double"&gt;13.642722211532&lt;/D&gt;&lt;D xsi:type="xsd:double"&gt;14.608213335351&lt;/D&gt;&lt;D xsi:type="xsd:double"&gt;14.8526091706159&lt;/D&gt;&lt;D xsi:type="xsd:double"&gt;14.8344901999379&lt;/D&gt;&lt;D xsi:type="xsd:double"&gt;15.1534103676635&lt;/D&gt;&lt;D xsi:type="xsd:double"&gt;15.0698502752367&lt;/D&gt;&lt;D xsi:type="xsd:double"&gt;15.8064494918124&lt;/D&gt;&lt;D xsi:type="xsd:double"&gt;15.173962661874&lt;/D&gt;&lt;D xsi:type="xsd:double"&gt;15.6178598236339&lt;/D&gt;&lt;D xsi:type="xsd:double"&gt;14.9944953566335&lt;/D&gt;&lt;D xsi:type="xsd:double"&gt;15.6584033552054&lt;/D&gt;&lt;D xsi:type="xsd:double"&gt;15.239035887344&lt;/D&gt;&lt;D xsi:type="xsd:double"&gt;15.5075902531717&lt;/D&gt;&lt;D xsi:type="xsd:double"&gt;15.275330596302&lt;/D&gt;&lt;D xsi:type="xsd:double"&gt;14.5075020081602&lt;/D&gt;&lt;D xsi:type="xsd:double"&gt;13.2755569692775&lt;/D&gt;&lt;D xsi:type="xsd:double"&gt;16.0493695707971&lt;/D&gt;&lt;D xsi:type="xsd:double"&gt;20.1431639678004&lt;/D&gt;&lt;D xsi:type="xsd:double"&gt;19.841702101025&lt;/D&gt;&lt;D xsi:type="xsd:double"&gt;19.4755874251777&lt;/D&gt;&lt;D xsi:type="xsd:double"&gt;19.1553927819706&lt;/D&gt;&lt;D xsi:type="xsd:double"&gt;18.0978930490443&lt;/D&gt;&lt;D xsi:type="xsd:double"&gt;17.358359566297&lt;/D&gt;&lt;D xsi:type="xsd:double"&gt;19.456759197327&lt;/D&gt;&lt;D xsi:type="xsd:double"&gt;20.1728026998635&lt;/D&gt;&lt;D xsi:type="xsd:double"&gt;19.2280709577486&lt;/D&gt;&lt;D xsi:type="xsd:double"&gt;19.4706554150523&lt;/D&gt;&lt;D xsi:type="xsd:double"&gt;19.3105362371602&lt;/D&gt;&lt;D xsi:type="xsd:double"&gt;18.1422430251981&lt;/D&gt;&lt;D xsi:type="xsd:double"&gt;17.9608049089887&lt;/D&gt;&lt;D xsi:type="xsd:double"&gt;17.2100381902437&lt;/D&gt;&lt;D xsi:type="xsd:double"&gt;16.5229872012724&lt;/D&gt;&lt;D xsi:type="xsd:double"&gt;18.0375870320131&lt;/D&gt;&lt;D xsi:type="xsd:double"&gt;17.3220538309023&lt;/D&gt;&lt;D xsi:type="xsd:double"&gt;17.2398202281799&lt;/D&gt;&lt;D xsi:type="xsd:double"&gt;16.7002284552759&lt;/D&gt;&lt;D xsi:type="xsd:double"&gt;17.5653172830805&lt;/D&gt;&lt;D xsi:type="xsd:double"&gt;17.1696753102612&lt;/D&gt;&lt;D xsi:type="xsd:double"&gt;17.0437131928732&lt;/D&gt;&lt;D xsi:type="xsd:double"&gt;17.0380177489834&lt;/D&gt;&lt;D xsi:type="xsd:double"&gt;16.3001222482642&lt;/D&gt;&lt;D xsi:type="xsd:double"&gt;16.1938689648307&lt;/D&gt;&lt;D xsi:type="xsd:double"&gt;14.9289055251433&lt;/D&gt;&lt;D xsi:type="xsd:double"&gt;15.2801738436475&lt;/D&gt;&lt;D xsi:type="xsd:double"&gt;15.3024883838015&lt;/D&gt;&lt;D xsi:type="xsd:double"&gt;14.9940751323148&lt;/D&gt;&lt;D xsi:type="xsd:double"&gt;15.4241103684154&lt;/D&gt;&lt;D xsi:type="xsd:double"&gt;15.7642979652984&lt;/D&gt;&lt;D xsi:type="xsd:double"&gt;15.9263404546663&lt;/D&gt;&lt;D xsi:type="xsd:double"&gt;16.0995921084635&lt;/D&gt;&lt;D xsi:type="xsd:double"&gt;15.773529376362&lt;/D&gt;&lt;D xsi:type="xsd:double"&gt;15.4601797880238&lt;/D&gt;&lt;D xsi:type="xsd:double"&gt;15.2658484567459&lt;/D&gt;&lt;D xsi:type="xsd:double"&gt;15.5434784492798&lt;/D&gt;&lt;D xsi:type="xsd:double"&gt;15.4606067310863&lt;/D&gt;&lt;D xsi:type="xsd:double"&gt;15.7476451347371&lt;/D&gt;&lt;D xsi:type="xsd:double"&gt;15.9479283482101&lt;/D&gt;&lt;D xsi:type="xsd:double"&gt;14.8294697058996&lt;/D&gt;&lt;D xsi:type="xsd:double"&gt;14.564737214412&lt;/D&gt;&lt;D xsi:type="xsd:double"&gt;14.2964505508125&lt;/D&gt;&lt;D xsi:type="xsd:double"&gt;14.7015071987222&lt;/D&gt;&lt;D xsi:type="xsd:double"&gt;14.3268266770437&lt;/D&gt;&lt;D xsi:type="xsd:double"&gt;14.1103928963035&lt;/D&gt;&lt;D xsi:type="xsd:double"&gt;14.2268138700231&lt;/D&gt;&lt;D xsi:type="xsd:double"&gt;14.1851659468418&lt;/D&gt;&lt;D xsi:type="xsd:double"&gt;13.7710300383509&lt;/D&gt;&lt;D xsi:type="xsd:double"&gt;13.3825516275696&lt;/D&gt;&lt;/FQL&gt;&lt;FQL&gt;&lt;Q&gt;DDR3512M-FDS^FG_PRICE(0)/MAX(FG_PRICE(0,-1AY))&lt;/Q&gt;&lt;R&gt;1&lt;/R&gt;&lt;C&gt;1&lt;/C&gt;&lt;D xsi:type="xsd:double"&gt;0.895382692307692&lt;/D&gt;&lt;/FQL&gt;&lt;FQL&gt;&lt;Q&gt;BRENT-FDS^FG_PRICE_CHANGE(0,-1AM)&lt;/Q&gt;&lt;R&gt;1&lt;/R&gt;&lt;C&gt;1&lt;/C&gt;&lt;D xsi:type="xsd:double"&gt;0&lt;/D&gt;&lt;/FQL&gt;&lt;FQL&gt;&lt;Q&gt;UAE^P_PRICE(0)/P_PRICE_HIGH_PR(0,,,,,,"PRICE","INTRA","52W")&lt;/Q&gt;&lt;R&gt;1&lt;/R&gt;&lt;C&gt;1&lt;/C&gt;&lt;D xsi:type="xsd:double"&gt;0.8798103&lt;/D&gt;&lt;/FQL&gt;&lt;FQL&gt;&lt;Q&gt;EWW^PERCENT_CHANGE(FMA_EPS(+1,0,,,,"PORTAGG","MEAN"),FMA_EPS(+1,-1AM,,,,"PORTAGG","MEAN"))&lt;/Q&gt;&lt;R&gt;1&lt;/R&gt;&lt;C&gt;1&lt;/C&gt;&lt;D xsi:type="xsd:double"&gt;-4.08061456097157&lt;/D&gt;&lt;/FQL&gt;&lt;FQL&gt;&lt;Q&gt;INDA^FMA_COS_UP("EPS","1M",+1,NOW,,,"PORTAGG","MEANR")&lt;/Q&gt;&lt;R&gt;1&lt;/R&gt;&lt;C&gt;1&lt;/C&gt;&lt;D xsi:type="xsd:double"&gt;58&lt;/D&gt;&lt;/FQL&gt;&lt;FQL&gt;&lt;Q&gt;SET-BKK^FMA_DIV_YLD(NTMA,NOW,NOW,M,"PORTAGG","MEANR")&lt;/Q&gt;&lt;R&gt;1&lt;/R&gt;&lt;C&gt;1&lt;/C&gt;&lt;D xsi:type="xsd:double"&gt;3.85804642737473&lt;/D&gt;&lt;/FQL&gt;&lt;FQL&gt;&lt;Q&gt;TRYJP10Y-FDS^FG_YIELD(-10AY,0,Y,,"YTM")&lt;/Q&gt;&lt;R&gt;10&lt;/R&gt;&lt;C&gt;1&lt;/C&gt;&lt;D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xsi:type="xsd:double"&gt;0.6127&lt;/D&gt;&lt;/FQL&gt;&lt;FQL&gt;&lt;Q&gt;USDAED^STD(FG_PRICE_CHANGE(0,-1AY,AM))&lt;/Q&gt;&lt;R&gt;1&lt;/R&gt;&lt;C&gt;1&lt;/C&gt;&lt;D xsi:type="xsd:double"&gt;0.00803038001936819&lt;/D&gt;&lt;/FQL&gt;&lt;FQL&gt;&lt;Q&gt;USDZAR^FG_PRICE(0)&lt;/Q&gt;&lt;R&gt;1&lt;/R&gt;&lt;C&gt;1&lt;/C&gt;&lt;D xsi:type="xsd:double"&gt;18.22375&lt;/D&gt;&lt;/FQL&gt;&lt;FQL&gt;&lt;Q&gt;USDPHP^STD(FG_PRICE_CHANGE(0,-3AY,M))&lt;/Q&gt;&lt;R&gt;1&lt;/R&gt;&lt;C&gt;1&lt;/C&gt;&lt;D xsi:type="xsd:double"&gt;1.75863185756063&lt;/D&gt;&lt;/FQL&gt;&lt;FQL&gt;&lt;Q&gt;FC0000MX^FMA_EPS(NTMA,-20AY,0,CY,,"PORTAGG","MEANR")&lt;/Q&gt;&lt;R&gt;20&lt;/R&gt;&lt;C&gt;1&lt;/C&gt;&lt;D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xsi:type="xsd:double"&gt;39.4423843156453&lt;/D&gt;&lt;/FQL&gt;&lt;FQL&gt;&lt;Q&gt;EWZ^FG_PRICE_MAVG(0,,,,200)&lt;/Q&gt;&lt;R&gt;1&lt;/R&gt;&lt;C&gt;1&lt;/C&gt;&lt;D xsi:type="xsd:double"&gt;31.80065&lt;/D&gt;&lt;/FQL&gt;&lt;FQL&gt;&lt;Q&gt;EWY^FG_TOTAL_RETURNC(0,-3AM)&lt;/Q&gt;&lt;R&gt;1&lt;/R&gt;&lt;C&gt;1&lt;/C&gt;&lt;D xsi:type="xsd:double"&gt;4.3267727&lt;/D&gt;&lt;/FQL&gt;&lt;FQL&gt;&lt;Q&gt;EPOL^P_PRICE(0)/P_PRICE_LOW_PR(0,,,,,,"PRICE","INTRA","52W")-1&lt;/Q&gt;&lt;R&gt;1&lt;/R&gt;&lt;C&gt;1&lt;/C&gt;&lt;D xsi:type="xsd:double"&gt;0.51400733&lt;/D&gt;&lt;/FQL&gt;&lt;FQL&gt;&lt;Q&gt;URTH^FG_TOTAL_RETURNC(0,-6AM)&lt;/Q&gt;&lt;R&gt;1&lt;/R&gt;&lt;C&gt;1&lt;/C&gt;&lt;D xsi:type="xsd:double"&gt;15.945458&lt;/D&gt;&lt;/FQL&gt;&lt;FQL&gt;&lt;Q&gt;EIDO^FMA_COS_UP("EPS","1M",+1,NOW,,,"PORTAGG","MEANR")&lt;/Q&gt;&lt;R&gt;1&lt;/R&gt;&lt;C&gt;1&lt;/C&gt;&lt;D xsi:type="xsd:double"&gt;14&lt;/D&gt;&lt;/FQL&gt;&lt;FQL&gt;&lt;Q&gt;REFZAREPO-FDS^PROPER_NAME(0,,,"SECURITY","NAME")&lt;/Q&gt;&lt;R&gt;1&lt;/R&gt;&lt;C&gt;1&lt;/C&gt;&lt;D xsi:type="xsd:string"&gt;South Africa Repo Rate&lt;/D&gt;&lt;/FQL&gt;&lt;FQL&gt;&lt;Q&gt;TRYQA10Y-FDS^FG_YIELD_NAME&lt;/Q&gt;&lt;R&gt;1&lt;/R&gt;&lt;C&gt;1&lt;/C&gt;&lt;D xsi:type="xsd:string"&gt;Treasury - Qatar Benchmark Bond 10Y&lt;/D&gt;&lt;/FQL&gt;&lt;FQL&gt;&lt;Q&gt;SET-BKK^FMA_DIV_YLD(NTMA,-10AY,0,AM,"PORTAGG","MEANR")&lt;/Q&gt;&lt;R&gt;121&lt;/R&gt;&lt;C&gt;1&lt;/C&gt;&lt;D xsi:type="xsd:double"&gt;5.52897393375344&lt;/D&gt;&lt;D xsi:type="xsd:double"&gt;5.73483761980273&lt;/D&gt;&lt;D xsi:type="xsd:double"&gt;3.36065941133935&lt;/D&gt;&lt;D xsi:type="xsd:double"&gt;3.38749152080062&lt;/D&gt;&lt;D xsi:type="xsd:double"&gt;3.35420987514582&lt;/D&gt;&lt;D xsi:type="xsd:double"&gt;3.30704620971366&lt;/D&gt;&lt;D xsi:type="xsd:double"&gt;3.53637806783268&lt;/D&gt;&lt;D xsi:type="xsd:double"&gt;3.16002745029844&lt;/D&gt;&lt;D xsi:type="xsd:double"&gt;3.30193134663467&lt;/D&gt;&lt;D xsi:type="xsd:double"&gt;3.39238836751531&lt;/D&gt;&lt;D xsi:type="xsd:double"&gt;3.39994426752391&lt;/D&gt;&lt;D xsi:type="xsd:double"&gt;3.42166462085309&lt;/D&gt;&lt;D xsi:type="xsd:double"&gt;3.46184241893181&lt;/D&gt;&lt;D xsi:type="xsd:double"&gt;3.53790207258615&lt;/D&gt;&lt;D xsi:type="xsd:double"&gt;3.66896167729805&lt;/D&gt;&lt;D xsi:type="xsd:double"&gt;3.71429070182116&lt;/D&gt;&lt;D xsi:type="xsd:double"&gt;3.59246230704489&lt;/D&gt;&lt;D xsi:type="xsd:double"&gt;3.78774736868091&lt;/D&gt;&lt;D xsi:type="xsd:double"&gt;3.94586908094335&lt;/D&gt;&lt;D xsi:type="xsd:double"&gt;3.63712590199369&lt;/D&gt;&lt;D xsi:type="xsd:double"&gt;3.41965721416532&lt;/D&gt;&lt;D xsi:type="xsd:double"&gt;3.45513636271771&lt;/D&gt;&lt;D xsi:type="xsd:double"&gt;3.42678750318453&lt;/D&gt;&lt;D xsi:type="xsd:double"&gt;3.29875749981987&lt;/D&gt;&lt;D xsi:type="xsd:double"&gt;3.29575500019106&lt;/D&gt;&lt;D xsi:type="xsd:double"&gt;3.15608559894865&lt;/D&gt;&lt;D xsi:type="xsd:double"&gt;3.25907964752833&lt;/D&gt;&lt;D xsi:type="xsd:double"&gt;3.24973978630213&lt;/D&gt;&lt;D xsi:type="xsd:double"&gt;3.31800303890786&lt;/D&gt;&lt;D xsi:type="xsd:double"&gt;3.27803879112529&lt;/D&gt;&lt;D xsi:type="xsd:double"&gt;3.16520798732516&lt;/D&gt;&lt;D xsi:type="xsd:double"&gt;3.11595744815413&lt;/D&gt;&lt;D xsi:type="xsd:double"&gt;3.13221558558961&lt;/D&gt;&lt;D xsi:type="xsd:double"&gt;3.11240051833492&lt;/D&gt;&lt;D xsi:type="xsd:double"&gt;3.17639667547442&lt;/D&gt;&lt;D xsi:type="xsd:double"&gt;3.20418845913674&lt;/D&gt;&lt;D xsi:type="xsd:double"&gt;3.22573639659109&lt;/D&gt;&lt;D xsi:type="xsd:double"&gt;3.2376794465717&lt;/D&gt;&lt;D xsi:type="xsd:double"&gt;3.1243440945538&lt;/D&gt;&lt;D xsi:type="xsd:double"&gt;3.01053041657777&lt;/D&gt;&lt;D xsi:type="xsd:double"&gt;3.027558409744&lt;/D&gt;&lt;D xsi:type="xsd:double"&gt;3.06944660953095&lt;/D&gt;&lt;D xsi:type="xsd:double"&gt;2.91469336819914&lt;/D&gt;&lt;D xsi:type="xsd:double"&gt;2.93179714843092&lt;/D&gt;&lt;D xsi:type="xsd:double"&gt;3.01602014221665&lt;/D&gt;&lt;D xsi:type="xsd:double"&gt;3.11943738480466&lt;/D&gt;&lt;D xsi:type="xsd:double"&gt;3.03780897615877&lt;/D&gt;&lt;D xsi:type="xsd:double"&gt;3.17234673227227&lt;/D&gt;&lt;D xsi:type="xsd:double"&gt;3.4483741111428&lt;/D&gt;&lt;D xsi:type="xsd:double"&gt;3.24547366052205&lt;/D&gt;&lt;D xsi:type="xsd:double"&gt;3.27373324102855&lt;/D&gt;&lt;D xsi:type="xsd:double"&gt;3.2671823046088&lt;/D&gt;&lt;D xsi:type="xsd:double"&gt;3.36765931870496&lt;/D&gt;&lt;D xsi:type="xsd:double"&gt;3.37425320399595&lt;/D&gt;&lt;D xsi:type="xsd:double"&gt;3.53419597518892&lt;/D&gt;&lt;D xsi:type="xsd:double"&gt;3.31883093237878&lt;/D&gt;&lt;D xsi:type="xsd:double"&gt;3.29396299775268&lt;/D&gt;&lt;D xsi:type="xsd:double"&gt;3.30135882632202&lt;/D&gt;&lt;D xsi:type="xsd:double"&gt;3.2423433797739&lt;/D&gt;&lt;D xsi:type="xsd:double"&gt;3.26668576515959&lt;/D&gt;&lt;D xsi:type="xsd:double"&gt;3.10959902719523&lt;/D&gt;&lt;D xsi:type="xsd:double"&gt;3.24576807456492&lt;/D&gt;&lt;D xsi:type="xsd:double"&gt;3.20629345694597&lt;/D&gt;&lt;D xsi:type="xsd:double"&gt;3.35591195829218&lt;/D&gt;&lt;D xsi:type="xsd:double"&gt;3.22230977451736&lt;/D&gt;&lt;D xsi:type="xsd:double"&gt;3.2856003108234&lt;/D&gt;&lt;D xsi:type="xsd:double"&gt;3.19945528915761&lt;/D&gt;&lt;D xsi:type="xsd:double"&gt;3.32999682168405&lt;/D&gt;&lt;D xsi:type="xsd:double"&gt;3.58539248734751&lt;/D&gt;&lt;D xsi:type="xsd:double"&gt;4.00612863280111&lt;/D&gt;&lt;D xsi:type="xsd:double"&gt;3.36885498464846&lt;/D&gt;&lt;D xsi:type="xsd:double"&gt;2.89994419905062&lt;/D&gt;&lt;D xsi:type="xsd:double"&gt;2.9624042895553&lt;/D&gt;&lt;D xsi:type="xsd:double"&gt;3.04405677269696&lt;/D&gt;&lt;D xsi:type="xsd:double"&gt;3.13197682279375&lt;/D&gt;&lt;D xsi:type="xsd:double"&gt;3.18519578020669&lt;/D&gt;&lt;D xsi:type="xsd:double"&gt;3.09682265912401&lt;/D&gt;&lt;D xsi:type="xsd:double"&gt;2.73638650022272&lt;/D&gt;&lt;D xsi:type="xsd:double"&gt;2.70781671191151&lt;/D&gt;&lt;D xsi:type="xsd:double"&gt;2.79157941209574&lt;/D&gt;&lt;D xsi:type="xsd:double"&gt;2.77442913471219&lt;/D&gt;&lt;D xsi:type="xsd:double"&gt;2.78110519983928&lt;/D&gt;&lt;D xsi:type="xsd:double"&gt;2.93528539564048&lt;/D&gt;&lt;D xsi:type="xsd:double"&gt;2.83852447069219&lt;/D&gt;&lt;D xsi:type="xsd:double"&gt;2.92853966035934&lt;/D&gt;&lt;D xsi:type="xsd:double"&gt;3.02733676682555&lt;/D&gt;&lt;D xsi:type="xsd:double"&gt;2.77769862777046&lt;/D&gt;&lt;D xsi:type="xsd:double"&gt;2.83115976946121&lt;/D&gt;&lt;D xsi:type="xsd:double"&gt;2.84122753198624&lt;/D&gt;&lt;D xsi:type="xsd:double"&gt;2.95015176215465&lt;/D&gt;&lt;D xsi:type="xsd:double"&gt;2.81588099480837&lt;/D&gt;&lt;D xsi:type="xsd:double"&gt;2.86682762996814&lt;/D&gt;&lt;D xsi:type="xsd:double"&gt;2.91314577286486&lt;/D&gt;&lt;D xsi:type="xsd:double"&gt;2.93050802959325&lt;/D&gt;&lt;D xsi:type="xsd:double"&gt;3.03951005304917&lt;/D&gt;&lt;D xsi:type="xsd:double"&gt;2.99986196833555&lt;/D&gt;&lt;D xsi:type="xsd:double"&gt;3.22432399751285&lt;/D&gt;&lt;D xsi:type="xsd:double"&gt;3.14807629581308&lt;/D&gt;&lt;D xsi:type="xsd:double"&gt;3.13074512755101&lt;/D&gt;&lt;D xsi:type="xsd:double"&gt;3.18577218658089&lt;/D&gt;&lt;D xsi:type="xsd:double"&gt;3.07973782690341&lt;/D&gt;&lt;D xsi:type="xsd:double"&gt;2.99834541901653&lt;/D&gt;&lt;D xsi:type="xsd:double"&gt;2.97718246474606&lt;/D&gt;&lt;D xsi:type="xsd:double"&gt;2.9647236536248&lt;/D&gt;&lt;D xsi:type="xsd:double"&gt;3.10669401359824&lt;/D&gt;&lt;D xsi:type="xsd:double"&gt;3.16873502104212&lt;/D&gt;&lt;D xsi:type="xsd:double"&gt;3.2452192326681&lt;/D&gt;&lt;D xsi:type="xsd:double"&gt;3.17762527946472&lt;/D&gt;&lt;D xsi:type="xsd:double"&gt;3.18007345582985&lt;/D&gt;&lt;D xsi:type="xsd:double"&gt;3.10586810181177&lt;/D&gt;&lt;D xsi:type="xsd:double"&gt;3.10024872532327&lt;/D&gt;&lt;D xsi:type="xsd:double"&gt;3.31152896405727&lt;/D&gt;&lt;D xsi:type="xsd:double"&gt;3.40016624710029&lt;/D&gt;&lt;D xsi:type="xsd:double"&gt;3.43165032244881&lt;/D&gt;&lt;D xsi:type="xsd:double"&gt;3.37115802602553&lt;/D&gt;&lt;D xsi:type="xsd:double"&gt;3.4886579938614&lt;/D&gt;&lt;D xsi:type="xsd:double"&gt;3.52743110236241&lt;/D&gt;&lt;D xsi:type="xsd:double"&gt;3.52291340115203&lt;/D&gt;&lt;D xsi:type="xsd:double"&gt;3.62037052388985&lt;/D&gt;&lt;D xsi:type="xsd:double"&gt;3.75221441921191&lt;/D&gt;&lt;D xsi:type="xsd:double"&gt;3.85055374573313&lt;/D&gt;&lt;/FQL&gt;&lt;FQL&gt;&lt;Q&gt;EIDO^FMA_PE(LTMA,-10AY,0,AM,"PORTAGG","MEANR")&lt;/Q&gt;&lt;R&gt;121&lt;/R&gt;&lt;C&gt;1&lt;/C&gt;&lt;D xsi:type="xsd:double"&gt;15.3749720306505&lt;/D&gt;&lt;D xsi:type="xsd:double"&gt;15.7489407551629&lt;/D&gt;&lt;D xsi:type="xsd:double"&gt;16.0470848504361&lt;/D&gt;&lt;D xsi:type="xsd:double"&gt;15.2600686707068&lt;/D&gt;&lt;D xsi:type="xsd:double"&gt;15.8175046558368&lt;/D&gt;&lt;D xsi:type="xsd:double"&gt;16.5723903929655&lt;/D&gt;&lt;D xsi:type="xsd:double"&gt;16.79116843148&lt;/D&gt;&lt;D xsi:type="xsd:double"&gt;17.0007798525344&lt;/D&gt;&lt;D xsi:type="xsd:double"&gt;17.9836170339793&lt;/D&gt;&lt;D xsi:type="xsd:double"&gt;17.8954018452139&lt;/D&gt;&lt;D xsi:type="xsd:double"&gt;17.4240282656933&lt;/D&gt;&lt;D xsi:type="xsd:double"&gt;17.3157294253587&lt;/D&gt;&lt;D xsi:type="xsd:double"&gt;16.9835167787929&lt;/D&gt;&lt;D xsi:type="xsd:double"&gt;17.0287466148387&lt;/D&gt;&lt;D xsi:type="xsd:double"&gt;16.0398952129228&lt;/D&gt;&lt;D xsi:type="xsd:double"&gt;15.6206159483132&lt;/D&gt;&lt;D xsi:type="xsd:double"&gt;16.4256963268249&lt;/D&gt;&lt;D xsi:type="xsd:double"&gt;16.4025024866069&lt;/D&gt;&lt;D xsi:type="xsd:double"&gt;16.1241863991133&lt;/D&gt;&lt;D xsi:type="xsd:double"&gt;17.0677262158819&lt;/D&gt;&lt;D xsi:type="xsd:double"&gt;16.8503684287173&lt;/D&gt;&lt;D xsi:type="xsd:double"&gt;16.7431798565085&lt;/D&gt;&lt;D xsi:type="xsd:double"&gt;16.4810800206497&lt;/D&gt;&lt;D xsi:type="xsd:double"&gt;16.5171652697214&lt;/D&gt;&lt;D xsi:type="xsd:double"&gt;16.8550466334916&lt;/D&gt;&lt;D xsi:type="xsd:double"&gt;17.9770560118385&lt;/D&gt;&lt;D xsi:type="xsd:double"&gt;17.7779469629173&lt;/D&gt;&lt;D xsi:type="xsd:double"&gt;18.2927284697245&lt;/D&gt;&lt;D xsi:type="xsd:double"&gt;17.8530826694541&lt;/D&gt;&lt;D xsi:type="xsd:double"&gt;17.5356881273341&lt;/D&gt;&lt;D xsi:type="xsd:double"&gt;18.081616713666&lt;/D&gt;&lt;D xsi:type="xsd:double"&gt;17.6642419897505&lt;/D&gt;&lt;D xsi:type="xsd:double"&gt;17.5198784224215&lt;/D&gt;&lt;D xsi:type="xsd:double"&gt;17.5156059377593&lt;/D&gt;&lt;D xsi:type="xsd:double"&gt;17.449956039944&lt;/D&gt;&lt;D xsi:type="xsd:double"&gt;17.3417189758054&lt;/D&gt;&lt;D xsi:type="xsd:double"&gt;17.3585621357572&lt;/D&gt;&lt;D xsi:type="xsd:double"&gt;17.1672563756189&lt;/D&gt;&lt;D xsi:type="xsd:double"&gt;17.2405560444756&lt;/D&gt;&lt;D xsi:type="xsd:double"&gt;17.3191605405061&lt;/D&gt;&lt;D xsi:type="xsd:double"&gt;17.3667683905709&lt;/D&gt;&lt;D xsi:type="xsd:double"&gt;16.9549410068839&lt;/D&gt;&lt;D xsi:type="xsd:double"&gt;17.9877449752545&lt;/D&gt;&lt;D xsi:type="xsd:double"&gt;18.0631736242345&lt;/D&gt;&lt;D xsi:type="xsd:double"&gt;17.6356793475793&lt;/D&gt;&lt;D xsi:type="xsd:double"&gt;17.231858972372&lt;/D&gt;&lt;D xsi:type="xsd:double"&gt;16.6475616896681&lt;/D&gt;&lt;D xsi:type="xsd:double"&gt;16.5253819242885&lt;/D&gt;&lt;D xsi:type="xsd:double"&gt;15.5940369067946&lt;/D&gt;&lt;D xsi:type="xsd:double"&gt;15.8632394905823&lt;/D&gt;&lt;D xsi:type="xsd:double"&gt;15.202374699505&lt;/D&gt;&lt;D xsi:type="xsd:double"&gt;14.8838717604243&lt;/D&gt;&lt;D xsi:type="xsd:double"&gt;15.3242053645342&lt;/D&gt;&lt;D xsi:type="xsd:double"&gt;15.763109419263&lt;/D&gt;&lt;D xsi:type="xsd:double"&gt;15.7754546621359&lt;/D&gt;&lt;D xsi:type="xsd:double"&gt;16.2411993210381&lt;/D&gt;&lt;D xsi:type="xsd:double"&gt;15.8783323871296&lt;/D&gt;&lt;D xsi:type="xsd:double"&gt;15.7393088647915&lt;/D&gt;&lt;D xsi:type="xsd:double"&gt;15.5530511599273&lt;/D&gt;&lt;D xsi:type="xsd:double"&gt;15.3814324261156&lt;/D&gt;&lt;D xsi:type="xsd:double"&gt;15.636624511201&lt;/D&gt;&lt;D xsi:type="xsd:double"&gt;15.8103159959497&lt;/D&gt;&lt;D xsi:type="xsd:double"&gt;15.9814911055077&lt;/D&gt;&lt;D xsi:type="xsd:double"&gt;15.5547479112592&lt;/D&gt;&lt;D xsi:type="xsd:double"&gt;16.3053306788829&lt;/D&gt;&lt;D xsi:type="xsd:double"&gt;16.2708948636713&lt;/D&gt;&lt;D xsi:type="xsd:double"&gt;16.8133773201044&lt;/D&gt;&lt;D xsi:type="xsd:double"&gt;17.0232944923532&lt;/D&gt;&lt;D xsi:type="xsd:double"&gt;15.1635433776069&lt;/D&gt;&lt;D xsi:type="xsd:double"&gt;14.3048754659815&lt;/D&gt;&lt;D xsi:type="xsd:double"&gt;14.4107804221764&lt;/D&gt;&lt;D xsi:type="xsd:double"&gt;15.9032361467052&lt;/D&gt;&lt;D xsi:type="xsd:double"&gt;16.8324151629175&lt;/D&gt;&lt;D xsi:type="xsd:double"&gt;17.7346833792905&lt;/D&gt;&lt;D xsi:type="xsd:double"&gt;19.0425409191092&lt;/D&gt;&lt;D xsi:type="xsd:double"&gt;18.4818219267913&lt;/D&gt;&lt;D xsi:type="xsd:double"&gt;20.6397252549038&lt;/D&gt;&lt;D xsi:type="xsd:double"&gt;24.0886796576356&lt;/D&gt;&lt;D xsi:type="xsd:double"&gt;25.3360867644066&lt;/D&gt;&lt;D xsi:type="xsd:double"&gt;24.8354178154507&lt;/D&gt;&lt;D xsi:type="xsd:double"&gt;23.9738160714915&lt;/D&gt;&lt;D xsi:type="xsd:double"&gt;23.0067981542009&lt;/D&gt;&lt;D xsi:type="xsd:double"&gt;22.4405275288836&lt;/D&gt;&lt;D xsi:type="xsd:double"&gt;22.0328397685934&lt;/D&gt;&lt;D xsi:type="xsd:double"&gt;20.820142686518&lt;/D&gt;&lt;D xsi:type="xsd:double"&gt;20.2072949594653&lt;/D&gt;&lt;D xsi:type="xsd:double"&gt;19.7267325756274&lt;/D&gt;&lt;D xsi:type="xsd:double"&gt;19.0608363193022&lt;/D&gt;&lt;D xsi:type="xsd:double"&gt;18.3228705387088&lt;/D&gt;&lt;D xsi:type="xsd:double"&gt;17.4171180234405&lt;/D&gt;&lt;D xsi:type="xsd:double"&gt;16.7817183176568&lt;/D&gt;&lt;D xsi:type="xsd:double"&gt;17.0557916396282&lt;/D&gt;&lt;D xsi:type="xsd:double"&gt;17.4221835839597&lt;/D&gt;&lt;D xsi:type="xsd:double"&gt;17.1974593571158&lt;/D&gt;&lt;D xsi:type="xsd:double"&gt;16.8877080080664&lt;/D&gt;&lt;D xsi:type="xsd:double"&gt;16.2155257196605&lt;/D&gt;&lt;D xsi:type="xsd:double"&gt;15.1046705100601&lt;/D&gt;&lt;D xsi:type="xsd:double"&gt;15.0768682709627&lt;/D&gt;&lt;D xsi:type="xsd:double"&gt;14.6939036718213&lt;/D&gt;&lt;D xsi:type="xsd:double"&gt;14.1290272923104&lt;/D&gt;&lt;D xsi:type="xsd:double"&gt;13.6455444959918&lt;/D&gt;&lt;D xsi:type="xsd:double"&gt;13.1353263043513&lt;/D&gt;&lt;D xsi:type="xsd:double"&gt;11.9294657905491&lt;/D&gt;&lt;D xsi:type="xsd:double"&gt;12.5078200064798&lt;/D&gt;&lt;D xsi:type="xsd:double"&gt;12.0345977684465&lt;/D&gt;&lt;D xsi:type="xsd:double"&gt;12.0693620704346&lt;/D&gt;&lt;D xsi:type="xsd:double"&gt;12.1361521801171&lt;/D&gt;&lt;D xsi:type="xsd:double"&gt;12.8120685707048&lt;/D&gt;&lt;D xsi:type="xsd:double"&gt;13.0589035401482&lt;/D&gt;&lt;D xsi:type="xsd:double"&gt;13</t>
        </r>
      </text>
    </comment>
    <comment ref="A18" authorId="0" shapeId="0" xr:uid="{3CB1E88D-EB11-45F3-BEF6-9DB0E7127A73}">
      <text>
        <r>
          <rPr>
            <b/>
            <sz val="9"/>
            <color indexed="81"/>
            <rFont val="Tahoma"/>
            <charset val="1"/>
          </rPr>
          <t>.26158970901&lt;/D&gt;&lt;D xsi:type="xsd:double"&gt;13.7025214342583&lt;/D&gt;&lt;D xsi:type="xsd:double"&gt;13.3706283345768&lt;/D&gt;&lt;D xsi:type="xsd:double"&gt;13.0205476694293&lt;/D&gt;&lt;D xsi:type="xsd:double"&gt;13.436406209757&lt;/D&gt;&lt;D xsi:type="xsd:double"&gt;14.1137078852338&lt;/D&gt;&lt;D xsi:type="xsd:double"&gt;14.0450115978007&lt;/D&gt;&lt;D xsi:type="xsd:double"&gt;14.158880503961&lt;/D&gt;&lt;D xsi:type="xsd:double"&gt;14.0157056718165&lt;/D&gt;&lt;D xsi:type="xsd:double"&gt;13.6844255824395&lt;/D&gt;&lt;D xsi:type="xsd:double"&gt;13.5655049444277&lt;/D&gt;&lt;D xsi:type="xsd:double"&gt;13.5342203581177&lt;/D&gt;&lt;/FQL&gt;&lt;FQL&gt;&lt;Q&gt;W-FDS^FG_PRICE_CHANGE(0,-1AM)&lt;/Q&gt;&lt;R&gt;1&lt;/R&gt;&lt;C&gt;1&lt;/C&gt;&lt;D xsi:type="xsd:double"&gt;-11.5191341321995&lt;/D&gt;&lt;/FQL&gt;&lt;FQL&gt;&lt;Q&gt;CNYA^FG_PRICE_MAVG(0,,,,30)&lt;/Q&gt;&lt;R&gt;1&lt;/R&gt;&lt;C&gt;1&lt;/C&gt;&lt;D xsi:type="xsd:double"&gt;26.024263&lt;/D&gt;&lt;/FQL&gt;&lt;FQL&gt;&lt;Q&gt;QAT^PERCENT_CHANGE(FMA_EPS(+1,0,,,,"PORTAGG","MEAN"),FMA_EPS(+1,-1AM,,,,"PORTAGG","MEAN"))&lt;/Q&gt;&lt;R&gt;1&lt;/R&gt;&lt;C&gt;1&lt;/C&gt;&lt;D xsi:type="xsd:double"&gt;-5.02524385013736&lt;/D&gt;&lt;/FQL&gt;&lt;FQL&gt;&lt;Q&gt;EPOL^P_PRICE(0)/P_PRICE_HIGH_PR(0,,,,,,"PRICE","INTRA","52W")&lt;/Q&gt;&lt;R&gt;1&lt;/R&gt;&lt;C&gt;1&lt;/C&gt;&lt;D xsi:type="xsd:double"&gt;0.9528555&lt;/D&gt;&lt;/FQL&gt;&lt;FQL&gt;&lt;Q&gt;QAT^SIZE(FG_CONSTITUENTS)&lt;/Q&gt;&lt;R&gt;1&lt;/R&gt;&lt;C&gt;1&lt;/C&gt;&lt;D xsi:type="xsd:long"&gt;35&lt;/D&gt;&lt;/FQL&gt;&lt;FQL&gt;&lt;Q&gt;TRYTR7Y-FDS^PCTCHG(FG_YIELD(0,,,,"YTM"),FG_YIELD(-1AM,,,,"YTM"))&lt;/Q&gt;&lt;R&gt;1&lt;/R&gt;&lt;C&gt;1&lt;/C&gt;&lt;D xsi:type="xsd:double"&gt;-3.847096&lt;/D&gt;&lt;/FQL&gt;&lt;FQL&gt;&lt;Q&gt;CC_GR^IMF_IFS_RCPI_Q(0)&lt;/Q&gt;&lt;R&gt;0&lt;/R&gt;&lt;C&gt;0&lt;/C&gt;&lt;/FQL&gt;&lt;FQL&gt;&lt;Q&gt;TUR^FMA_PE(NTMA,0,,,"PORTAGG","MEANR")&lt;/Q&gt;&lt;R&gt;1&lt;/R&gt;&lt;C&gt;1&lt;/C&gt;&lt;D xsi:type="xsd:double"&gt;5.88563270692958&lt;/D&gt;&lt;/FQL&gt;&lt;FQL&gt;&lt;Q&gt;EWZ^FMA_PE(LTM,0,,,"PORTAGG","MEANR")&lt;/Q&gt;&lt;R&gt;1&lt;/R&gt;&lt;C&gt;1&lt;/C&gt;&lt;D xsi:type="xsd:double"&gt;6.82320197057402&lt;/D&gt;&lt;/FQL&gt;&lt;FQL&gt;&lt;Q&gt;EPU^FMA_PE(LTM,0,,,"PORTAGG","MEANR")&lt;/Q&gt;&lt;R&gt;1&lt;/R&gt;&lt;C&gt;1&lt;/C&gt;&lt;D xsi:type="xsd:double"&gt;17.1002648521975&lt;/D&gt;&lt;/FQL&gt;&lt;FQL&gt;&lt;Q&gt;EZA^FG_COMPANY_NAME&lt;/Q&gt;&lt;R&gt;1&lt;/R&gt;&lt;C&gt;1&lt;/C&gt;&lt;D xsi:type="xsd:string"&gt;iShares MSCI South Africa ETF&lt;/D&gt;&lt;/FQL&gt;&lt;FQL&gt;&lt;Q&gt;USDZAR^FG_COMPANY_NAME&lt;/Q&gt;&lt;R&gt;1&lt;/R&gt;&lt;C&gt;1&lt;/C&gt;&lt;D xsi:type="xsd:string"&gt;South African Rand per U.S. Dollar&lt;/D&gt;&lt;/FQL&gt;&lt;FQL&gt;&lt;Q&gt;USDPHP^STD(FG_PRICE_CHANGE(0,-1AY,AM))&lt;/Q&gt;&lt;R&gt;1&lt;/R&gt;&lt;C&gt;1&lt;/C&gt;&lt;D xsi:type="xsd:double"&gt;1.29562972131779&lt;/D&gt;&lt;/FQL&gt;&lt;FQL&gt;&lt;Q&gt;SET-BKK^P_PRICE_RETURNS_PR('52W',2,-10AY,0,AM)&lt;/Q&gt;&lt;R&gt;121&lt;/R&gt;&lt;C&gt;1&lt;/C&gt;&lt;D xsi:type="xsd:double"&gt;4.539156&lt;/D&gt;&lt;D xsi:type="xsd:double"&gt;7.3488116&lt;/D&gt;&lt;D xsi:type="xsd:double"&gt;20.619106&lt;/D&gt;&lt;D xsi:type="xsd:double"&gt;9.872794&lt;/D&gt;&lt;D xsi:type="xsd:double"&gt;11.442387&lt;/D&gt;&lt;D xsi:type="xsd:double"&gt;16.06314&lt;/D&gt;&lt;D xsi:type="xsd:double"&gt;21.119202&lt;/D&gt;&lt;D xsi:type="xsd:double"&gt;25.594223&lt;/D&gt;&lt;D xsi:type="xsd:double"&gt;14.921867&lt;/D&gt;&lt;D xsi:type="xsd:double"&gt;10.410297&lt;/D&gt;&lt;D xsi:type="xsd:double"&gt;7.9013944&lt;/D&gt;&lt;D xsi:type="xsd:double"&gt;3.7304878&lt;/D&gt;&lt;D xsi:type="xsd:double"&gt;-0.24242997&lt;/D&gt;&lt;D xsi:type="xsd:double"&gt;-6.057632&lt;/D&gt;&lt;D xsi:type="xsd:double"&gt;-13.22884&lt;/D&gt;&lt;D xsi:type="xsd:double"&gt;-13.1893635&lt;/D&gt;&lt;D xsi:type="xsd:double"&gt;-10.412067&lt;/D&gt;&lt;D xsi:type="xsd:double"&gt;-16.535027&lt;/D&gt;&lt;D xsi:type="xsd:double"&gt;-15.500426&lt;/D&gt;&lt;D xsi:type="xsd:double"&gt;-18.759018&lt;/D&gt;&lt;D xsi:type="xsd:double"&gt;-11.729282&lt;/D&gt;&lt;D xsi:type="xsd:double"&gt;-10.576487&lt;/D&gt;&lt;D xsi:type="xsd:double"&gt;-8.910489&lt;/D&gt;&lt;D xsi:type="xsd:double"&gt;-3.079468&lt;/D&gt;&lt;D xsi:type="xsd:double"&gt;-2.6530802&lt;/D&gt;&lt;D xsi:type="xsd:double"&gt;5.731845&lt;/D&gt;&lt;D xsi:type="xsd:double"&gt;8.883465&lt;/D&gt;&lt;D xsi:type="xsd:double"&gt;10.76535&lt;/D&gt;&lt;D xsi:type="xsd:double"&gt;4.3753743&lt;/D&gt;&lt;D xsi:type="xsd:double"&gt;12.110197&lt;/D&gt;&lt;D xsi:type="xsd:double"&gt;25.349081&lt;/D&gt;&lt;D xsi:type="xsd:double"&gt;22.541153&lt;/D&gt;&lt;D xsi:type="xsd:double"&gt;13.547886&lt;/D&gt;&lt;D xsi:type="xsd:double"&gt;15.181387&lt;/D&gt;&lt;D xsi:type="xsd:double"&gt;12.82233&lt;/D&gt;&lt;D xsi:type="xsd:double"&gt;9.079445&lt;/D&gt;&lt;D xsi:type="xsd:double"&gt;8.616829&lt;/D&gt;&lt;D xsi:type="xsd:double"&gt;4.664004&lt;/D&gt;&lt;D xsi:type="xsd:double"&gt;8.569395&lt;/D&gt;&lt;D xsi:type="xsd:double"&gt;11.984074&lt;/D&gt;&lt;D xsi:type="xsd:double"&gt;13.95706&lt;/D&gt;&lt;D xsi:type="xsd:double"&gt;13.048887&lt;/D&gt;&lt;D xsi:type="xsd:double"&gt;14.28343&lt;/D&gt;&lt;D xsi:type="xsd:double"&gt;14.363682&lt;/D&gt;&lt;D xsi:type="xsd:double"&gt;15.495467&lt;/D&gt;&lt;D xsi:type="xsd:double"&gt;9.973967&lt;/D&gt;&lt;D xsi:type="xsd:double"&gt;13.147699&lt;/D&gt;&lt;D xsi:type="xsd:double"&gt;10.58557&lt;/D&gt;&lt;D xsi:type="xsd:double"&gt;1.676166&lt;/D&gt;&lt;D xsi:type="xsd:double"&gt;8.480274&lt;/D&gt;&lt;D xsi:type="xsd:double"&gt;4.0699244&lt;/D&gt;&lt;D xsi:type="xsd:double"&gt;1.7535329&lt;/D&gt;&lt;D xsi:type="xsd:double"&gt;-1.8154919&lt;/D&gt;&lt;D xsi:type="xsd:double"&gt;-1.4897466&lt;/D&gt;&lt;D xsi:type="xsd:double"&gt;-12.054026&lt;/D&gt;&lt;D xsi:type="xsd:double"&gt;-8.685202&lt;/D&gt;&lt;D xsi:type="xsd:double"&gt;-9.391946&lt;/D&gt;&lt;D xsi:type="xsd:double"&gt;-5.387604&lt;/D&gt;&lt;D xsi:type="xsd:double"&gt;-6.240225&lt;/D&gt;&lt;D xsi:type="xsd:double"&gt;-4.8623266&lt;/D&gt;&lt;D xsi:type="xsd:double"&gt;8.105922&lt;/D&gt;&lt;D xsi:type="xsd:double"&gt;-2.692616&lt;/D&gt;&lt;D xsi:type="xsd:double"&gt;-0.98317266&lt;/D&gt;&lt;D xsi:type="xsd:double"&gt;-7.1377397&lt;/D&gt;&lt;D xsi:type="xsd:double"&gt;-2.6164532&lt;/D&gt;&lt;D xsi:type="xsd:double"&gt;-6.390524&lt;/D&gt;&lt;D xsi:type="xsd:double"&gt;2.2396922&lt;/D&gt;&lt;D xsi:type="xsd:double"&gt;-7.19561&lt;/D&gt;&lt;D xsi:type="xsd:double"&gt;-15.141553&lt;/D&gt;&lt;D xsi:type="xsd:double"&gt;-30.940056&lt;/D&gt;&lt;D xsi:type="xsd:double"&gt;-23.84801&lt;/D&gt;&lt;D xsi:type="xsd:double"&gt;-12.906593&lt;/D&gt;&lt;D xsi:type="xsd:double"&gt;-21.066315&lt;/D&gt;&lt;D xsi:type="xsd:double"&gt;-19.726408&lt;/D&gt;&lt;D xsi:type="xsd:double"&gt;-20.112652&lt;/D&gt;&lt;D xsi:type="xsd:double"&gt;-22.60143&lt;/D&gt;&lt;D xsi:type="xsd:double"&gt;-22.285128&lt;/D&gt;&lt;D xsi:type="xsd:double"&gt;-7.3857365&lt;/D&gt;&lt;D xsi:type="xsd:double"&gt;-5.5374026&lt;/D&gt;&lt;D xsi:type="xsd:double"&gt;-2.4463236&lt;/D&gt;&lt;D xsi:type="xsd:double"&gt;11.020756&lt;/D&gt;&lt;D xsi:type="xsd:double"&gt;38.707817&lt;/D&gt;&lt;D xsi:type="xsd:double"&gt;21.162487&lt;/D&gt;&lt;D xsi:type="xsd:double"&gt;14.211094&lt;/D&gt;&lt;D xsi:type="xsd:double"&gt;15.08522&lt;/D&gt;&lt;D xsi:type="xsd:double"&gt;14.230383&lt;/D&gt;&lt;D xsi:type="xsd:double"&gt;25.792145&lt;/D&gt;&lt;D xsi:type="xsd:double"&gt;30.672014&lt;/D&gt;&lt;D xsi:type="xsd:double"&gt;28.62408&lt;/D&gt;&lt;D xsi:type="xsd:double"&gt;10.419798&lt;/D&gt;&lt;D xsi:type="xsd:double"&gt;11.292601&lt;/D&gt;&lt;D xsi:type="xsd:double"&gt;12.895656&lt;/D&gt;&lt;D xsi:type="xsd:double"&gt;8.970022&lt;/D&gt;&lt;D xsi:type="xsd:double"&gt;7.69279&lt;/D&gt;&lt;D xsi:type="xsd:double"&gt;6.072736&lt;/D&gt;&lt;D xsi:type="xsd:double"&gt;1.862073&lt;/D&gt;&lt;D xsi:type="xsd:double"&gt;-2.4048924&lt;/D&gt;&lt;D xsi:type="xsd:double"&gt;4.8066974&lt;/D&gt;&lt;D xsi:type="xsd:double"&gt;-1.7166257&lt;/D&gt;&lt;D xsi:type="xsd:double"&gt;-2.7071118&lt;/D&gt;&lt;D xsi:type="xsd:double"&gt;0.0030755997&lt;/D&gt;&lt;D xsi:type="xsd:double"&gt;3.1278253&lt;/D&gt;&lt;D xsi:type="xsd:double"&gt;-0.7711172&lt;/D&gt;&lt;D xsi:type="xsd:double"&gt;1.1569381&lt;/D&gt;&lt;D xsi:type="xsd:double"&gt;-5.259186&lt;/D&gt;&lt;D xsi:type="xsd:double"&gt;-7.6446953&lt;/D&gt;&lt;D xsi:type="xsd:double"&gt;-7.2015166&lt;/D&gt;&lt;D xsi:type="xsd:double"&gt;-7.068777&lt;/D&gt;&lt;D xsi:type="xsd:double"&gt;-2.1040738&lt;/D&gt;&lt;D xsi:type="xsd:double"&gt;-4.2714653&lt;/D&gt;&lt;D xsi:type="xsd:double"&gt;-4.5709014&lt;/D&gt;&lt;D xsi:type="xsd:double"&gt;-8.082163&lt;/D&gt;&lt;D xsi:type="xsd:double"&gt;-12.663478&lt;/D&gt;&lt;D xsi:type="xsd:double"&gt;-15.721565&lt;/D&gt;&lt;D xsi:type="xsd:double"&gt;-14.177876&lt;/D&gt;&lt;D xsi:type="xsd:double"&gt;-18.031103&lt;/D&gt;&lt;D xsi:type="xsd:double"&gt;-15.409988&lt;/D&gt;&lt;D xsi:type="xsd:double"&gt;-12.446457&lt;/D&gt;&lt;D xsi:type="xsd:double"&gt;-10.655451&lt;/D&gt;&lt;D xsi:type="xsd:double"&gt;-12.596655&lt;/D&gt;&lt;D xsi:type="xsd:double"&gt;-13.048178&lt;/D&gt;&lt;/FQL&gt;&lt;FQL&gt;&lt;Q&gt;MCHI^FMA_DIV_YLD(NTMA,-10AY,0,AM,"PORTAGG","MEANR")&lt;/Q&gt;&lt;R&gt;121&lt;/R&gt;&lt;C&gt;1&lt;/C&gt;&lt;D xsi:type="xsd:double"&gt;3.59659277175031&lt;/D&gt;&lt;D xsi:type="xsd:double"&gt;3.47421159682953&lt;/D&gt;&lt;D xsi:type="xsd:double"&gt;3.42349613112689&lt;/D&gt;&lt;D xsi:type="xsd:double"&gt;3.76535758800843&lt;/D&gt;&lt;D xsi:type="xsd:double"&gt;3.66735821354211&lt;/D&gt;&lt;D xsi:type="xsd:double"&gt;3.47382870199603&lt;/D&gt;&lt;D xsi:type="xsd:double"&gt;3.30519387498192&lt;/D&gt;&lt;D xsi:type="xsd:double"&gt;3.11167030074406&lt;/D&gt;&lt;D xsi:type="xsd:double"&gt;3.1503507371413&lt;/D&gt;&lt;D xsi:type="xsd:double"&gt;2.85589105893199&lt;/D&gt;&lt;D xsi:type="xsd:double"&gt;2.53309360241025&lt;/D&gt;&lt;D xsi:type="xsd:double"&gt;2.66036042156136&lt;/D&gt;&lt;D xsi:type="xsd:double"&gt;2.88602010857243&lt;/D&gt;&lt;D xsi:type="xsd:double"&gt;3.24330680230852&lt;/D&gt;&lt;D xsi:type="xsd:double"&gt;3.67246458379352&lt;/D&gt;&lt;D xsi:type="xsd:double"&gt;3.37068874262844&lt;/D&gt;&lt;D xsi:type="xsd:double"&gt;3.14238743432791&lt;/D&gt;&lt;D xsi:type="xsd:double"&gt;3.2682451892048&lt;/D&gt;&lt;D xsi:type="xsd:double"&gt;3.00402063385299&lt;/D&gt;&lt;D xsi:type="xsd:double"&gt;3.28600202028463&lt;/D&gt;&lt;D xsi:type="xsd:double"&gt;3.11674379879661&lt;/D&gt;&lt;D xsi:type="xsd:double"&gt;2.99556443078039&lt;/D&gt;&lt;D xsi:type="xsd:double"&gt;2.99080394509735&lt;/D&gt;&lt;D xsi:type="xsd:double"&gt;2.58891236986498&lt;/D&gt;&lt;D xsi:type="xsd:double"&gt;2.59194747236617&lt;/D&gt;&lt;D xsi:type="xsd:double"&gt;2.4500614069636&lt;/D&gt;&lt;D xsi:type="xsd:double"&gt;2.28187575263898&lt;/D&gt;&lt;D xsi:type="xsd:double"&gt;2.23535565492777&lt;/D&gt;&lt;D xsi:type="xsd:double"&gt;2.350352739039&lt;/D&gt;&lt;D xsi:type="xsd:double"&gt;2.36591911045281&lt;/D&gt;&lt;D xsi:type="xsd:double"&gt;2.37246084137215&lt;/D&gt;&lt;D xsi:type="xsd:double"&gt;2.32632020133336&lt;/D&gt;&lt;D xsi:type="xsd:double"&gt;2.27858972222694&lt;/D&gt;&lt;D xsi:type="xsd:double"&gt;2.26613283232111&lt;/D&gt;&lt;D xsi:type="xsd:double"&gt;2.30198336473478&lt;/D&gt;&lt;D xsi:type="xsd:double"&gt;2.17787940646777&lt;/D&gt;&lt;D xsi:type="xsd:double"&gt;2.19810098123282&lt;/D&gt;&lt;D xsi:type="xsd:double"&gt;2.06367552386918&lt;/D&gt;&lt;D xsi:type="xsd:double"&gt;2.16658062336709&lt;/D&gt;&lt;D xsi:type="xsd:double"&gt;2.06194140679553&lt;/D&gt;&lt;D xsi:type="xsd:double"&gt;2.05250310158431&lt;/D&gt;&lt;D xsi:type="xsd:double"&gt;2.1119698385833&lt;/D&gt;&lt;D xsi:type="xsd:double"&gt;1.99645063445604&lt;/D&gt;&lt;D xsi:type="xsd:double"&gt;2.0455435949065&lt;/D&gt;&lt;D xsi:type="xsd:double"&gt;2.16779271744257&lt;/D&gt;&lt;D xsi:type="xsd:double"&gt;2.32800098929668&lt;/D&gt;&lt;D xsi:type="xsd:double"&gt;2.31989861853658&lt;/D&gt;&lt;D xsi:type="xsd:double"&gt;2.2313856835978&lt;/D&gt;&lt;D xsi:type="xsd:double"&gt;2.4761277319413&lt;/D&gt;&lt;D xsi:type="xsd:double"&gt;2.48700853514431&lt;/D&gt;&lt;D xsi:type="xsd:double"&gt;2.64472335597046&lt;/D&gt;&lt;D xsi:type="xsd:double"&gt;2.73780997265037&lt;/D&gt;&lt;D xsi:type="xsd:double"&gt;2.78500295697624&lt;/D&gt;&lt;D xsi:type="xsd:double"&gt;2.65853511389645&lt;/D&gt;&lt;D xsi:type="xsd:double"&gt;2.85269006553974&lt;/D&gt;&lt;D xsi:type="xsd:double"&gt;2.54426228514137&lt;/D&gt;&lt;D xsi:type="xsd:double"&gt;2.40087012464348&lt;/D&gt;&lt;D xsi:type="xsd:double"&gt;2.33543477392197&lt;/D&gt;&lt;D xsi:type="xsd:double"&gt;2.34482550172853&lt;/D&gt;&lt;D xsi:type="xsd:double"&gt;2.64471573756596&lt;/D&gt;&lt;D xsi:type="xsd:double"&gt;2.46369706572428&lt;/D&gt;&lt;D xsi:type="xsd:double"&gt;2.6528928397829&lt;/D&gt;&lt;D xsi:type="xsd:double"&gt;2.46948772347025&lt;/D&gt;&lt;D xsi:type="xsd:double"&gt;2.55564109035756&lt;/D&gt;&lt;D xsi:type="xsd:double"&gt;2.44081674276542&lt;/D&gt;&lt;D xsi:type="xsd:double"&gt;2.4031839953889&lt;/D&gt;&lt;D xsi:type="xsd:double"&gt;2.22443885898912&lt;/D&gt;&lt;D xsi:type="xsd:double"&gt;2.31598004683203&lt;/D&gt;&lt;D xsi:type="xsd:double"&gt;2.2303227272835&lt;/D&gt;&lt;D xsi:type="xsd:double"&gt;2.35861962606317&lt;/D&gt;&lt;D xsi:type="xsd:double"&gt;2.24953583406945&lt;/D&gt;&lt;D xsi:type="xsd:double"&gt;1.95867465843812&lt;/D&gt;&lt;D xsi:type="xsd:double"&gt;1.85793255741397&lt;/D&gt;&lt;D xsi:type="xsd:double"&gt;1.74303131667846&lt;/D&gt;&lt;D xsi:type="xsd:double"&gt;1.7427302865612&lt;/D&gt;&lt;D xsi:type="xsd:double"&gt;1.77482665901328&lt;/D&gt;&lt;D xsi:type="xsd:double"&gt;1.66735202222014&lt;/D&gt;&lt;D xsi:type="xsd:double"&gt;1.67803533799081&lt;/D&gt;&lt;D xsi:type="xsd:double"&gt;1.61795575476355&lt;/D&gt;&lt;D xsi:type="xsd:double"&gt;1.36146857700849&lt;/D&gt;&lt;D xsi:type="xsd:double"&gt;1.47039433800992&lt;/D&gt;&lt;D xsi:type="xsd:double"&gt;1.56044719579497&lt;/D&gt;&lt;D xsi:type="xsd:double"&gt;1.65470458650913&lt;/D&gt;&lt;D xsi:type="xsd:double"&gt;1.61089379579744&lt;/D&gt;&lt;D xsi:type="xsd:double"&gt;1.63403007138687&lt;/D&gt;&lt;D xsi:type="xsd:double"&gt;1.85061976878685&lt;/D&gt;&lt;D xsi:type="xsd:double"&gt;1.84520895676016&lt;/D&gt;&lt;D xsi:type="xsd:double"&gt;2.01019754051468&lt;/D&gt;&lt;D xsi:type="xsd:double"&gt;2.00905672265918&lt;/D&gt;&lt;D xsi:type="xsd:double"&gt;2.14264172289391&lt;/D&gt;&lt;D xsi:type="xsd:double"&gt;2.2440685347971&lt;/D&gt;&lt;D xsi:type="xsd:double"&gt;2.18155910297625&lt;/D&gt;&lt;D xsi:type="xsd:double"&gt;2.46190895416226&lt;/D&gt;&lt;D xsi:type="xsd:double"&gt;2.46425798793224&lt;/D&gt;&lt;D xsi:type="xsd:double"&gt;2.61829075776294&lt;/D&gt;&lt;D xsi:type="xsd:double"&gt;2.50629206531556&lt;/D&gt;&lt;D xsi:type="xsd:double"&gt;2.32383547897521&lt;/D&gt;&lt;D xsi:type="xsd:double"&gt;2.56222724692247&lt;/D&gt;&lt;D xsi:type="xsd:double"&gt;2.53554703858907&lt;/D&gt;&lt;D xsi:type="xsd:double"&gt;2.69051883032513&lt;/D&gt;&lt;D xsi:type="xsd:double"&gt;2.91374544377943&lt;/D&gt;&lt;D xsi:type="xsd:double"&gt;2.48813960749697&lt;/D&gt;&lt;D xsi:type="xsd:double"&gt;2.26536896970539&lt;/D&gt;&lt;D xsi:type="xsd:double"&gt;2.24758477480054&lt;/D&gt;&lt;D xsi:type="xsd:double"&gt;2.33304514000219&lt;/D&gt;&lt;D xsi:type="xsd:double"&gt;2.42905961300806&lt;/D&gt;&lt;D xsi:type="xsd:double"&gt;2.50374951976944&lt;/D&gt;&lt;D xsi:type="xsd:double"&gt;2.54107952049053&lt;/D&gt;&lt;D xsi:type="xsd:double"&gt;2.50843512105256&lt;/D&gt;&lt;D xsi:type="xsd:double"&gt;2.36028378845737&lt;/D&gt;&lt;D xsi:type="xsd:double"&gt;2.43142503827899&lt;/D&gt;&lt;D xsi:type="xsd:double"&gt;2.63370042789058&lt;/D&gt;&lt;D xsi:type="xsd:double"&gt;2.5812445558843&lt;/D&gt;&lt;D xsi:type="xsd:double"&gt;2.75539147499275&lt;/D&gt;&lt;D xsi:type="xsd:double"&gt;2.76081907985585&lt;/D&gt;&lt;D xsi:type="xsd:double"&gt;2.96176342474078&lt;/D&gt;&lt;D xsi:type="xsd:double"&gt;2.94260549277385&lt;/D&gt;&lt;D xsi:type="xsd:double"&gt;3.00338956965561&lt;/D&gt;&lt;D xsi:type="xsd:double"&gt;2.73091549856421&lt;/D&gt;&lt;D xsi:type="xsd:double"&gt;2.77554584810959&lt;/D&gt;&lt;D xsi:type="xsd:double"&gt;2.95298730419398&lt;/D&gt;&lt;/FQL&gt;&lt;FQL&gt;&lt;Q&gt;EWZ^FG_PRICE_MAVG(0,,,,60)&lt;/Q&gt;&lt;R&gt;1&lt;/R&gt;&lt;C&gt;1&lt;/C&gt;&lt;D xsi:type="xsd:double"&gt;29.9545&lt;/D&gt;&lt;/FQL&gt;&lt;FQL&gt;&lt;Q&gt;KSA^FG_TOTAL_RETURNC(0,-12AM)&lt;/Q&gt;&lt;R&gt;1&lt;/R&gt;&lt;C&gt;1&lt;/C&gt;&lt;D xsi:type="xsd:double"&gt;-0.31285286&lt;/D&gt;&lt;/FQL&gt;&lt;FQL&gt;&lt;Q&gt;EWY^PERCENT_CHANGE(FMA_EPS(+1,0,,,,"PORTAGG","MEAN"),FMA_EPS(+1,-3AM,,,,"PORTAGG","MEAN"))&lt;/Q&gt;&lt;R&gt;1&lt;/R&gt;&lt;C&gt;1&lt;/C&gt;&lt;D xsi:type="xsd:double"&gt;2.94887505020232&lt;/D&gt;&lt;/FQL&gt;&lt;FQL&gt;&lt;Q&gt;VWO^P_PRICE(0)/P_PRICE_LOW_PR(0,,,,,,"PRICE","INTRA","52W")-1&lt;/Q&gt;&lt;R&gt;1&lt;/R&gt;&lt;C&gt;1&lt;/C&gt;&lt;D xsi:type="xsd:double"&gt;0.1923641&lt;/D&gt;&lt;/FQL&gt;&lt;FQL&gt;&lt;Q&gt;ECH^FMA_COS_DOWN("EPS","1M",+1,NOW,,,"PORTAGG","MEANR")&lt;/Q&gt;&lt;R&gt;1&lt;/R&gt;&lt;C&gt;1&lt;/C&gt;&lt;D xsi:type="xsd:double"&gt;8&lt;/D&gt;&lt;/FQL&gt;&lt;FQL&gt;&lt;Q&gt;REFBRSELIC-FDS^(SUBARRAY(NOT_NA(NO_REPEAT_F(FG_YIELD(NOW,-10AY,D))),0,1)-SUBARRAY(NOT_NA(NO_REPEAT_F(FG_YIELD(NOW,-10AY,D))),1,1))*100&lt;/Q&gt;&lt;R&gt;1&lt;/R&gt;&lt;C&gt;1&lt;/C&gt;&lt;D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xsi:type="xsd:double"&gt;-25&lt;/D&gt;&lt;/FQL&gt;&lt;FQL&gt;&lt;Q&gt;TRYCN10Y-FDS^FG_YIELD(0,,,,"YTM")&lt;/Q&gt;&lt;R&gt;1&lt;/R&gt;&lt;C&gt;1&lt;/C&gt;&lt;D xsi:type="xsd:double"&gt;2.2829&lt;/D&gt;&lt;/FQL&gt;&lt;FQL&gt;&lt;Q&gt;QAT^FMA_ROE(NTMA,-20AY,NOW,FY,"PORTAGG","MEANR")&lt;/Q&gt;&lt;R&gt;20&lt;/R&gt;&lt;C&gt;1&lt;/C&gt;&lt;D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xsi:type="xsd:double"&gt;12.1192289718939&lt;/D&gt;&lt;/FQL&gt;&lt;FQL&gt;&lt;Q&gt;CAGDPY@CN^EE_ACTUAL_ANNUAL(MED,0)&lt;/Q&gt;&lt;R&gt;1&lt;/R&gt;&lt;C&gt;1&lt;/C&gt;&lt;D xsi:type="xsd:double"&gt;1.41410583295463&lt;/D&gt;&lt;/FQL&gt;&lt;FQL&gt;&lt;Q&gt;USDTHB^FG_PRICE_CHANGE(0,-3AM)&lt;/Q&gt;&lt;R&gt;1&lt;/R&gt;&lt;C&gt;1&lt;/C&gt;&lt;D xsi:type="xsd:double"&gt;-0.17398&lt;/D&gt;&lt;/FQL&gt;&lt;FQL&gt;&lt;Q&gt;USDBRL^FG_PRICE_CHANGE(0,-3AM)&lt;/Q&gt;&lt;R&gt;1&lt;/R&gt;&lt;C&gt;1&lt;/C&gt;&lt;D xsi:type="xsd:double"&gt;8.6856365&lt;/D&gt;&lt;/FQL&gt;&lt;FQL&gt;&lt;Q&gt;QAT^FMA_PCT_ABOVE_MAVG(200,0,,,,"PORTAGG")&lt;/Q&gt;&lt;R&gt;1&lt;/R&gt;&lt;C&gt;1&lt;/C&gt;&lt;D xsi:type="xsd:double"&gt;31.4285714285714&lt;/D&gt;&lt;/FQL&gt;&lt;FQL&gt;&lt;Q&gt;EPOL^PERCENT_CHANGE(FMA_EPS(+1,0,,,,"PORTAGG","MEAN"),FMA_EPS(+1,-3AM,,,,"PORTAGG","MEAN"))&lt;/Q&gt;&lt;R&gt;1&lt;/R&gt;&lt;C&gt;1&lt;/C&gt;&lt;D xsi:type="xsd:double"&gt;-6.40751020414971&lt;/D&gt;&lt;/FQL&gt;&lt;FQL&gt;&lt;Q&gt;QAT^FMA_COS_UP("EPS","1M",+1,NOW,,,"PORTAGG","MEANR")&lt;/Q&gt;&lt;R&gt;1&lt;/R&gt;&lt;C&gt;1&lt;/C&gt;&lt;D xsi:type="xsd:double"&gt;6&lt;/D&gt;&lt;/FQL&gt;&lt;FQL&gt;&lt;Q&gt;TUR^FMA_PE(LTM,0,,,"PORTAGG","MEANR")&lt;/Q&gt;&lt;R&gt;1&lt;/R&gt;&lt;C&gt;1&lt;/C&gt;&lt;D xsi:type="xsd:double"&gt;8.82284810034129&lt;/D&gt;&lt;/FQL&gt;&lt;FQL&gt;&lt;Q&gt;EPU^JULIAN(FMA_DIV_YLD(NTMA,NOW,NOW,M,"PORTAGG","MEANR").DATES)&lt;/Q&gt;&lt;R&gt;1&lt;/R&gt;&lt;C&gt;1&lt;/C&gt;&lt;D xsi:type="xsd:long"&gt;45471&lt;/D&gt;&lt;/FQL&gt;&lt;FQL&gt;&lt;Q&gt;USDPHP^FG_PRICE_CHANGE(0,-6AM)&lt;/Q&gt;&lt;R&gt;1&lt;/R&gt;&lt;C&gt;1&lt;/C&gt;&lt;D xsi:type="xsd:double"&gt;5.3194165&lt;/D&gt;&lt;/FQL&gt;&lt;FQL&gt;&lt;Q&gt;QAT^P_PRICE_RETURNS_PR('52W',2,-10AY,0,AM)&lt;/Q&gt;&lt;R&gt;121&lt;/R&gt;&lt;C&gt;1&lt;/C&gt;&lt;D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xsi:type="xsd:double"&gt;-4.6574593&lt;/D&gt;&lt;D xsi:type="xsd:double"&gt;-12.179679&lt;/D&gt;&lt;D xsi:type="xsd:double"&gt;0.45963526&lt;/D&gt;&lt;D xsi:type="xsd:double"&gt;-9.396589&lt;/D&gt;&lt;D xsi:type="xsd:double"&gt;-16.843128&lt;/D&gt;&lt;D xsi:type="xsd:double"&gt;-15.925491&lt;/D&gt;&lt;D xsi:type="xsd:double"&gt;-14.827228&lt;/D&gt;&lt;D xsi:type="xsd:double"&gt;-16.898376&lt;/D&gt;&lt;D xsi:type="xsd:double"&gt;-16.452414&lt;/D&gt;&lt;D xsi:type="xsd:double"&gt;-24.177307&lt;/D&gt;&lt;D xsi:type="xsd:double"&gt;-16.449362&lt;/D&gt;&lt;D xsi:type="xsd:double"&gt;-15.528631&lt;/D&gt;&lt;D xsi:type="xsd:double"&gt;-19.805187&lt;/D&gt;&lt;D xsi:type="xsd:double"&gt;-20.299465&lt;/D&gt;&lt;D xsi:type="xsd:double"&gt;-17.77321&lt;/D&gt;&lt;D xsi:type="xsd:double"&gt;-8.298516&lt;/D&gt;&lt;D xsi:type="xsd:double"&gt;-3.298229&lt;/D&gt;&lt;D xsi:type="xsd:double"&gt;-8.23971&lt;/D&gt;&lt;D xsi:type="xsd:double"&gt;-10.882968&lt;/D&gt;&lt;D xsi:type="xsd:double"&gt;-3.0180037&lt;/D&gt;&lt;D xsi:type="xsd:double"&gt;12.969387&lt;/D&gt;&lt;D xsi:type="xsd:double"&gt;12.46978&lt;/D&gt;&lt;D xsi:type="xsd:double"&gt;7.6781034&lt;/D&gt;&lt;D xsi:type="xsd:double"&gt;6.7872167&lt;/D&gt;&lt;D xsi:type="xsd:double"&gt;3.711605&lt;/D&gt;&lt;D xsi:type="xsd:double"&gt;-3.6481857&lt;/D&gt;&lt;D xsi:type="xsd:double"&gt;-5.97142&lt;/D&gt;&lt;D xsi:type="xsd:double"&gt;-6.783998&lt;/D&gt;&lt;D xsi:type="xsd:double"&gt;-15.228981&lt;/D&gt;&lt;D xsi:type="xsd:double"&gt;-16.520763&lt;/D&gt;&lt;D xsi:type="xsd:double"&gt;-15.487396&lt;/D&gt;&lt;D xsi:type="xsd:double"&gt;-17.02822&lt;/D&gt;&lt;D xsi:type="xsd:double"&gt;-14.412254&lt;/D&gt;&lt;D xsi:type="xsd:double"&gt;-14.7027855&lt;/D&gt;&lt;D xsi:type="xsd:double"&gt;-16.376484&lt;/D&gt;&lt;D xsi:type="xsd:double"&gt;-11.917096&lt;/D&gt;&lt;D xsi:type="xsd:double"&gt;-6.7213774&lt;/D&gt;&lt;D xsi:type="xsd:double"&gt;9.026313&lt;/D&gt;&lt;D xsi:type="xsd:double"&gt;6.07239&lt;/D&gt;&lt;D xsi:type="xsd:double"&gt;8.299053&lt;/D&gt;&lt;D xsi:type="xsd:double"&gt;14.357305&lt;/D&gt;&lt;D xsi:type="xsd:double"&gt;19.000793&lt;/D&gt;&lt;D xsi:type="xsd:double"&gt;30.074978&lt;/D&gt;&lt;D xsi:type="xsd:double"&gt;39.817776&lt;/D&gt;&lt;D xsi:type="xsd:double"&gt;20.168627&lt;/D&gt;&lt;D xsi:type="xsd:double"&gt;27.71796&lt;/D&gt;&lt;D xsi:type="xsd:double"&gt;19.826496&lt;/D&gt;&lt;D xsi:type="xsd:double"&gt;17.013622&lt;/D&gt;&lt;D xsi:type="xsd:double"&gt;22.152496&lt;/D&gt;&lt;D xsi:type="xsd:double"&gt;8.638954&lt;/D&gt;&lt;D xsi:type="xsd:double"&gt;11.653662&lt;/D&gt;&lt;D xsi:type="xsd:double"&gt;-3.26702&lt;/D&gt;&lt;D xsi:type="xsd:double"&gt;1.9597411&lt;/D&gt;&lt;D xsi:type="xsd:double"&gt;4.1363835&lt;/D&gt;&lt;D xsi:type="xsd:double"&gt;-0.82167983&lt;/D&gt;&lt;D xsi:type="xsd:double"&gt;-1.4889002&lt;/D&gt;&lt;D xsi:type="xsd:double"&gt;1.316154&lt;/D&gt;&lt;D xsi:type="xsd:double"&gt;-4.467213&lt;/D&gt;&lt;D xsi:type="xsd:double"&gt;-8.140487&lt;/D&gt;&lt;D xsi:type="xsd:double"&gt;-15.022696&lt;/D&gt;&lt;D xsi:type="xsd:double"&gt;-14.423698&lt;/D&gt;&lt;D xsi:type="xsd:double"&gt;-4.666156&lt;/D&gt;&lt;D xsi:type="xsd:double"&gt;-6.170833&lt;/D&gt;&lt;D xsi:type="xsd:double"&gt;3.2354355&lt;/D&gt;&lt;D xsi:type="xsd:double"&gt;2.4410486&lt;/D&gt;&lt;D xsi:type="xsd:double"&gt;4.666686&lt;/D&gt;&lt;D xsi:type="xsd:double"&gt;1.0039806&lt;/D&gt;&lt;D xsi:type="xsd:double"&gt;7.935095&lt;/D&gt;&lt;D xsi:type="xsd:double"&gt;7.1790695&lt;/D&gt;&lt;D xsi:type="xsd:double"&gt;7.7839375&lt;/D&gt;&lt;D xsi:type="xsd:double"&gt;16.513025&lt;/D&gt;&lt;D xsi:type="xsd:double"&gt;29.047394&lt;/D&gt;&lt;D xsi:type="xsd:double"&gt;27.532541&lt;/D&gt;&lt;D xsi:type="xsd:double"&gt;20.935928&lt;/D&gt;&lt;D xsi:type="xsd:double"&gt;18.851757&lt;/D&gt;&lt;D xsi:type="xsd:double"&gt;15.625715&lt;/D&gt;&lt;D xsi:type="xsd:double"&gt;15.424526&lt;/D&gt;&lt;D xsi:type="xsd:double"&gt;17.223095&lt;/D&gt;&lt;D xsi:type="xsd:double"&gt;23.694277&lt;/D&gt;&lt;D xsi:type="xsd:double"&gt;13.114035&lt;/D&gt;&lt;D xsi:type="xsd:double"&gt;13.31296&lt;/D&gt;&lt;D xsi:type="xsd:double"&gt;24.76697&lt;/D&gt;&lt;D xsi:type="xsd:double"&gt;37.514732&lt;/D&gt;&lt;D xsi:type="xsd:double"&gt;31.311344&lt;/D&gt;&lt;D xsi:type="xsd:double"&gt;24.058067&lt;/D&gt;&lt;D xsi:type="xsd:double"&gt;20.333408&lt;/D&gt;&lt;D xsi:type="xsd:double"&gt;12.484062&lt;/D&gt;&lt;D xsi:type="xsd:double"&gt;22.684729&lt;/D&gt;&lt;D xsi:type="xsd:double"&gt;17.949068&lt;/D&gt;&lt;D xsi:type="xsd:double"&gt;10.874987&lt;/D&gt;&lt;D xsi:type="xsd:double"&gt;6.9689393&lt;/D&gt;&lt;D xsi:type="xsd:double"&gt;2.336681&lt;/D&gt;&lt;D xsi:type="xsd:double"&gt;-3.5838008&lt;/D&gt;&lt;D xsi:type="xsd:double"&gt;-15.299064&lt;/D&gt;&lt;D xsi:type="xsd:double"&gt;-19.70433&lt;/D&gt;&lt;D xsi:type="xsd:double"&gt;-21.332146&lt;/D&gt;&lt;D xsi:type="xsd:double"&gt;-14.57423&lt;/D&gt;&lt;D xsi:type="xsd:double"&gt;-13.260013&lt;/D&gt;&lt;D xsi:type="xsd:double"&gt;-7.7368917&lt;/D&gt;&lt;D xsi:type="xsd:double"&gt;-12.578547&lt;/D&gt;&lt;D xsi:type="xsd:double"&gt;-18.135834&lt;/D&gt;&lt;D xsi:type="xsd:double"&gt;-18.359756&lt;/D&gt;&lt;D xsi:type="xsd:double"&gt;-15.881997&lt;/D&gt;&lt;D xsi:type="xsd:double"&gt;-11.262936&lt;/D&gt;&lt;D xsi:type="xsd:double"&gt;-2.8534532&lt;/D&gt;&lt;D xsi:type="xsd:double"&gt;-3.1798482&lt;/D&gt;&lt;D xsi:type="xsd:double"&gt;0.6878257&lt;/D&gt;&lt;D xsi:type="xsd:double"&gt;-1.3634622&lt;/D&gt;&lt;D xsi:type="xsd:double"&gt;-5.062705&lt;/D&gt;&lt;D xsi:type="xsd:double"&gt;-7.304138&lt;/D&gt;&lt;D xsi:type="xsd:double"&gt;-1.2291849&lt;/D&gt;&lt;/FQL&gt;&lt;FQL&gt;&lt;Q&gt;INDA^FMA_DIV_YLD(NTMA,-10AY,0,AM,"PORTAGG","MEANR")&lt;/Q&gt;&lt;R&gt;121&lt;/R&gt;&lt;C&gt;1&lt;/C&gt;&lt;D xsi:type="xsd:double"&gt;1.53243978078847&lt;/D&gt;&lt;D xsi:type="xsd:double"&gt;1.61257066951247&lt;/D&gt;&lt;D xsi:type="xsd:double"&gt;1.5402188871461&lt;/D&gt;&lt;D xsi:type="xsd:double"&gt;1.57094333358246&lt;/D&gt;&lt;D xsi:type="xsd:double"&gt;1.55006827685124&lt;/D&gt;&lt;D xsi:type="xsd:double"&gt;1.5265149353416&lt;/D&gt;&lt;D xsi:type="xsd:double"&gt;1.56517782201477&lt;/D&gt;&lt;D xsi:type="xsd:double"&gt;1.49742087932274&lt;/D&gt;&lt;D xsi:type="xsd:double"&gt;1.45714289487982&lt;/D&gt;&lt;D xsi:type="xsd:double"&gt;1.54476225292706&lt;/D&gt;&lt;D xsi:type="xsd:double"&gt;1.65155326158504&lt;/D&gt;&lt;D xsi:type="xsd:double"&gt;1.69589628646889&lt;/D&gt;&lt;D xsi:type="xsd:double"&gt;1.55600391161892&lt;/D&gt;&lt;D xsi:type="xsd:double"&gt;1.53411865978006&lt;/D&gt;&lt;D xsi:type="xsd:double"&gt;1.70162504673475&lt;/D&gt;&lt;D xsi:type="xsd:double"&gt;1.64419306751937&lt;/D&gt;&lt;D xsi:type="xsd:double"&gt;1.69723248863438&lt;/D&gt;&lt;D xsi:type="xsd:double"&gt;1.74008022285964&lt;/D&gt;&lt;D xsi:type="xsd:double"&gt;1.7094367547745&lt;/D&gt;&lt;D xsi:type="xsd:double"&gt;1.77213720247474&lt;/D&gt;&lt;D xsi:type="xsd:double"&gt;1.75910845512022&lt;/D&gt;&lt;D xsi:type="xsd:double"&gt;1.76511341758527&lt;/D&gt;&lt;D xsi:type="xsd:double"&gt;1.71808029145078&lt;/D&gt;&lt;D xsi:type="xsd:double"&gt;1.59225982199575&lt;/D&gt;&lt;D xsi:type="xsd:double"&gt;1.5798462980668&lt;/D&gt;&lt;D xsi:type="xsd:double"&gt;1.52841613846242&lt;/D&gt;&lt;D xsi:type="xsd:double"&gt;1.51345491637727&lt;/D&gt;&lt;D xsi:type="xsd:double"&gt;1.52306975284235&lt;/D&gt;&lt;D xsi:type="xsd:double"&gt;1.61649908585476&lt;/D&gt;&lt;D xsi:type="xsd:double"&gt;1.68616319271714&lt;/D&gt;&lt;D xsi:type="xsd:double"&gt;1.6673279905337&lt;/D&gt;&lt;D xsi:type="xsd:double"&gt;1.610615662511&lt;/D&gt;&lt;D xsi:type="xsd:double"&gt;1.58058751126972&lt;/D&gt;&lt;D xsi:type="xsd:double"&gt;1.54026686269407&lt;/D&gt;&lt;D xsi:type="xsd:double"&gt;1.57507312064106&lt;/D&gt;&lt;D xsi:type="xsd:double"&gt;1.59459449806033&lt;/D&gt;&lt;D xsi:type="xsd:double"&gt;1.61228813861919&lt;/D&gt;&lt;D xsi:type="xsd:double"&gt;1.51567674211271&lt;/D&gt;&lt;D xsi:type="xsd:double"&gt;1.53285075118142&lt;/D&gt;&lt;D xsi:type="xsd:double"&gt;1.56581316702486&lt;/D&gt;&lt;D xsi:type="xsd:double"&gt;1.49430970879299&lt;/D&gt;&lt;D xsi:type="xsd:double"&gt;1.54982399748897&lt;/D&gt;&lt;D xsi:type="xsd:double"&gt;1.49535931383315&lt;/D&gt;&lt;D xsi:type="xsd:double"&gt;1.51664781878656&lt;/D&gt;&lt;D xsi:type="xsd:double"&gt;1.57636095510426&lt;/D&gt;&lt;D xsi:type="xsd:double"&gt;1.59004138675968&lt;/D&gt;&lt;D xsi:type="xsd:double"&gt;1.61523137533765&lt;/D&gt;&lt;D xsi:type="xsd:double"&gt;1.62865749504837&lt;/D&gt;&lt;D xsi:type="xsd:double"&gt;1.62085260015748&lt;/D&gt;&lt;D xsi:type="xsd:double"&gt;1.51532722574266&lt;/D&gt;&lt;D xsi:type="xsd:double"&gt;1.50307745473847&lt;/D&gt;&lt;D xsi:type="xsd:double"&gt;1.6871810908195&lt;/D&gt;&lt;D xsi:type="xsd:double"&gt;1.65763791945266&lt;/D&gt;&lt;D xsi:type="xsd:double"&gt;1.62686386646365&lt;/D&gt;&lt;D xsi:type="xsd:double"&gt;1.66610800562286&lt;/D&gt;&lt;D xsi:type="xsd:double"&gt;1.63282443965536&lt;/D&gt;&lt;D xsi:type="xsd:double"&gt;1.63091277759633&lt;/D&gt;&lt;D xsi:type="xsd:double"&gt;1.57069769694734&lt;/D&gt;&lt;D xsi:type="xsd:double"&gt;1.63497281257778&lt;/D&gt;&lt;D xsi:type="xsd:double"&gt;1.63896255552642&lt;/D&gt;&lt;D xsi:type="xsd:double"&gt;1.71595842789052&lt;/D&gt;&lt;D xsi:type="xsd:double"&gt;1.85319169334319&lt;/D&gt;&lt;D xsi:type="xsd:double"&gt;1.83189494762213&lt;/D&gt;&lt;D xsi:type="xsd:double"&gt;1.81643611906498&lt;/D&gt;&lt;D xsi:type="xsd:double"&gt;1.74665721016845&lt;/D&gt;&lt;D xsi:type="xsd:double"&gt;1.67408518525467&lt;/D&gt;&lt;D xsi:type="xsd:double"&gt;1.66038113584789&lt;/D&gt;&lt;D xsi:type="xsd:double"&gt;1.65639869432232&lt;/D&gt;&lt;D xsi:type="xsd:double"&gt;1.78674265015595&lt;/D&gt;&lt;D xsi:type="xsd:double"&gt;2.41581472143762&lt;/D&gt;&lt;D xsi:type="xsd:double"&gt;1.99869627196351&lt;/D&gt;&lt;D xsi:type="xsd:double"&gt;1.69256895096763&lt;/D&gt;&lt;D xsi:type="xsd:double"&gt;1.61380549333758&lt;/D&gt;&lt;D xsi:type="xsd:double"&gt;1.53816116053677&lt;/D&gt;&lt;D xsi:type="xsd:double"&gt;1.55542591095808&lt;/D&gt;&lt;D xsi:type="xsd:double"&gt;1.5375507160605&lt;/D&gt;&lt;D xsi:type="xsd:double"&gt;1.52718126193011&lt;/D&gt;&lt;D xsi:type="xsd:double"&gt;1.36875986349714&lt;/D&gt;&lt;D xsi:type="xsd:double"&gt;1.3114243060434&lt;/D&gt;&lt;D xsi:type="xsd:double"&gt;1.32895257612934&lt;/D&gt;&lt;D xsi:type="xsd:double"&gt;1.34334885059295&lt;/D&gt;&lt;D xsi:type="xsd:double"&gt;1.38833236066624&lt;/D&gt;&lt;D xsi:type="xsd:double"&gt;1.41955155794337&lt;/D&gt;&lt;D xsi:type="xsd:double"&gt;1.39531158232282&lt;/D&gt;&lt;D xsi:type="xsd:double"&gt;1.40000909172672&lt;/D&gt;&lt;D xsi:type="xsd:double"&gt;1.35342231598472&lt;/D&gt;&lt;D xsi:type="xsd:double"&gt;1.28371393037204&lt;/D&gt;&lt;D xsi:type="xsd:double"&gt;1.28698155099913&lt;/D&gt;&lt;D xsi:type="xsd:double"&gt;1.33481413948138&lt;/D&gt;&lt;D xsi:type="xsd:double"&gt;1.3666955215391&lt;/D&gt;&lt;D xsi:type="xsd:double"&gt;1.33896285175739&lt;/D&gt;&lt;D xsi:type="xsd:double"&gt;1.39940258493416&lt;/D&gt;&lt;D xsi:type="xsd:double"&gt;1.54832339056698&lt;/D&gt;&lt;D xsi:type="xsd:double"&gt;1.42156101743291&lt;/D&gt;&lt;D xsi:type="xsd:double"&gt;1.58984614278236&lt;/D&gt;&lt;D xsi:type="xsd:double"&gt;1.59754235281393&lt;/D&gt;&lt;D xsi:type="xsd:double"&gt;1.68482556534171&lt;/D&gt;&lt;D xsi:type="xsd:double"&gt;1.49145570274705&lt;/D&gt;&lt;D xsi:type="xsd:double"&gt;1.49562278091037&lt;/D&gt;&lt;D xsi:type="xsd:double"&gt;1.54344914074695&lt;/D&gt;&lt;D xsi:type="xsd:double"&gt;1.49547298369321&lt;/D&gt;&lt;D xsi:type="xsd:double"&gt;1.43156429562414&lt;/D&gt;&lt;D xsi:type="xsd:double"&gt;1.50002493886999&lt;/D&gt;&lt;D xsi:type="xsd:double"&gt;1.54274973777956&lt;/D&gt;&lt;D xsi:type="xsd:double"&gt;1.58294501068185&lt;/D&gt;&lt;D xsi:type="xsd:double"&gt;1.60670413408929&lt;/D&gt;&lt;D xsi:type="xsd:double"&gt;1.61015567345059&lt;/D&gt;&lt;D xsi:type="xsd:double"&gt;1.55231819708701&lt;/D&gt;&lt;D xsi:type="xsd:double"&gt;1.5028362356263&lt;/D&gt;&lt;D xsi:type="xsd:double"&gt;1.49331383111837&lt;/D&gt;&lt;D xsi:type="xsd:double"&gt;1.51696967788665&lt;/D&gt;&lt;D xsi:type="xsd:double"&gt;1.53184225596533&lt;/D&gt;&lt;D xsi:type="xsd:double"&gt;1.53890647931797&lt;/D&gt;&lt;D xsi:type="xsd:double"&gt;1.42345326983843&lt;/D&gt;&lt;D xsi:type="xsd:double"&gt;1.37450554227935&lt;/D&gt;&lt;D xsi:type="xsd:double"&gt;1.37709897709856&lt;/D&gt;&lt;D xsi:type="xsd:double"&gt;1.3361756382011&lt;/D&gt;&lt;D xsi:type="xsd:double"&gt;1.33432508459264&lt;/D&gt;&lt;D xsi:type="xsd:double"&gt;1.33735666544517&lt;/D&gt;&lt;D xsi:type="xsd:double"&gt;1.34611677969542&lt;/D&gt;&lt;D xsi:type="xsd:double"&gt;1.26649720141359&lt;/D&gt;&lt;/FQL&gt;&lt;FQL&gt;&lt;Q&gt;W-FDS^FG_PRICE(0)&lt;/Q&gt;&lt;R&gt;1&lt;/R&gt;&lt;C&gt;1&lt;/C&gt;&lt;D xsi:type="xsd:double"&gt;5.7225&lt;/D&gt;&lt;/FQL&gt;&lt;FQL&gt;&lt;Q&gt;EWY^FG_PRICE(0)&lt;/Q&gt;&lt;R&gt;1&lt;/R&gt;&lt;C&gt;1&lt;/C&gt;&lt;D xsi:type="xsd:double"&gt;68.96&lt;/D&gt;&lt;/FQL&gt;&lt;FQL&gt;&lt;Q&gt;MCHI^FG_TOTAL_RETURNC(0,-12AM)&lt;/Q&gt;&lt;R&gt;1&lt;/R&gt;&lt;C&gt;1&lt;/C&gt;&lt;D xsi:type="xsd:double"&gt;-2.49812&lt;/D&gt;&lt;/FQL&gt;&lt;FQL&gt;&lt;Q&gt;EIDO^P_PRICE(0)/P_PRICE_LOW_PR(0,,,,,,"PRICE","INTRA","52W")-1&lt;/Q&gt;&lt;R&gt;1&lt;/R&gt;&lt;C&gt;1&lt;/C&gt;&lt;D xsi:type="xsd:double"&gt;0.09729135&lt;/D&gt;&lt;/FQL&gt;&lt;FQL&gt;&lt;Q&gt;VWO^P_PRICE(0)/P_PRICE_HIGH_PR(0,,,,,,"PRICE","INTRA","52W")&lt;/Q&gt;&lt;R&gt;1&lt;/R&gt;&lt;C&gt;1&lt;/C&gt;&lt;D xsi:type="xsd:double"&gt;0.9931971&lt;/D&gt;&lt;/FQL&gt;&lt;FQL&gt;&lt;Q&gt;GREK^FMA_RBICS_REV_CURRENT(30, LOC, "PORTAGG")&lt;/Q&gt;&lt;R&gt;1&lt;/R&gt;&lt;C&gt;1&lt;/C&gt;&lt;D xsi:type="xsd:double"&gt;41.9107789519585&lt;/D&gt;&lt;/FQL&gt;&lt;FQL&gt;&lt;Q&gt;EWY^FMA_EVAL_EBITDA(NTMA,0,,,"PORTAGG","MEANR")&lt;/Q&gt;&lt;R&gt;1&lt;/R&gt;&lt;C&gt;1&lt;/C&gt;&lt;D xsi:type="xsd:double"&gt;6.21894466119838&lt;/D&gt;&lt;/FQL&gt;&lt;FQL&gt;&lt;Q&gt;MCHI^FMA_ROE(NTMA,-20AY,NOW,FY,"PORTAGG","MEANR")&lt;/Q&gt;&lt;R&gt;20&lt;/R&gt;&lt;C&gt;1&lt;/C&gt;&lt;D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xsi:type="xsd:double"&gt;12.8854488393557&lt;/D&gt;&lt;D xsi:type="xsd:double"&gt;12.3573698822755&lt;/D&gt;&lt;D xsi:type="xsd:double"&gt;11.9735311299348&lt;/D&gt;&lt;D xsi:type="xsd:double"&gt;11.5495112596737&lt;/D&gt;&lt;D xsi:type="xsd:double"&gt;11.5624000794383&lt;/D&gt;&lt;/FQL&gt;&lt;FQL&gt;&lt;Q&gt;CC_TR^FG_COMPANY_NAME&lt;/Q&gt;&lt;R&gt;1&lt;/R&gt;&lt;C&gt;1&lt;/C&gt;&lt;D xsi:type="xsd:string"&gt;Turkey&lt;/D&gt;&lt;/FQL&gt;&lt;FQL&gt;&lt;Q&gt;USDBRL^FG_PRICE_CHANGE(0,-1AM)&lt;/Q&gt;&lt;R&gt;1&lt;/R&gt;&lt;C&gt;1&lt;/C&gt;&lt;D xsi:type="xsd:double"&gt;3.7599802&lt;/D&gt;&lt;/FQL&gt;&lt;FQL&gt;&lt;Q&gt;EWY^FMA_RBICS_REV_CURRENT(30, LOC, "PORTAGG")&lt;/Q&gt;&lt;R&gt;1&lt;/R&gt;&lt;C&gt;1&lt;/C&gt;&lt;D xsi:type="xsd:double"&gt;14.4107719744197&lt;/D&gt;&lt;/FQL&gt;&lt;FQL&gt;&lt;Q&gt;TRYGR10Y-FDS^FG_YIELD_NAME&lt;/Q&gt;&lt;R&gt;1&lt;/R&gt;&lt;C&gt;1&lt;/C&gt;&lt;D xsi:type="xsd:string"&gt;Greece Benchmark Bond - 10 Year&lt;/D&gt;&lt;/FQL&gt;&lt;FQL&gt;&lt;Q&gt;SET-BKK^FMA_EVAL_EBITDA(NTMA,0,,,"PORTAGG","MEANR")&lt;/Q&gt;&lt;R&gt;1&lt;/R&gt;&lt;C&gt;1&lt;/C&gt;&lt;D xsi:type="xsd:double"&gt;9.09227869594146&lt;/D&gt;&lt;/FQL&gt;&lt;FQL&gt;&lt;Q&gt;EPOL^FG_FCF_YIELD_NTM(0)&lt;/Q&gt;&lt;R&gt;0&lt;/R&gt;&lt;C&gt;0&lt;/C&gt;&lt;/FQL&gt;&lt;FQL&gt;&lt;Q&gt;USDTHB^FG_PRICE_CHANGE(0,-1AY)&lt;/Q&gt;&lt;R&gt;1&lt;/R&gt;&lt;C&gt;1&lt;/C&gt;&lt;D xsi:type="xsd:double"&gt;4.8627615&lt;/D&gt;&lt;/FQL&gt;&lt;FQL&gt;&lt;Q&gt;EWW^FG_PRICE_MAVG(0,,,,200)&lt;/Q&gt;&lt;R&gt;1&lt;/R&gt;&lt;C&gt;1&lt;/C&gt;&lt;D xsi:type="xsd:double"&gt;63.3477&lt;/D&gt;&lt;/FQL&gt;&lt;FQL&gt;&lt;Q&gt;VNM^PERCENT_CHANGE(FMA_EPS(+1,0,,,,"PORTAGG","MEAN"),FMA_EPS(+1,-1AM,,,,"PORTAGG","MEAN"))&lt;/Q&gt;&lt;R&gt;1&lt;/R&gt;&lt;C&gt;1&lt;/C&gt;&lt;D xsi:type="xsd:double"&gt;3.50955857694348&lt;/D&gt;&lt;/FQL&gt;&lt;FQL&gt;&lt;Q&gt;EWW^FG_TOTAL_RETURNC(0,-3AM)&lt;/Q&gt;&lt;R&gt;1&lt;/R&gt;&lt;C&gt;1&lt;/C&gt;&lt;D xsi:type="xsd:double"&gt;-17.859632&lt;/D&gt;&lt;/FQL&gt;&lt;FQL&gt;&lt;Q&gt;EIDO^P_PRICE(0)/P_PRICE_HIGH_PR(0,,,,,,"PRICE","INTRA","52W")&lt;/Q&gt;&lt;R&gt;1&lt;/R&gt;&lt;C&gt;1&lt;/C&gt;&lt;D xsi:type="xsd:double"&gt;0.8322851&lt;/D&gt;&lt;/FQL&gt;&lt;FQL&gt;&lt;Q&gt;VWO^FG_TOTAL_RETURNC(0,-3AM)&lt;/Q&gt;&lt;R&gt;1&lt;/R&gt;&lt;C&gt;1&lt;/C&gt;&lt;D xsi:type="xsd:double"&gt;6.441486&lt;/D&gt;&lt;/FQL&gt;&lt;FQL&gt;&lt;Q&gt;REFKRBASE-FDS^(SUBARRAY(NOT_NA(NO_REPEAT_F(FG_YIELD(NOW,-10AY,D))),0,1)-SUBARRAY(NOT_NA(NO_REPEAT_F(FG_YIELD(NOW,-10AY,D))),1,1))*100&lt;/Q&gt;&lt;R&gt;1&lt;/R&gt;&lt;C&gt;1&lt;/C&gt;&lt;D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xsi:type="xsd:double"&gt;25&lt;/D&gt;&lt;/FQL&gt;&lt;FQL&gt;&lt;Q&gt;EWY^FG_FCF_YIELD_NTM(0)&lt;/Q&gt;&lt;R&gt;1&lt;/R&gt;&lt;C&gt;1&lt;/C&gt;&lt;D xsi:type="xsd:double"&gt;5.39686911190644&lt;/D&gt;&lt;/FQL&gt;&lt;FQL&gt;&lt;Q&gt;EPHE^FG_COMPANY_NAME&lt;/Q&gt;&lt;R&gt;1&lt;/R&gt;&lt;C&gt;1&lt;/C&gt;&lt;D xsi:type="xsd:string"&gt;iShares MSCI Philippines ETF&lt;/D&gt;&lt;/FQL&gt;&lt;FQL&gt;&lt;Q&gt;USDTHB^FG_PRICE(0)&lt;/Q&gt;&lt;R&gt;1&lt;/R&gt;&lt;C&gt;1&lt;/C&gt;&lt;D xsi:type="xsd:double"&gt;36.57875&lt;/D&gt;&lt;/FQL&gt;&lt;FQL&gt;&lt;Q&gt;USDBRL^FG_PRICE_CHANGE(0,-1AY)&lt;/Q&gt;&lt;R&gt;1&lt;/R&gt;&lt;C&gt;1&lt;/C&gt;&lt;D xsi:type="xsd:double"&gt;13.028717&lt;/D&gt;&lt;/FQL&gt;&lt;FQL&gt;&lt;Q&gt;INDA^P_PRICE_RETURNS_PR('52W',2,-10AY,0,AM)&lt;/Q&gt;&lt;R&gt;121&lt;/R&gt;&lt;C&gt;1&lt;/C&gt;&lt;D xsi:type="xsd:double"&gt;33.15792&lt;/D&gt;&lt;D xsi:type="xsd:double"&gt;33.830536&lt;/D&gt;&lt;D xsi:type="xsd:double"&gt;52.170563&lt;/D&gt;&lt;D xsi:type="xsd:double"&gt;32.12848&lt;/D&gt;&lt;D xsi:type="xsd:double"&gt;31.457197&lt;/D&gt;&lt;D xsi:type="xsd:double"&gt;32.011066&lt;/D&gt;&lt;D xsi:type="xsd:double"&gt;24.861992&lt;/D&gt;&lt;D xsi:type="xsd:double"&gt;40.689743&lt;/D&gt;&lt;D xsi:type="xsd:double"&gt;35.57092&lt;/D&gt;&lt;D xsi:type="xsd:double"&gt;21.864426&lt;/D&gt;&lt;D xsi:type="xsd:double"&gt;15.596306&lt;/D&gt;&lt;D xsi:type="xsd:double"&gt;-1.4126241&lt;/D&gt;&lt;D xsi:type="xsd:double"&gt;1.1672139&lt;/D&gt;&lt;D xsi:type="xsd:double"&gt;5.8648705&lt;/D&gt;&lt;D xsi:type="xsd:double"&gt;-14.562511&lt;/D&gt;&lt;D xsi:type="xsd:double"&gt;-1.685071&lt;/D&gt;&lt;D xsi:type="xsd:double"&gt;-10.814458&lt;/D&gt;&lt;D xsi:type="xsd:double"&gt;-15.026408&lt;/D&gt;&lt;D xsi:type="xsd:double"&gt;-8.046913&lt;/D&gt;&lt;D xsi:type="xsd:double"&gt;-20.721281&lt;/D&gt;&lt;D xsi:type="xsd:double"&gt;-20.380121&lt;/D&gt;&lt;D xsi:type="xsd:double"&gt;-17.768646&lt;/D&gt;&lt;D xsi:type="xsd:double"&gt;-11.063581&lt;/D&gt;&lt;D xsi:type="xsd:double"&gt;-2.6809394&lt;/D&gt;&lt;D xsi:type="xsd:double"&gt;-8.188498&lt;/D&gt;&lt;D xsi:type="xsd:double"&gt;-4.1699886&lt;/D&gt;&lt;D xsi:type="xsd:double"&gt;11.198652&lt;/D&gt;&lt;D xsi:type="xsd:double"&gt;2.412653&lt;/D&gt;&lt;D xsi:type="xsd:double"&gt;0.2445221&lt;/D&gt;&lt;D xsi:type="xsd:double"&gt;0.30210018&lt;/D&gt;&lt;D xsi:type="xsd:double"&gt;1.8962979&lt;/D&gt;&lt;D xsi:type="xsd:double"&gt;15.075445&lt;/D&gt;&lt;D xsi:type="xsd:double"&gt;16.365242&lt;/D&gt;&lt;D xsi:type="xsd:double"&gt;20.75206&lt;/D&gt;&lt;D xsi:type="xsd:double"&gt;21.364462&lt;/D&gt;&lt;D xsi:type="xsd:double"&gt;18.127716&lt;/D&gt;&lt;D xsi:type="xsd:double"&gt;17.762016&lt;/D&gt;&lt;D xsi:type="xsd:double"&gt;19.828749&lt;/D&gt;&lt;D xsi:type="xsd:double"&gt;13.687218&lt;/D&gt;&lt;D xsi:type="xsd:double"&gt;12.142563&lt;/D&gt;&lt;D xsi:type="xsd:double"&gt;25.471067&lt;/D&gt;&lt;D xsi:type="xsd:double"&gt;29.507996&lt;/D&gt;&lt;D xsi:type="xsd:double"&gt;36.38742&lt;/D&gt;&lt;D xsi:type="xsd:double"&gt;20.084238&lt;/D&gt;&lt;D xsi:type="xsd:double"&gt;16.860628&lt;/D&gt;&lt;D xsi:type="xsd:double"&gt;10.771883&lt;/D&gt;&lt;D xsi:type="xsd:double"&gt;8.088673&lt;/D&gt;&lt;D xsi:type="xsd:double"&gt;2.3094535&lt;/D&gt;&lt;D xsi:type="xsd:double"&gt;1.5738845&lt;/D&gt;&lt;D xsi:type="xsd:double"&gt;4.307747&lt;/D&gt;&lt;D xsi:type="xsd:double"&gt;2.6719213&lt;/D&gt;&lt;D xsi:type="xsd:double"&gt;-10.20369&lt;/D&gt;&lt;D xsi:type="xsd:double"&gt;-10.651678&lt;/D&gt;&lt;D xsi:type="xsd:double"&gt;-3.7454426&lt;/D&gt;&lt;D xsi:type="xsd:double"&gt;-7.725209&lt;/D&gt;&lt;D xsi:type="xsd:double"&gt;-3.9398193&lt;/D&gt;&lt;D xsi:type="xsd:double"&gt;-2.0364761&lt;/D&gt;&lt;D xsi:type="xsd:double"&gt;4.2420626&lt;/D&gt;&lt;D xsi:type="xsd:double"&gt;4.532373&lt;/D&gt;&lt;D xsi:type="xsd:double"&gt;8.939171&lt;/D&gt;&lt;D xsi:type="xsd:double"&gt;9.404886&lt;/D&gt;&lt;D xsi:type="xsd:double"&gt;-10.791039&lt;/D&gt;&lt;D xsi:type="xsd:double"&gt;-6.9607973&lt;/D&gt;&lt;D xsi:type="xsd:double"&gt;9.480345&lt;/D&gt;&lt;D xsi:type="xsd:double"&gt;12.617016&lt;/D&gt;&lt;D xsi:type="xsd:double"&gt;7.9363227&lt;/D&gt;&lt;D xsi:type="xsd:double"&gt;9.490549&lt;/D&gt;&lt;D xsi:type="xsd:double"&gt;8.209669&lt;/D&gt;&lt;D xsi:type="xsd:double"&gt;-7.258481&lt;/D&gt;&lt;D xsi:type="xsd:double"&gt;-38.10729&lt;/D&gt;&lt;D xsi:type="xsd:double"&gt;-25.961536&lt;/D&gt;&lt;D xsi:type="xsd:double"&gt;-17.964333&lt;/D&gt;&lt;D xsi:type="xsd:double"&gt;-14.977789&lt;/D&gt;&lt;D xsi:type="xsd:double"&gt;4.1413665&lt;/D&gt;&lt;D xsi:type="xsd:double"&gt;6.2431693&lt;/D&gt;&lt;D xsi:type="xsd:double"&gt;6.335938&lt;/D&gt;&lt;D xsi:type="xsd:double"&gt;1.4561892&lt;/D&gt;&lt;D xsi:type="xsd:double"&gt;9.647572&lt;/D&gt;&lt;D xsi:type="xsd:double"&gt;17.737793&lt;/D&gt;&lt;D xsi:type="xsd:double"&gt;20.474411&lt;/D&gt;&lt;D xsi:type="xsd:double"&gt;39.03756&lt;/D&gt;&lt;D xsi:type="xsd:double"&gt;91.267105&lt;/D&gt;&lt;D xsi:type="xsd:double"&gt;60.379364&lt;/D&gt;&lt;D xsi:type="xsd:double"&gt;59.56546&lt;/D&gt;&lt;D xsi:type="xsd:double"&gt;46.419132&lt;/D&gt;&lt;D xsi:type="xsd:double"&gt;41.685593&lt;/D&gt;&lt;D xsi:type="xsd:double"&gt;48.174904&lt;/D&gt;&lt;D xsi:type="xsd:double"&gt;42.789173&lt;/D&gt;&lt;D xsi:type="xsd:double"&gt;41.90216&lt;/D&gt;&lt;D xsi:type="xsd:double"&gt;26.926804&lt;/D&gt;&lt;D xsi:type="xsd:double"&gt;21.273804&lt;/D&gt;&lt;D xsi:type="xsd:double"&gt;14.603972&lt;/D&gt;&lt;D xsi:type="xsd:double"&gt;4.409528&lt;/D&gt;&lt;D xsi:type="xsd:double"&gt;16.83892&lt;/D&gt;&lt;D xsi:type="xsd:double"&gt;9.002447&lt;/D&gt;&lt;D xsi:type="xsd:double"&gt;-1.9352019&lt;/D&gt;&lt;D xsi:type="xsd:double"&gt;-5.255967&lt;/D&gt;&lt;D xsi:type="xsd:double"&gt;-0.9070277&lt;/D&gt;&lt;D xsi:type="xsd:double"&gt;-7.183218&lt;/D&gt;&lt;D xsi:type="xsd:double"&gt;-10.4358015&lt;/D&gt;&lt;D xsi:type="xsd:double"&gt;-7.598382&lt;/D&gt;&lt;D xsi:type="x</t>
        </r>
      </text>
    </comment>
    <comment ref="A19" authorId="0" shapeId="0" xr:uid="{608929D0-7795-492A-9135-281F8C5BCE25}">
      <text>
        <r>
          <rPr>
            <b/>
            <sz val="9"/>
            <color indexed="81"/>
            <rFont val="Tahoma"/>
            <charset val="1"/>
          </rPr>
          <t>sd:double"&gt;-3.049916&lt;/D&gt;&lt;D xsi:type="xsd:double"&gt;-10.987359&lt;/D&gt;&lt;D xsi:type="xsd:double"&gt;-12.01405&lt;/D&gt;&lt;D xsi:type="xsd:double"&gt;-5.6483927&lt;/D&gt;&lt;D xsi:type="xsd:double"&gt;-13.679862&lt;/D&gt;&lt;D xsi:type="xsd:double"&gt;-2.8625011&lt;/D&gt;&lt;D xsi:type="xsd:double"&gt;1.9096017&lt;/D&gt;&lt;D xsi:type="xsd:double"&gt;11.04784&lt;/D&gt;&lt;D xsi:type="xsd:double"&gt;2.4698853&lt;/D&gt;&lt;D xsi:type="xsd:double"&gt;3.647983&lt;/D&gt;&lt;D xsi:type="xsd:double"&gt;6.303549&lt;/D&gt;&lt;D xsi:type="xsd:double"&gt;4.8933268&lt;/D&gt;&lt;D xsi:type="xsd:double"&gt;8.997499&lt;/D&gt;&lt;D xsi:type="xsd:double"&gt;18.341805&lt;/D&gt;&lt;D xsi:type="xsd:double"&gt;25.323986&lt;/D&gt;&lt;D xsi:type="xsd:double"&gt;29.253769&lt;/D&gt;&lt;D xsi:type="xsd:double"&gt;31.313683&lt;/D&gt;&lt;D xsi:type="xsd:double"&gt;29.104948&lt;/D&gt;&lt;D xsi:type="xsd:double"&gt;26.234531&lt;/D&gt;&lt;D xsi:type="xsd:double"&gt;29.44939&lt;/D&gt;&lt;/FQL&gt;&lt;FQL&gt;&lt;Q&gt;BRENT-FDS^FG_PRICE_CHANGE(0,-3AM)&lt;/Q&gt;&lt;R&gt;1&lt;/R&gt;&lt;C&gt;1&lt;/C&gt;&lt;D xsi:type="xsd:double"&gt;0&lt;/D&gt;&lt;/FQL&gt;&lt;FQL&gt;&lt;Q&gt;EWW^FMA_RBICS_REV_CURRENT(30, LOC, "PORTAGG")&lt;/Q&gt;&lt;R&gt;1&lt;/R&gt;&lt;C&gt;1&lt;/C&gt;&lt;D xsi:type="xsd:double"&gt;27.3718727943523&lt;/D&gt;&lt;/FQL&gt;&lt;FQL&gt;&lt;Q&gt;TRYZA10Y-FDS^FG_YIELD(0,,,,"YTM")&lt;/Q&gt;&lt;R&gt;1&lt;/R&gt;&lt;C&gt;1&lt;/C&gt;&lt;D xsi:type="xsd:double"&gt;11.064202&lt;/D&gt;&lt;/FQL&gt;&lt;FQL&gt;&lt;Q&gt;SET-BKK^FG_FCF_YIELD_NTM(0)&lt;/Q&gt;&lt;R&gt;1&lt;/R&gt;&lt;C&gt;1&lt;/C&gt;&lt;D xsi:type="xsd:double"&gt;4.48906420558023&lt;/D&gt;&lt;/FQL&gt;&lt;FQL&gt;&lt;Q&gt;EIDO^FMA_EVAL_EBITDA(NTMA,0,,,"PORTAGG","MEANR")&lt;/Q&gt;&lt;R&gt;1&lt;/R&gt;&lt;C&gt;1&lt;/C&gt;&lt;D xsi:type="xsd:double"&gt;6.28279520374056&lt;/D&gt;&lt;/FQL&gt;&lt;FQL&gt;&lt;Q&gt;GREK^P_PRICE_RETURNS_PR('52W',2,-10AY,0,AM)&lt;/Q&gt;&lt;R&gt;121&lt;/R&gt;&lt;C&gt;1&lt;/C&gt;&lt;D xsi:type="xsd:double"&gt;56.000053&lt;/D&gt;&lt;D xsi:type="xsd:double"&gt;16.930748&lt;/D&gt;&lt;D xsi:type="xsd:double"&gt;22.215546&lt;/D&gt;&lt;D xsi:type="xsd:double"&gt;-8.566737&lt;/D&gt;&lt;D xsi:type="xsd:double"&gt;-24.241436&lt;/D&gt;&lt;D xsi:type="xsd:double"&gt;-22.168964&lt;/D&gt;&lt;D xsi:type="xsd:double"&gt;-42.708927&lt;/D&gt;&lt;D xsi:type="xsd:double"&gt;-44.915676&lt;/D&gt;&lt;D xsi:type="xsd:double"&gt;-48.699455&lt;/D&gt;&lt;D xsi:type="xsd:double"&gt;-55.059937&lt;/D&gt;&lt;D xsi:type="xsd:double"&gt;-49.79065&lt;/D&gt;&lt;D xsi:type="xsd:double"&gt;-50.907&lt;/D&gt;&lt;D xsi:type="xsd:double"&gt;-52.973907&lt;/D&gt;&lt;D xsi:type="xsd:double"&gt;-53.678288&lt;/D&gt;&lt;D xsi:type="xsd:double"&gt;-55.316933&lt;/D&gt;&lt;D xsi:type="xsd:double"&gt;-44.593204&lt;/D&gt;&lt;D xsi:type="xsd:double"&gt;-39.261734&lt;/D&gt;&lt;D xsi:type="xsd:double"&gt;-49.380566&lt;/D&gt;&lt;D xsi:type="xsd:double"&gt;-37.45404&lt;/D&gt;&lt;D xsi:type="xsd:double"&gt;-47.70336&lt;/D&gt;&lt;D xsi:type="xsd:double"&gt;-41.81999&lt;/D&gt;&lt;D xsi:type="xsd:double"&gt;-34.438454&lt;/D&gt;&lt;D xsi:type="xsd:double"&gt;-28.834492&lt;/D&gt;&lt;D xsi:type="xsd:double"&gt;-31.201195&lt;/D&gt;&lt;D xsi:type="xsd:double"&gt;-38.171734&lt;/D&gt;&lt;D xsi:type="xsd:double"&gt;-21.48822&lt;/D&gt;&lt;D xsi:type="xsd:double"&gt;-17.729795&lt;/D&gt;&lt;D xsi:type="xsd:double"&gt;-25.322992&lt;/D&gt;&lt;D xsi:type="xsd:double"&gt;-29.987865&lt;/D&gt;&lt;D xsi:type="xsd:double"&gt;-4.788226&lt;/D&gt;&lt;D xsi:type="xsd:double"&gt;5.9901476&lt;/D&gt;&lt;D xsi:type="xsd:double"&gt;15.952444&lt;/D&gt;&lt;D xsi:type="xsd:double"&gt;12.430107&lt;/D&gt;&lt;D xsi:type="xsd:double"&gt;13.31954&lt;/D&gt;&lt;D xsi:type="xsd:double"&gt;19.961239&lt;/D&gt;&lt;D xsi:type="xsd:double"&gt;13.998008&lt;/D&gt;&lt;D xsi:type="xsd:double"&gt;59.516655&lt;/D&gt;&lt;D xsi:type="xsd:double"&gt;49.893784&lt;/D&gt;&lt;D xsi:type="xsd:double"&gt;33.421886&lt;/D&gt;&lt;D xsi:type="xsd:double"&gt;28.625727&lt;/D&gt;&lt;D xsi:type="xsd:double"&gt;32.990326&lt;/D&gt;&lt;D xsi:type="xsd:double"&gt;16.305494&lt;/D&gt;&lt;D xsi:type="xsd:double"&gt;32.606113&lt;/D&gt;&lt;D xsi:type="xsd:double"&gt;34.673355&lt;/D&gt;&lt;D xsi:type="xsd:double"&gt;31.414722&lt;/D&gt;&lt;D xsi:type="xsd:double"&gt;26.811075&lt;/D&gt;&lt;D xsi:type="xsd:double"&gt;13.512492&lt;/D&gt;&lt;D xsi:type="xsd:double"&gt;-0.6070733&lt;/D&gt;&lt;D xsi:type="xsd:double"&gt;-9.023058&lt;/D&gt;&lt;D xsi:type="xsd:double"&gt;-10.821671&lt;/D&gt;&lt;D xsi:type="xsd:double"&gt;-15.276742&lt;/D&gt;&lt;D xsi:type="xsd:double"&gt;-12.674922&lt;/D&gt;&lt;D xsi:type="xsd:double"&gt;-18.20166&lt;/D&gt;&lt;D xsi:type="xsd:double"&gt;-15.833825&lt;/D&gt;&lt;D xsi:type="xsd:double"&gt;-31.763727&lt;/D&gt;&lt;D xsi:type="xsd:double"&gt;-26.736372&lt;/D&gt;&lt;D xsi:type="xsd:double"&gt;-20.57529&lt;/D&gt;&lt;D xsi:type="xsd:double"&gt;-13.040757&lt;/D&gt;&lt;D xsi:type="xsd:double"&gt;-16.587013&lt;/D&gt;&lt;D xsi:type="xsd:double"&gt;-1.6864598&lt;/D&gt;&lt;D xsi:type="xsd:double"&gt;11.175144&lt;/D&gt;&lt;D xsi:type="xsd:double"&gt;2.0139337&lt;/D&gt;&lt;D xsi:type="xsd:double"&gt;16.47011&lt;/D&gt;&lt;D xsi:type="xsd:double"&gt;14.711618&lt;/D&gt;&lt;D xsi:type="xsd:double"&gt;34.107327&lt;/D&gt;&lt;D xsi:type="xsd:double"&gt;29.43752&lt;/D&gt;&lt;D xsi:type="xsd:double"&gt;50.387264&lt;/D&gt;&lt;D xsi:type="xsd:double"&gt;31.909107&lt;/D&gt;&lt;D xsi:type="xsd:double"&gt;-4.6195927&lt;/D&gt;&lt;D xsi:type="xsd:double"&gt;-35.03063&lt;/D&gt;&lt;D xsi:type="xsd:double"&gt;-28.506588&lt;/D&gt;&lt;D xsi:type="xsd:double"&gt;-20.84455&lt;/D&gt;&lt;D xsi:type="xsd:double"&gt;-29.153835&lt;/D&gt;&lt;D xsi:type="xsd:double"&gt;-23.41389&lt;/D&gt;&lt;D xsi:type="xsd:double"&gt;-21.78939&lt;/D&gt;&lt;D xsi:type="xsd:double"&gt;-22.006422&lt;/D&gt;&lt;D xsi:type="xsd:double"&gt;-35.44252&lt;/D&gt;&lt;D xsi:type="xsd:double"&gt;-9.591282&lt;/D&gt;&lt;D xsi:type="xsd:double"&gt;-11.464435&lt;/D&gt;&lt;D xsi:type="xsd:double"&gt;-14.543229&lt;/D&gt;&lt;D xsi:type="xsd:double"&gt;20.875156&lt;/D&gt;&lt;D xsi:type="xsd:double"&gt;78.07016&lt;/D&gt;&lt;D xsi:type="xsd:double"&gt;64.58157&lt;/D&gt;&lt;D xsi:type="xsd:double"&gt;47.800148&lt;/D&gt;&lt;D xsi:type="xsd:double"&gt;43.180622&lt;/D&gt;&lt;D xsi:type="xsd:double"&gt;40.751064&lt;/D&gt;&lt;D xsi:type="xsd:double"&gt;45.498646&lt;/D&gt;&lt;D xsi:type="xsd:double"&gt;39.75191&lt;/D&gt;&lt;D xsi:type="xsd:double"&gt;54.68327&lt;/D&gt;&lt;D xsi:type="xsd:double"&gt;8.018923&lt;/D&gt;&lt;D xsi:type="xsd:double"&gt;4.036021&lt;/D&gt;&lt;D xsi:type="xsd:double"&gt;25.786448&lt;/D&gt;&lt;D xsi:type="xsd:double"&gt;-1.9970298&lt;/D&gt;&lt;D xsi:type="xsd:double"&gt;-0.7502198&lt;/D&gt;&lt;D xsi:type="xsd:double"&gt;-8.7708235&lt;/D&gt;&lt;D xsi:type="xsd:double"&gt;-4.8117757&lt;/D&gt;&lt;D xsi:type="xsd:double"&gt;-19.12728&lt;/D&gt;&lt;D xsi:type="xsd:double"&gt;-13.298094&lt;/D&gt;&lt;D xsi:type="xsd:double"&gt;-20.319695&lt;/D&gt;&lt;D xsi:type="xsd:double"&gt;-17.397558&lt;/D&gt;&lt;D xsi:type="xsd:double"&gt;-10.327726&lt;/D&gt;&lt;D xsi:type="xsd:double"&gt;0.59256554&lt;/D&gt;&lt;D xsi:type="xsd:double"&gt;5.040264&lt;/D&gt;&lt;D xsi:type="xsd:double"&gt;8.209908&lt;/D&gt;&lt;D xsi:type="xsd:double"&gt;31.136477&lt;/D&gt;&lt;D xsi:type="xsd:double"&gt;18.649124&lt;/D&gt;&lt;D xsi:type="xsd:double"&gt;29.987967&lt;/D&gt;&lt;D xsi:type="xsd:double"&gt;31.184937&lt;/D&gt;&lt;D xsi:type="xsd:double"&gt;74.66537&lt;/D&gt;&lt;D xsi:type="xsd:double"&gt;62.607216&lt;/D&gt;&lt;D xsi:type="xsd:double"&gt;63.99834&lt;/D&gt;&lt;D xsi:type="xsd:double"&gt;46.18577&lt;/D&gt;&lt;D xsi:type="xsd:double"&gt;53.026318&lt;/D&gt;&lt;D xsi:type="xsd:double"&gt;44.639492&lt;/D&gt;&lt;D xsi:type="xsd:double"&gt;41.880287&lt;/D&gt;&lt;D xsi:type="xsd:double"&gt;34.48875&lt;/D&gt;&lt;D xsi:type="xsd:double"&gt;29.11049&lt;/D&gt;&lt;D xsi:type="xsd:double"&gt;30.938255&lt;/D&gt;&lt;D xsi:type="xsd:double"&gt;34.831894&lt;/D&gt;&lt;D xsi:type="xsd:double"&gt;23.883163&lt;/D&gt;&lt;D xsi:type="xsd:double"&gt;13.568556&lt;/D&gt;&lt;/FQL&gt;&lt;FQL&gt;&lt;Q&gt;EWW^FG_PRICE_MAVG(0,,,,60)&lt;/Q&gt;&lt;R&gt;1&lt;/R&gt;&lt;C&gt;1&lt;/C&gt;&lt;D xsi:type="xsd:double"&gt;63.113&lt;/D&gt;&lt;/FQL&gt;&lt;FQL&gt;&lt;Q&gt;MCHI^FG_TOTAL_RETURNC(0,-6AM)&lt;/Q&gt;&lt;R&gt;1&lt;/R&gt;&lt;C&gt;1&lt;/C&gt;&lt;D xsi:type="xsd:double"&gt;8.769739&lt;/D&gt;&lt;/FQL&gt;&lt;FQL&gt;&lt;Q&gt;EIDO^FG_TOTAL_RETURNC(0,-6AM)&lt;/Q&gt;&lt;R&gt;1&lt;/R&gt;&lt;C&gt;1&lt;/C&gt;&lt;D xsi:type="xsd:double"&gt;-9.039694&lt;/D&gt;&lt;/FQL&gt;&lt;FQL&gt;&lt;Q&gt;VWO^FG_PE(0)&lt;/Q&gt;&lt;R&gt;1&lt;/R&gt;&lt;C&gt;1&lt;/C&gt;&lt;D xsi:type="xsd:double"&gt;14.4483217644547&lt;/D&gt;&lt;/FQL&gt;&lt;FQL&gt;&lt;Q&gt;USDIDR^STD(FG_PRICE_CHANGE(0,-3AY,M))&lt;/Q&gt;&lt;R&gt;1&lt;/R&gt;&lt;C&gt;1&lt;/C&gt;&lt;D xsi:type="xsd:double"&gt;1.53270078957672&lt;/D&gt;&lt;/FQL&gt;&lt;FQL&gt;&lt;Q&gt;EWW^FG_PRICE_MAVG(0,,,,30)&lt;/Q&gt;&lt;R&gt;1&lt;/R&gt;&lt;C&gt;1&lt;/C&gt;&lt;D xsi:type="xsd:double"&gt;59.225&lt;/D&gt;&lt;/FQL&gt;&lt;FQL&gt;&lt;Q&gt;EWT^FMA_RBICS_REV_CURRENT(30, LOC, "PORTAGG")&lt;/Q&gt;&lt;R&gt;1&lt;/R&gt;&lt;C&gt;1&lt;/C&gt;&lt;D xsi:type="xsd:double"&gt;17.1261918631904&lt;/D&gt;&lt;/FQL&gt;&lt;FQL&gt;&lt;Q&gt;EIDO^FG_FCF_YIELD_NTM(0)&lt;/Q&gt;&lt;R&gt;0&lt;/R&gt;&lt;C&gt;0&lt;/C&gt;&lt;/FQL&gt;&lt;FQL&gt;&lt;Q&gt;CAGDPY@IN^EE_ACTUAL_ANNUAL(MED,+1)&lt;/Q&gt;&lt;R&gt;1&lt;/R&gt;&lt;C&gt;1&lt;/C&gt;&lt;D xsi:type="xsd:double"&gt;-1.2&lt;/D&gt;&lt;/FQL&gt;&lt;FQL&gt;&lt;Q&gt;USDSAR^FG_PRICE(0)&lt;/Q&gt;&lt;R&gt;1&lt;/R&gt;&lt;C&gt;1&lt;/C&gt;&lt;D xsi:type="xsd:double"&gt;3.7512&lt;/D&gt;&lt;/FQL&gt;&lt;FQL&gt;&lt;Q&gt;USDCNH^FG_PRICE_CHANGE(0,-1AY)&lt;/Q&gt;&lt;R&gt;1&lt;/R&gt;&lt;C&gt;1&lt;/C&gt;&lt;D xsi:type="xsd:double"&gt;0.38621426&lt;/D&gt;&lt;/FQL&gt;&lt;FQL&gt;&lt;Q&gt;KSA^FG_TOTAL_RETURNC(-10AY,0,AM)&lt;/Q&gt;&lt;R&gt;121&lt;/R&gt;&lt;C&gt;1&lt;/C&gt;&lt;D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xsi:type="xsd:double"&gt;-5.598688&lt;/D&gt;&lt;D xsi:type="xsd:double"&gt;5.2218914&lt;/D&gt;&lt;D xsi:type="xsd:double"&gt;-7.5499177&lt;/D&gt;&lt;D xsi:type="xsd:double"&gt;-11.068458&lt;/D&gt;&lt;D xsi:type="xsd:double"&gt;8.12949&lt;/D&gt;&lt;D xsi:type="xsd:double"&gt;-2.949661&lt;/D&gt;&lt;D xsi:type="xsd:double"&gt;9.003663&lt;/D&gt;&lt;D xsi:type="xsd:double"&gt;-0.41928887&lt;/D&gt;&lt;D xsi:type="xsd:double"&gt;-1.7639637&lt;/D&gt;&lt;D xsi:type="xsd:double"&gt;-2.847129&lt;/D&gt;&lt;D xsi:type="xsd:double"&gt;-2.2993684&lt;/D&gt;&lt;D xsi:type="xsd:double"&gt;-5.100602&lt;/D&gt;&lt;D xsi:type="xsd:double"&gt;6.882179&lt;/D&gt;&lt;D xsi:type="xsd:double"&gt;15.60328&lt;/D&gt;&lt;D xsi:type="xsd:double"&gt;0.85024834&lt;/D&gt;&lt;D xsi:type="xsd:double"&gt;-0.07413626&lt;/D&gt;&lt;D xsi:type="xsd:double"&gt;-2.0520926&lt;/D&gt;&lt;D xsi:type="xsd:double"&gt;1.2892842&lt;/D&gt;&lt;D xsi:type="xsd:double"&gt;-1.158309&lt;/D&gt;&lt;D xsi:type="xsd:double"&gt;0.4877448&lt;/D&gt;&lt;D xsi:type="xsd:double"&gt;5.5294633&lt;/D&gt;&lt;D xsi:type="xsd:double"&gt;-2.9141128&lt;/D&gt;&lt;D xsi:type="xsd:double"&gt;3.0410767&lt;/D&gt;&lt;D xsi:type="xsd:double"&gt;0.50593615&lt;/D&gt;&lt;D xsi:type="xsd:double"&gt;-3.897488&lt;/D&gt;&lt;D xsi:type="xsd:double"&gt;1.0122895&lt;/D&gt;&lt;D xsi:type="xsd:double"&gt;5.778682&lt;/D&gt;&lt;D xsi:type="xsd:double"&gt;2.5324464&lt;/D&gt;&lt;D xsi:type="xsd:double"&gt;-1.7988265&lt;/D&gt;&lt;D xsi:type="xsd:double"&gt;10.915888&lt;/D&gt;&lt;D xsi:type="xsd:double"&gt;1.449275&lt;/D&gt;&lt;D xsi:type="xsd:double"&gt;6.1793923&lt;/D&gt;&lt;D xsi:type="xsd:double"&gt;-4.1244564&lt;/D&gt;&lt;D xsi:type="xsd:double"&gt;2.7997255&lt;/D&gt;&lt;D xsi:type="xsd:double"&gt;-9.003526&lt;/D&gt;&lt;D xsi:type="xsd:double"&gt;4.8591614&lt;/D&gt;&lt;D xsi:type="xsd:double"&gt;-1.00739&lt;/D&gt;&lt;D xsi:type="xsd:double"&gt;-1.5603781&lt;/D&gt;&lt;D xsi:type="xsd:double"&gt;2.742505&lt;/D&gt;&lt;D xsi:type="xsd:double"&gt;10.248554&lt;/D&gt;&lt;D xsi:type="xsd:double"&gt;-0.9264946&lt;/D&gt;&lt;D xsi:type="xsd:double"&gt;6.296742&lt;/D&gt;&lt;D xsi:type="xsd:double"&gt;4.545462&lt;/D&gt;&lt;D xsi:type="xsd:double"&gt;-9.789628&lt;/D&gt;&lt;D xsi:type="xsd:double"&gt;3.3655763&lt;/D&gt;&lt;D xsi:type="xsd:double"&gt;-4.279208&lt;/D&gt;&lt;D xsi:type="xsd:double"&gt;-3.3608139&lt;/D&gt;&lt;D xsi:type="xsd:double"&gt;-1.4763713&lt;/D&gt;&lt;D xsi:type="xsd:double"&gt;-2.9637098&lt;/D&gt;&lt;D xsi:type="xsd:double"&gt;2.093339&lt;/D&gt;&lt;D xsi:type="xsd:double"&gt;3.9123178&lt;/D&gt;&lt;D xsi:type="xsd:double"&gt;-3.1761646&lt;/D&gt;&lt;D xsi:type="xsd:double"&gt;-10.7203245&lt;/D&gt;&lt;D xsi:type="xsd:double"&gt;-4.356056&lt;/D&gt;&lt;D xsi:type="xsd:double"&gt;-3.1287193&lt;/D&gt;&lt;D xsi:type="xsd:double"&gt;12.755526&lt;/D&gt;&lt;D xsi:type="xsd:double"&gt;-1.0735631&lt;/D&gt;&lt;D xsi:type="xsd:double"&gt;1.0808825&lt;/D&gt;&lt;D xsi:type="xsd:double"&gt;5.60472&lt;/D&gt;&lt;D xsi:type="xsd:double"&gt;2.7583838&lt;/D&gt;&lt;D xsi:type="xsd:double"&gt;-0.23785233&lt;/D&gt;&lt;D xsi:type="xsd:double"&gt;7.42507&lt;/D&gt;&lt;D xsi:type="xsd:double"&gt;-0.33081174&lt;/D&gt;&lt;D xsi:type="xsd:double"&gt;-0.25526285&lt;/D&gt;&lt;D xsi:type="xsd:double"&gt;6.653869&lt;/D&gt;&lt;D xsi:type="xsd:double"&gt;8.60827&lt;/D&gt;&lt;D xsi:type="xsd:double"&gt;3.2587647&lt;/D&gt;&lt;D xsi:type="xsd:double"&gt;4.947853&lt;/D&gt;&lt;D xsi:type="xsd:double"&gt;2.4348974&lt;/D&gt;&lt;D xsi:type="xsd:double"&gt;1.7579079&lt;/D&gt;&lt;D xsi:type="xsd:double"&gt;2.6406646&lt;/D&gt;&lt;D xsi:type="xsd:double"&gt;2.188027&lt;/D&gt;&lt;D xsi:type="xsd:double"&gt;1.7411828&lt;/D&gt;&lt;D xsi:type="xsd:double"&gt;-7.3543015&lt;/D&gt;&lt;D xsi:type="xsd:double"&gt;4.7581434&lt;/D&gt;&lt;D xsi:type="xsd:double"&gt;7.3194265&lt;/D&gt;&lt;D xsi:type="xsd:double"&gt;4.449904&lt;/D&gt;&lt;D xsi:type="xsd:double"&gt;2.5476456&lt;/D&gt;&lt;D xsi:type="xsd:double"&gt;4.258871&lt;/D&gt;&lt;D xsi:type="xsd:double"&gt;-8.730471&lt;/D&gt;&lt;D xsi:type="xsd:double"&gt;-11.197114&lt;/D&gt;&lt;D xsi:type="xsd:double"&gt;9.6565485&lt;/D&gt;&lt;D xsi:type="xsd:double"&gt;0.11347532&lt;/D&gt;&lt;D xsi:type="xsd:double"&gt;-1.8136442&lt;/D&gt;&lt;D xsi:type="xsd:double"&gt;-1.5700758&lt;/D&gt;&lt;D xsi:type="xsd:double"&gt;-12.033778&lt;/D&gt;&lt;D xsi:type="xsd:double"&gt;2.2595048&lt;/D&gt;&lt;D xsi:type="xsd:double"&gt;1.6077995&lt;/D&gt;&lt;D xsi:type="xsd:double"&gt;-3.1387806&lt;/D&gt;&lt;D xsi:type="xsd:double"&gt;6.8827033&lt;/D&gt;&lt;D xsi:type="xsd:double"&gt;2.655983&lt;/D&gt;&lt;D xsi:type="xsd:double"&gt;0.68342686&lt;/D&gt;&lt;D xsi:type="xsd:double"&gt;2.217698&lt;/D&gt;&lt;D xsi:type="xsd:double"&gt;-2.0878315&lt;/D&gt;&lt;D xsi:type="xsd:double"&gt;-0.31862855&lt;/D&gt;&lt;D xsi:type="xsd:double"&gt;-6.3191533&lt;/D&gt;&lt;D xsi:type="xsd:double"&gt;2.9396415&lt;/D&gt;&lt;D xsi:type="xsd:double"&gt;1.1728644&lt;/D&gt;&lt;D xsi:type="xsd:double"&gt;9.779894&lt;/D&gt;&lt;D xsi:type="xsd:double"&gt;-0.7908821&lt;/D&gt;&lt;D xsi:type="xsd:double"&gt;2.4853349&lt;/D&gt;&lt;D xsi:type="xsd:double"&gt;2.379322&lt;/D&gt;&lt;D xsi:type="xsd:double"&gt;-2.6815653&lt;/D&gt;&lt;D xsi:type="xsd:double"&gt;-6.8886337&lt;/D&gt;&lt;D xsi:type="xsd:double"&gt;1.0985255&lt;/D&gt;&lt;/FQL&gt;&lt;FQL&gt;&lt;Q&gt;COPP-FDS^FG_PRICE_MAVG(0,,,,30)&lt;/Q&gt;&lt;R&gt;1&lt;/R&gt;&lt;C&gt;1&lt;/C&gt;&lt;D xsi:type="xsd:double"&gt;4.580683&lt;/D&gt;&lt;/FQL&gt;&lt;FQL&gt;&lt;Q&gt;GREK^FMA_PCT_ABOVE_MAVG(200,0,,,,"PORTAGG")&lt;/Q&gt;&lt;R&gt;1&lt;/R&gt;&lt;C&gt;1&lt;/C&gt;&lt;D xsi:type="xsd:double"&gt;67.8571428571429&lt;/D&gt;&lt;/FQL&gt;&lt;FQL&gt;&lt;Q&gt;EWJ^FMA_COS_DOWN("EPS","1M",+1,NOW,,,"PORTAGG","MEANR")&lt;/Q&gt;&lt;R&gt;1&lt;/R&gt;&lt;C&gt;1&lt;/C&gt;&lt;D xsi:type="xsd:double"&gt;87&lt;/D&gt;&lt;/FQL&gt;&lt;FQL&gt;&lt;Q&gt;EIDO^FMA_RBICS_REV_CURRENT(30, LOC, "PORTAGG")&lt;/Q&gt;&lt;R&gt;1&lt;/R&gt;&lt;C&gt;1&lt;/C&gt;&lt;D xsi:type="xsd:double"&gt;54.3072612494851&lt;/D&gt;&lt;/FQL&gt;&lt;FQL&gt;&lt;Q&gt;REFAEREPO-FDS^(SUBARRAY(NOT_NA(NO_REPEAT_F(FG_YIELD(NOW,-10AY,D))),0,1)-SUBARRAY(NOT_NA(NO_REPEAT_F(FG_YIELD(NOW,-10AY,D))),1,1))*100&lt;/Q&gt;&lt;R&gt;1&lt;/R&gt;&lt;C&gt;1&lt;/C&gt;&lt;D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xsi:type="xsd:double"&gt;25&lt;/D&gt;&lt;/FQL&gt;&lt;FQL&gt;&lt;Q&gt;TRYPL10Y-FDS^PCTCHG(FG_YIELD(0,,,,"YTM"),FG_YIELD(-1AM,,,,"YTM"))&lt;/Q&gt;&lt;R&gt;1&lt;/R&gt;&lt;C&gt;1&lt;/C&gt;&lt;D xsi:type="xsd:double"&gt;2.4903605&lt;/D&gt;&lt;/FQL&gt;&lt;FQL&gt;&lt;Q&gt;TIPSCL10Y-FDS^FG_YIELD(0,,,,"YTM")&lt;/Q&gt;&lt;R&gt;1&lt;/R&gt;&lt;C&gt;1&lt;/C&gt;&lt;D xsi:type="xsd:double"&gt;3.0280874&lt;/D&gt;&lt;/FQL&gt;&lt;FQL&gt;&lt;Q&gt;KSA^FMA_EVAL_EBITDA(NTMA,0,,,"PORTAGG","MEANR")&lt;/Q&gt;&lt;R&gt;1&lt;/R&gt;&lt;C&gt;1&lt;/C&gt;&lt;D xsi:type="xsd:double"&gt;10.7129640502402&lt;/D&gt;&lt;/FQL&gt;&lt;FQL&gt;&lt;Q&gt;INDA^FMA_EVAL_EBITDA(NTMA,0,,,"PORTAGG","MEANR")&lt;/Q&gt;&lt;R&gt;1&lt;/R&gt;&lt;C&gt;1&lt;/C&gt;&lt;D xsi:type="xsd:double"&gt;15.7171087144971&lt;/D&gt;&lt;/FQL&gt;&lt;FQL&gt;&lt;Q&gt;EWW^FMA_PE(NTMA,0,,,"PORTAGG","MEANR")&lt;/Q&gt;&lt;R&gt;1&lt;/R&gt;&lt;C&gt;1&lt;/C&gt;&lt;D xsi:type="xsd:double"&gt;11.1127846379009&lt;/D&gt;&lt;/FQL&gt;&lt;FQL&gt;&lt;Q&gt;CNYA^FMA_ROE(NTMA,-20AY,NOW,FY,"PORTAGG","MEANR")&lt;/Q&gt;&lt;R&gt;20&lt;/R&gt;&lt;C&gt;1&lt;/C&gt;&lt;D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xsi:type="xsd:double"&gt;13.4758928735813&lt;/D&gt;&lt;D xsi:type="xsd:double"&gt;12.9935253220149&lt;/D&gt;&lt;D xsi:type="xsd:double"&gt;13.7631790570676&lt;/D&gt;&lt;D xsi:type="xsd:double"&gt;13.3624990630628&lt;/D&gt;&lt;D xsi:type="xsd:double"&gt;12.0176141453173&lt;/D&gt;&lt;/FQL&gt;&lt;FQL&gt;&lt;Q&gt;USDTWD^FG_COMPANY_NAME&lt;/Q&gt;&lt;R&gt;1&lt;/R&gt;&lt;C&gt;1&lt;/C&gt;&lt;D xsi:type="xsd:string"&gt;Taiwan Dollar per U.S. Dollar&lt;/D&gt;&lt;/FQL&gt;&lt;FQL&gt;&lt;Q&gt;USDCNH^FG_PRICE(0)&lt;/Q&gt;&lt;R&gt;1&lt;/R&gt;&lt;C&gt;1&lt;/C&gt;&lt;D xsi:type="xsd:double"&gt;7.2908&lt;/D&gt;&lt;/FQL&gt;&lt;FQL&gt;&lt;Q&gt;EWT^FMA_PE(NTMA,-10AY,0,AM,"PORTAGG","MEANR")&lt;/Q&gt;&lt;R&gt;121&lt;/R&gt;&lt;C&gt;1&lt;/C&gt;&lt;D xsi:type="xsd:double"&gt;14.7534060192728&lt;/D&gt;&lt;D xsi:type="xsd:double"&gt;13.4657251354443&lt;/D&gt;&lt;D xsi:type="xsd:double"&gt;13.7716173797793&lt;/D&gt;&lt;D xsi:type="xsd:double"&gt;13.253779108288&lt;/D&gt;&lt;D xsi:type="xsd:double"&gt;13.0265675323247&lt;/D&gt;&lt;D xsi:type="xsd:double"&gt;13.1704526705198&lt;/D&gt;&lt;D xsi:type="xsd:double"&gt;13.04129952555&lt;/D&gt;&lt;D xsi:type="xsd:double"&gt;12.8126024177194&lt;/D&gt;&lt;D xsi:type="xsd:double"&gt;12.7879598476357&lt;/D&gt;&lt;D xsi:type="xsd:double"&gt;12.6065540599903&lt;/D&gt;&lt;D xsi:type="xsd:double"&gt;13.0024502363353&lt;/D&gt;&lt;D xsi:type="xsd:double"&gt;12.5077535985339&lt;/D&gt;&lt;D xsi:type="xsd:double"&gt;12.6129960868857&lt;/D&gt;&lt;D xsi:type="xsd:double"&gt;11.9123119912785&lt;/D&gt;&lt;D xsi:type="xsd:double"&gt;11.2495421754546&lt;/D&gt;&lt;D xsi:type="xsd:double"&gt;11.7374338351788&lt;/D&gt;&lt;D xsi:type="xsd:double"&gt;12.6074559264463&lt;/D&gt;&lt;D xsi:type="xsd:double"&gt;11.8711681189259&lt;/D&gt;&lt;D xsi:type="xsd:double"&gt;11.4289473925124&lt;/D&gt;&lt;D xsi:type="xsd:double"&gt;11.7769514235883&lt;/D&gt;&lt;D xsi:type="xsd:double"&gt;12.5459501304551&lt;/D&gt;&lt;D xsi:type="xsd:double"&gt;12.7294664022113&lt;/D&gt;&lt;D xsi:type="xsd:double"&gt;11.9530644444197&lt;/D&gt;&lt;D xsi:type="xsd:double"&gt;12.9902093895443&lt;/D&gt;&lt;D xsi:type="xsd:double"&gt;13.186419910255&lt;/D&gt;&lt;D xsi:type="xsd:double"&gt;13.7134903620128&lt;/D&gt;&lt;D xsi:type="xsd:double"&gt;13.4102865476984&lt;/D&gt;&lt;D xsi:type="xsd:double"&gt;13.7517481609597&lt;/D&gt;&lt;D xsi:type="xsd:double"&gt;13.184295977033&lt;/D&gt;&lt;D xsi:type="xsd:double"&gt;12.9268662723938&lt;/D&gt;&lt;D xsi:type="xsd:double"&gt;13.0379581802116&lt;/D&gt;&lt;D xsi:type="xsd:double"&gt;13.0028639434866&lt;/D&gt;&lt;D xsi:type="xsd:double"&gt;12.9000372702394&lt;/D&gt;&lt;D xsi:type="xsd:double"&gt;13.2318258089076&lt;/D&gt;&lt;D xsi:type="xsd:double"&gt;13.2424023099836&lt;/D&gt;&lt;D xsi:type="xsd:double"&gt;13.6811991736891&lt;/D&gt;&lt;D xsi:type="xsd:double"&gt;13.9434595605448&lt;/D&gt;&lt;D xsi:type="xsd:double"&gt;14.0985192596181&lt;/D&gt;&lt;D xsi:type="xsd:double"&gt;13.9668719260608&lt;/D&gt;&lt;D xsi:type="xsd:double"&gt;13.4531954825763&lt;/D&gt;&lt;D xsi:type="xsd:double"&gt;13.8799869168277&lt;/D&gt;&lt;D xsi:type="xsd:double"&gt;13.3688585915955&lt;/D&gt;&lt;D xsi:type="xsd:double"&gt;13.4837286716896&lt;/D&gt;&lt;D xsi:type="xsd:double"&gt;13.6107323517938&lt;/D&gt;&lt;D xsi:type="xsd:double"&gt;13.1749553555241&lt;/D&gt;&lt;D xsi:type="xsd:double"&gt;13.3674945271537&lt;/D&gt;&lt;D xsi:type="xsd:double"&gt;13.063289253021&lt;/D&gt;&lt;D xsi:type="xsd:double"&gt;13.7575983699375&lt;/D&gt;&lt;D xsi:type="xsd:double"&gt;13.0303112983623&lt;/D&gt;&lt;D xsi:type="xsd:double"&gt;13.5947638525096&lt;/D&gt;&lt;D xsi:type="xsd:double"&gt;13.3292674332758&lt;/D&gt;&lt;D xsi:type="xsd:double"&gt;12.6635054125493&lt;/D&gt;&lt;D xsi:type="xsd:double"&gt;12.2406913276185&lt;/D&gt;&lt;D xsi:type="xsd:double"&gt;12.6956725183118&lt;/D&gt;&lt;D xsi:type="xsd:double"&gt;12.0427364416449&lt;/D&gt;&lt;D xsi:type="xsd:double"&gt;13.5281303464821&lt;/D&gt;&lt;D xsi:type="xsd:double"&gt;14.1374464250639&lt;/D&gt;&lt;D xsi:type="xsd:double"&gt;14.8261641465176&lt;/D&gt;&lt;D xsi:type="xsd:double"&gt;15.4579908528081&lt;/D&gt;&lt;D xsi:type="xsd:double"&gt;14.4589842532742&lt;/D&gt;&lt;D xsi:type="xsd:double"&gt;15.0240687840788&lt;/D&gt;&lt;D xsi:type="xsd:double"&gt;14.4991680441076&lt;/D&gt;&lt;D xsi:type="xsd:double"&gt;14.9768518261657&lt;/D&gt;&lt;D xsi:type="xsd:double"&gt;15.1501039094351&lt;/D&gt;&lt;D xsi:type="xsd:double"&gt;16.0508598060413&lt;/D&gt;&lt;D xsi:type="xsd:double"&gt;15.3403624436664&lt;/D&gt;&lt;D xsi:type="xsd:double"&gt;15.7702413482061&lt;/D&gt;&lt;D xsi:type="xsd:double"&gt;14.9484619351353&lt;/D&gt;&lt;D xsi:type="xsd:double"&gt;14.8089357732987&lt;/D&gt;&lt;D xsi:type="xsd:double"&gt;13.377822260338&lt;/D&gt;&lt;D xsi:type="xsd:double"&gt;15.0649240491689&lt;/D&gt;&lt;D xsi:type="xsd:double"&gt;16.2702846857467&lt;/D&gt;&lt;D xsi:type="xsd:double"&gt;16.4971245041973&lt;/D&gt;&lt;D xsi:type="xsd:double"&gt;17.0831234208917&lt;/D&gt;&lt;D xsi:type="xsd:double"&gt;15.5768444481835&lt;/D&gt;&lt;D xsi:type="xsd:double"&gt;15.1501535738616&lt;/D&gt;&lt;D xsi:type="xsd:double"&gt;14.9161475148988&lt;/D&gt;&lt;D xsi:type="xsd:double"&gt;15.66908268763&lt;/D&gt;&lt;D xsi:type="xsd:double"&gt;16.1794590547434&lt;/D&gt;&lt;D xsi:type="xsd:double"&gt;15.8246358244258&lt;/D&gt;&lt;D xsi:type="xsd:double"&gt;15.2781939106919&lt;/D&gt;&lt;D xsi:type="xsd:double"&gt;15.3168795609395&lt;/D&gt;&lt;D xsi:type="xsd:double"&gt;14.2004157285688&lt;/D&gt;&lt;D xsi:type="xsd:double"&gt;13.8444101810979&lt;/D&gt;&lt;D xsi:type="xsd:double"&gt;13.8883423723967&lt;/D&gt;&lt;D xsi:type="xsd:double"&gt;13.5206795283522&lt;/D&gt;&lt;D xsi:type="xsd:double"&gt;13.2991406750771&lt;/D&gt;&lt;D xsi:type="xsd:double"&gt;12.4281215676453&lt;/D&gt;&lt;D xsi:type="xsd:double"&gt;13.0724442373399&lt;/D&gt;&lt;D xsi:type="xsd:double"&gt;13.340427958014&lt;/D&gt;&lt;D xsi:type="xsd:double"&gt;13.8885656696213&lt;/D&gt;&lt;D xsi:type="xsd:double"&gt;12.5768885942864&lt;/D&gt;&lt;D xsi:type="xsd:double"&gt;12.5267784982686&lt;/D&gt;&lt;D xsi:type="xsd:double"&gt;12.2775898109162&lt;/D&gt;&lt;D xsi:type="xsd:double"&gt;11.6490393637085&lt;/D&gt;&lt;D xsi:type="xsd:double"&gt;11.5626943190475&lt;/D&gt;&lt;D xsi:type="xsd:double"&gt;10.0962616532081&lt;/D&gt;&lt;D xsi:type="xsd:double"&gt;10.837706339028&lt;/D&gt;&lt;D xsi:type="xsd:double"&gt;10.7721630049745&lt;/D&gt;&lt;D xsi:type="xsd:double"&gt;10.4637263529869&lt;/D&gt;&lt;D xsi:type="xsd:double"&gt;10.8056217774564&lt;/D&gt;&lt;D xsi:type="xsd:double"&gt;12.9994552141158&lt;/D&gt;&lt;D xsi:type="xsd:double"&gt;12.7656458020362&lt;/D&gt;&lt;D xsi:type="xsd:double"&gt;14.4224451677139&lt;/D&gt;&lt;D xsi:type="xsd:double"&gt;14.5100104567214&lt;/D&gt;&lt;D xsi:type="xsd:double"&gt;15.095215010624&lt;/D&gt;&lt;D xsi:type="xsd:double"&gt;15.2140719033452&lt;/D&gt;&lt;D xsi:type="xsd:double"&gt;16.2178243310142&lt;/D&gt;&lt;D xsi:type="xsd:double"&gt;16.3339225559691&lt;/D&gt;&lt;D xsi:type="xsd:double"&gt;16.3678702407291&lt;/D&gt;&lt;D xsi:type="xsd:double"&gt;15.8457867194374&lt;/D&gt;&lt;D xsi:type="xsd:double"&gt;15.3425761435255&lt;/D&gt;&lt;D xsi:type="xsd:double"&gt;15.1721058032919&lt;/D&gt;&lt;D xsi:type="xsd:double"&gt;15.6773251092078&lt;/D&gt;&lt;D xsi:type="xsd:double"&gt;15.7519783597456&lt;/D&gt;&lt;D xsi:type="xsd:double"&gt;15.9960974052642&lt;/D&gt;&lt;D xsi:type="xsd:double"&gt;16.8953920201224&lt;/D&gt;&lt;D xsi:type="xsd:double"&gt;17.4877429955284&lt;/D&gt;&lt;D xsi:type="xsd:double"&gt;17.1134632737639&lt;/D&gt;&lt;D xsi:type="xsd:double"&gt;17.3901242384994&lt;/D&gt;&lt;D xsi:type="xsd:double"&gt;18.1556059408068&lt;/D&gt;&lt;/FQL&gt;&lt;FQL&gt;&lt;Q&gt;NI-FDS^FG_PRICE(0)/MAX(FG_PRICE(0,-1AY))&lt;/Q&gt;&lt;R&gt;1&lt;/R&gt;&lt;C&gt;1&lt;/C&gt;&lt;D xsi:type="xsd:double"&gt;0.768284500111832&lt;/D&gt;&lt;/FQL&gt;&lt;FQL&gt;&lt;Q&gt;TUR^FG_PRICE_MAVG(0,,,,30)&lt;/Q&gt;&lt;R&gt;1&lt;/R&gt;&lt;C&gt;1&lt;/C&gt;&lt;D xsi:type="xsd:double"&gt;41.943&lt;/D&gt;&lt;/FQL&gt;&lt;FQL&gt;&lt;Q&gt;EPHE^FG_PRICE(0)&lt;/Q&gt;&lt;R&gt;1&lt;/R&gt;&lt;C&gt;1&lt;/C&gt;&lt;D xsi:type="xsd:double"&gt;24.75&lt;/D&gt;&lt;/FQL&gt;&lt;FQL&gt;&lt;Q&gt;TUR^FG_TOTAL_RETURNC(0,-12AM)&lt;/Q&gt;&lt;R&gt;1&lt;/R&gt;&lt;C&gt;1&lt;/C&gt;&lt;D xsi:type="xsd:double"&gt;49.180267&lt;/D&gt;&lt;/FQL&gt;&lt;FQL&gt;&lt;Q&gt;EPU^FG_TOTAL_RETURNC(0,-6AM)&lt;/Q&gt;&lt;R&gt;1&lt;/R&gt;&lt;C&gt;1&lt;/C&gt;&lt;D xsi:type="xsd:double"&gt;27.33692&lt;/D&gt;&lt;/FQL&gt;&lt;FQL&gt;&lt;Q&gt;ECH^FG_TOTAL_RETURNC(0,-1AM)&lt;/Q&gt;&lt;R&gt;1&lt;/R&gt;&lt;C&gt;1&lt;/C&gt;&lt;D xsi:type="xsd:double"&gt;-5.5408835&lt;/D&gt;&lt;/FQL&gt;&lt;FQL&gt;&lt;Q&gt;EWM^SIZE(FG_CONSTITUENTS)&lt;/Q&gt;&lt;R&gt;1&lt;/R&gt;&lt;C&gt;1&lt;/C&gt;&lt;D xsi:type="xsd:long"&gt;33&lt;/D&gt;&lt;/FQL&gt;&lt;FQL&gt;&lt;Q&gt;REFAEREPO-FDS^FG_YIELD(NOW,,,0)&lt;/Q&gt;&lt;R&gt;1&lt;/R&gt;&lt;C&gt;1&lt;/C&gt;&lt;D xsi:type="xsd:double"&gt;5.4&lt;/D&gt;&lt;/FQL&gt;&lt;FQL&gt;&lt;Q&gt;REFIDRREPO-FDS^PROPER_NAME(0,,,"SECURITY","NAME")&lt;/Q&gt;&lt;R&gt;1&lt;/R&gt;&lt;C&gt;1&lt;/C&gt;&lt;D xsi:type="xsd:string"&gt;Indonesia BI (Reverse) Repo Rate - 7 Day&lt;/D&gt;&lt;/FQL&gt;&lt;FQL&gt;&lt;Q&gt;ECH^FMA_DIV_YLD(NTMA,NOW,NOW,M,"PORTAGG","MEANR")&lt;/Q&gt;&lt;R&gt;1&lt;/R&gt;&lt;C&gt;1&lt;/C&gt;&lt;D xsi:type="xsd:double"&gt;5.32351609093355&lt;/D&gt;&lt;/FQL&gt;&lt;FQL&gt;&lt;Q&gt;TRYVN10Y-FDS^FG_YIELD(-10AY,0,Y,,"YTM")&lt;/Q&gt;&lt;R&gt;10&lt;/R&gt;&lt;C&gt;1&lt;/C&gt;&lt;D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xsi:type="xsd:double"&gt;2.9473283&lt;/D&gt;&lt;/FQL&gt;&lt;FQL&gt;&lt;Q&gt;CAGDPY@IN^EE_ACTUAL_ANNUAL(MED,0)&lt;/Q&gt;&lt;R&gt;1&lt;/R&gt;&lt;C&gt;1&lt;/C&gt;&lt;D xsi:type="xsd:double"&gt;-0.651406479275637&lt;/D&gt;&lt;/FQL&gt;&lt;FQL&gt;&lt;Q&gt;USDVND^FG_PRICE_CHANGE(0,-6AM)&lt;/Q&gt;&lt;R&gt;1&lt;/R&gt;&lt;C&gt;1&lt;/C&gt;&lt;D xsi:type="xsd:double"&gt;4.253483&lt;/D&gt;&lt;/FQL&gt;&lt;FQL&gt;&lt;Q&gt;EWT^FG_TOTAL_RETURNC(-10AY,0,AM)&lt;/Q&gt;&lt;R&gt;121&lt;/R&gt;&lt;C&gt;1&lt;/C&gt;&lt;D xsi:type="xsd:double"&gt;6.3523173&lt;/D&gt;&lt;D xsi:type="xsd:double"&gt;-4.4334946&lt;/D&gt;&lt;D xsi:type="xsd:double"&gt;6.443298&lt;/D&gt;&lt;D xsi:type="xsd:double"&gt;-5.5084763&lt;/D&gt;&lt;D xsi:type="xsd:double"&gt;0.32030344&lt;/D&gt;&lt;D xsi:type="xsd:double"&gt;0.38313866&lt;/D&gt;&lt;D xsi:type="xsd:double"&gt;-4.31295&lt;/D&gt;&lt;D xsi:type="xsd:double"&gt;6.9830537&lt;/D&gt;&lt;D xsi:type="xsd:double"&gt;0.69708824&lt;/D&gt;&lt;D xsi:type="xsd:double"&gt;1.1327863&lt;/D&gt;&lt;D xsi:type="xsd:double"&gt;2.3646593&lt;/D&gt;&lt;D xsi:type="xsd:double"&gt;-5.7142916&lt;/D&gt;&lt;D xsi:type="xsd:double"&gt;3.0947804&lt;/D&gt;&lt;D xsi:type="xsd:double"&gt;-9.5059395&lt;/D&gt;&lt;D xsi:type="xsd:double"&gt;-10.435385&lt;/D&gt;&lt;D xsi:type="xsd:double"&gt;6.944442&lt;/D&gt;&lt;D xsi:type="xsd:double"&gt;4.834056&lt;/D&gt;&lt;D xsi:type="xsd:double"&gt;-5.5746675&lt;/D&gt;&lt;D xsi:type="xsd:double"&gt;-7.280093&lt;/D&gt;&lt;D xsi:type="xsd:double"&gt;0.40519238&lt;/D&gt;&lt;D xsi:type="xsd:double"&gt;9.443104&lt;/D&gt;&lt;D xsi:type="xsd:double"&gt;-1.2536883&lt;/D&gt;&lt;D xsi:type="xsd:double"&gt;-5.675876&lt;/D&gt;&lt;D xsi:type="xsd:double"&gt;8.313537&lt;/D&gt;&lt;D xsi:type="xsd:double"&gt;1.9005775&lt;/D&gt;&lt;D xsi:type="xsd:double"&gt;10.616934&lt;/D&gt;&lt;D xsi:type="xsd:double"&gt;-1.0376096&lt;/D&gt;&lt;D xsi:type="xsd:double"&gt;3.079939&lt;/D&gt;&lt;D xsi:type="xsd:double"&gt;-2.6700497&lt;/D&gt;&lt;D xsi:type="xsd:double"&gt;-0.16329288&lt;/D&gt;&lt;D xsi:type="xsd:double"&gt;1.6354561&lt;/D&gt;&lt;D xsi:type="xsd:double"&gt;4.4151545&lt;/D&gt;&lt;D xsi:type="xsd:double"&gt;1.0097742&lt;/D&gt;&lt;D xsi:type="xsd:double"&gt;4.9672008&lt;/D&gt;&lt;D xsi:type="xsd:double"&gt;1.7857194&lt;/D&gt;&lt;D xsi:type="xsd:double"&gt;2.8070092&lt;/D&gt;&lt;D xsi:type="xsd:double"&gt;2.1615386&lt;/D&gt;&lt;D xsi:type="xsd:double"&gt;3.2850742&lt;/D&gt;&lt;D xsi:type="xsd:double"&gt;0.8625388&lt;/D&gt;&lt;D xsi:type="xsd:double"&gt;-2.084446&lt;/D&gt;&lt;D xsi:type="xsd:double"&gt;3.4661531&lt;/D&gt;&lt;D xsi:type="xsd:double"&gt;-2.9807448&lt;/D&gt;&lt;D xsi:type="xsd:double"&gt;4.7894597&lt;/D&gt;&lt;D xsi:type="xsd:double"&gt;-1.8686593&lt;/D&gt;&lt;D xsi:type="xsd:double"&gt;0.92492104&lt;/D&gt;&lt;D xsi:type="xsd:double"&gt;3.01888&lt;/D&gt;&lt;D xsi:type="xsd:double"&gt;-5.6253314&lt;/D&gt;&lt;D xsi:type="xsd:double"&gt;4.380381&lt;/D&gt;&lt;D xsi:type="xsd:double"&gt;-6.268263&lt;/D&gt;&lt;D xsi:type="xsd:double"&gt;6.942475&lt;/D&gt;&lt;D xsi:type="xsd:double"&gt;-1.0333955&lt;/D&gt;&lt;D xsi:type="xsd:double"&gt;-5.7831345&lt;/D&gt;&lt;D xsi:type="xsd:double"&gt;-3.779477&lt;/D&gt;&lt;D xsi:type="xsd:double"&gt;-1.388073&lt;/D&gt;&lt;D xsi:type="xsd:double"&gt;-4.572028&lt;/D&gt;&lt;D xsi:type="xsd:double"&gt;8.773065&lt;/D&gt;&lt;D xsi:type="xsd:double"&gt;-0.3571391&lt;/D&gt;&lt;D xsi:type="xsd:double"&gt;5.824375&lt;/D&gt;&lt;D xsi:type="xsd:double"&gt;2.8224707&lt;/D&gt;&lt;D xsi:type="xsd:double"&gt;-8.564365&lt;/D&gt;&lt;D xsi:type="xsd:double"&gt;5.0435305&lt;/D&gt;&lt;D xsi:type="xsd:double"&gt;-5.4587007&lt;/D&gt;&lt;D xsi:type="xsd:double"&gt;7.678342&lt;/D&gt;&lt;D xsi:type="xsd:double"&gt;3.0600786&lt;/D&gt;&lt;D xsi:type="xsd:double"&gt;9.588671&lt;/D&gt;&lt;D xsi:type="xsd:double"&gt;-0.3728509&lt;/D&gt;&lt;D xsi:type="xsd:double"&gt;5.009961&lt;/D&gt;&lt;D xsi:type="xsd:double"&gt;-2.7033627&lt;/D&gt;&lt;D xsi:type="xsd:double"&gt;-2.352947&lt;/D&gt;&lt;D xsi:type="xsd:double"&gt;-16.585487&lt;/D&gt;&lt;D xsi:type="xsd:double"&gt;12.753523&lt;/D&gt;&lt;D xsi:type="xsd:double"&gt;8.421909&lt;/D&gt;&lt;D xsi:type="xsd:double"&gt;3.9718509&lt;/D&gt;&lt;D xsi:type="xsd:double"&gt;10.3481655&lt;/D&gt;&lt;D xsi:type="xsd:double"&gt;-3.0893922&lt;/D&gt;&lt;D xsi:type="xsd:double"&gt;2.7356982&lt;/D&gt;&lt;D xsi:type="xsd:double"&gt;3.7412047&lt;/D&gt;&lt;D xsi:type="xsd:double"&gt;10.712767&lt;/D&gt;&lt;D xsi:type="xsd:double"&gt;7.246542&lt;/D&gt;&lt;D xsi:type="xsd:double"&gt;5.5525184&lt;/D&gt;&lt;D xsi:type="xsd:double"&gt;0.103485584&lt;/D&gt;&lt;D xsi:type="xsd:double"&gt;4.3590665&lt;/D&gt;&lt;D xsi:type="xsd:double"&gt;2.3774147&lt;/D&gt;&lt;D xsi:type="xsd:double"&gt;2.9350162&lt;/D&gt;&lt;D xsi:type="xsd:double"&gt;0.51699877&lt;/D&gt;&lt;D xsi:type="xsd:double"&gt;1.7300367&lt;/D&gt;&lt;D xsi:type="xsd:double"&gt;0.50559044&lt;/D&gt;&lt;D xsi:type="xsd:double"&gt;-7.3932886&lt;/D&gt;&lt;D xsi:type="xsd:double"&gt;5.448556&lt;/D&gt;&lt;D xsi:type="xsd:double"&gt;2.700603&lt;/D&gt;&lt;D xsi:type="xsd:double"&gt;4.580331&lt;/D&gt;&lt;D xsi:type="xsd:double"&gt;-3.7036955&lt;/D&gt;&lt;D xsi:type="xsd:double"&gt;-3.1172514&lt;/D&gt;&lt;D xsi:type="xsd:double"&gt;-1.3126314&lt;/D&gt;&lt;D xsi:type="xsd:double"&gt;-10.413629&lt;/D&gt;&lt;D xsi:type="xsd:double"&gt;1.8106103&lt;/D&gt;&lt;D xsi:type="xsd:double"&gt;-13.426995&lt;/D&gt;&lt;D xsi:type="xsd:double"&gt;5.690217&lt;/D&gt;&lt;D xsi:type="xsd:double"&gt;-5.40331&lt;/D&gt;&lt;D xsi:type="xsd:double"&gt;-7.0885477&lt;/D&gt;&lt;D xsi:type="xsd:double"&gt;-4.8872232&lt;/D&gt;&lt;D xsi:type="xsd:double"&gt;17.089058&lt;/D&gt;&lt;D xsi:type="xsd:double"&gt;-4.7824326&lt;/D&gt;&lt;D xsi:type="xsd:double"&gt;10.903275&lt;/D&gt;&lt;D xsi:type="xsd:double"&gt;-0.46604872&lt;/D&gt;&lt;D xsi:type="xsd:double"&gt;0.22296906&lt;/D&gt;&lt;D xsi:type="xsd:double"&gt;-1.223582&lt;/D&gt;&lt;D xsi:type="xsd:double"&gt;5.878365&lt;/D&gt;&lt;D xsi:type="xsd:double"&gt;0.12763739&lt;/D&gt;&lt;D xsi:type="xsd:double"&gt;-0.70108175&lt;/D&gt;&lt;D xsi:type="xsd:double"&gt;-1.7757833&lt;/D&gt;&lt;D xsi:type="xsd:double"&gt;-2.3959875&lt;/D&gt;&lt;D xsi:type="xsd:double"&gt;2.0754337&lt;/D&gt;&lt;D xsi:type="xsd:double"&gt;5.3782225&lt;/D&gt;&lt;D xsi:type="xsd:double"&gt;3.815639&lt;/D&gt;&lt;D xsi:type="xsd:double"&gt;1.0137439&lt;/D&gt;&lt;D xsi:type="xsd:double"&gt;4.750228&lt;/D&gt;&lt;D xsi:type="xsd:double"&gt;3.5128713&lt;/D&gt;&lt;D xsi:type="xsd:double"&gt;0.06170273&lt;/D&gt;&lt;D xsi:type="xsd:double"&gt;5.693722&lt;/D&gt;&lt;D xsi:type="xsd:double"&gt;7.8957677&lt;/D&gt;&lt;/FQL&gt;&lt;FQL&gt;&lt;Q&gt;NI-FDS^FG_PRICE_CHANGE(0,-1AY)&lt;/Q&gt;&lt;R&gt;1&lt;/R&gt;&lt;C&gt;1&lt;/C&gt;&lt;D xsi:type="xsd:double"&gt;-14.8698884758364&lt;/D&gt;&lt;/FQL&gt;&lt;FQL&gt;&lt;Q&gt;TUR^FG_PRICE(0)&lt;/Q&gt;&lt;R&gt;1&lt;/R&gt;&lt;C&gt;1&lt;/C&gt;&lt;D xsi:type="xsd:double"&gt;43.16&lt;/D&gt;&lt;/FQL&gt;&lt;FQL&gt;&lt;Q&gt;EZA^FG_TOTAL_RETURNC(0,-12AM)&lt;/Q&gt;&lt;R&gt;1&lt;/R&gt;&lt;C&gt;1&lt;/C&gt;&lt;D xsi:type="xsd:double"&gt;15.153193&lt;/D&gt;&lt;/FQL&gt;&lt;FQL&gt;&lt;Q&gt;EWJ^FMA_COS_UP("EPS","1M",+1,NOW,,,"PORTAGG","MEANR")&lt;/Q&gt;&lt;R&gt;1&lt;/R&gt;&lt;C&gt;1&lt;/C&gt;&lt;D xsi:type="xsd:double"&gt;91&lt;/D&gt;&lt;/FQL&gt;&lt;FQL&gt;&lt;Q&gt;EPU^FMA_COS_UP("EPS","1M",+1,NOW,,,"PORTAGG","MEANR")&lt;/Q&gt;&lt;R&gt;1&lt;/R&gt;&lt;C&gt;1&lt;/C&gt;&lt;D xsi:type="xsd:double"&gt;11&lt;/D&gt;&lt;/FQL&gt;&lt;FQL&gt;&lt;Q&gt;ECH^FMA_RBICS_REV_CURRENT(30, LOC, "PORTAGG")&lt;/Q&gt;&lt;R&gt;1&lt;/R&gt;&lt;C&gt;1&lt;/C&gt;&lt;D xsi:type="xsd:double"&gt;33.0319854376697&lt;/D&gt;&lt;/FQL&gt;&lt;FQL&gt;&lt;Q&gt;TRYPH10Y-FDS^PCTCHG(FG_YIELD(0,,,,"YTM"),FG_YIELD(-3AM,,,,"YTM"))&lt;/Q&gt;&lt;R&gt;1&lt;/R&gt;&lt;C&gt;1&lt;/C&gt;&lt;D xsi:type="xsd:double"&gt;1.2186182&lt;/D&gt;&lt;/FQL&gt;&lt;FQL&gt;&lt;Q&gt;KSA^FG_FCF_YIELD_NTM(0)&lt;/Q&gt;&lt;R&gt;1&lt;/R&gt;&lt;C&gt;1&lt;/C&gt;&lt;D xsi:type="xsd:double"&gt;3.90537085237353&lt;/D&gt;&lt;/FQL&gt;&lt;FQL&gt;&lt;Q&gt;INDA^FMA_DIV_YLD(NTMA,NOW,NOW,M,"PORTAGG","MEANR")&lt;/Q&gt;&lt;R&gt;1&lt;/R&gt;&lt;C&gt;1&lt;/C&gt;&lt;D xsi:type="xsd:double"&gt;1.27007114341875&lt;/D&gt;&lt;/FQL&gt;&lt;FQL&gt;&lt;Q&gt;EWM^FMA_DIV_YLD(NTMA,NOW,NOW,M,"PORTAGG","MEANR")&lt;/Q&gt;&lt;R&gt;1&lt;/R&gt;&lt;C&gt;1&lt;/C&gt;&lt;D xsi:type="xsd:double"&gt;4.14462999366469&lt;/D&gt;&lt;/FQL&gt;&lt;FQL&gt;&lt;Q&gt;USDEUR^FG_PRICE_CHANGE(0,-6AM)&lt;/Q&gt;&lt;R&gt;1&lt;/R&gt;&lt;C&gt;1&lt;/C&gt;&lt;D xsi:type="xsd:double"&gt;1.4273882&lt;/D&gt;&lt;/FQL&gt;&lt;FQL&gt;&lt;Q&gt;USDMYR^STD(FG_PRICE_CHANGE(0,-3AY,M))&lt;/Q&gt;&lt;R&gt;1&lt;/R&gt;&lt;C&gt;1&lt;/C&gt;&lt;D xsi:type="xsd:double"&gt;2.20071611614739&lt;/D&gt;&lt;/FQL&gt;&lt;FQL&gt;&lt;Q&gt;NI-FDS^FG_PRICE_CHANGE(0,-3AM)&lt;/Q&gt;&lt;R&gt;1&lt;/R&gt;&lt;C&gt;1&lt;/C&gt;&lt;D xsi:type="xsd:double"&gt;-1.71673819742489&lt;/D&gt;&lt;/FQL&gt;&lt;FQL&gt;&lt;Q&gt;EIDO^FG_PRICE_MAVG(0,,,,200)&lt;/Q&gt;&lt;R&gt;1&lt;/R&gt;&lt;C&gt;1&lt;/C&gt;&lt;D xsi:type="xsd:double"&gt;21.4513&lt;/D&gt;&lt;/FQL&gt;&lt;FQL&gt;&lt;Q&gt;TUR^P_PRICE(0)/P_PRICE_LOW_PR(0,,,,,,"PRICE","INTRA","52W")-1&lt;/Q&gt;&lt;R&gt;1&lt;/R&gt;&lt;C&gt;1&lt;/C&gt;&lt;D xsi:type="xsd:double"&gt;0.45466805&lt;/D&gt;&lt;/FQL&gt;&lt;FQL&gt;&lt;Q&gt;EZA^P_PRICE(0)/P_PRICE_LOW_PR(0,,,,,,"PRICE","INTRA","52W")-1&lt;/Q&gt;&lt;R&gt;1&lt;/R&gt;&lt;C&gt;1&lt;/C&gt;&lt;D xsi:type="xsd:double"&gt;0.23937368&lt;/D&gt;&lt;/FQL&gt;&lt;FQL&gt;&lt;Q&gt;EPU^FG_TOTAL_RETURNC(0,-3AM)&lt;/Q&gt;&lt;R&gt;1&lt;/R&gt;&lt;C&gt;1&lt;/C&gt;&lt;D xsi:type="xsd:double"&gt;7.698989&lt;/D&gt;&lt;/FQL&gt;&lt;FQL&gt;&lt;Q&gt;ECH^PERCENT_CHANGE(FMA_EPS(+1,0,,,,"PORTAGG","MEAN"),FMA_EPS(+1,-1AM,,,,"PORTAGG","MEAN"))&lt;/Q&gt;&lt;R&gt;1&lt;/R&gt;&lt;C&gt;1&lt;/C&gt;&lt;D xsi:type="xsd:double"&gt;11.0756364004682&lt;/D&gt;&lt;/FQL&gt;&lt;FQL&gt;&lt;Q&gt;REFAEREPO-FDS^PROPER_NAME(0,,,"SECURITY","NAME")&lt;/Q&gt;&lt;R&gt;1&lt;/R&gt;&lt;C&gt;1&lt;/C&gt;&lt;D xsi:type="xsd:string"&gt;United Arab Emirates Repo Rate&lt;/D&gt;&lt;/FQL&gt;&lt;FQL&gt;&lt;Q&gt;REFCLMPR-FDS^(SUBARRAY(NOT_NA(NO_REPEAT_F(FG_YIELD(NOW,-10AY,D))),0,1)-SUBARRAY(NOT_NA(NO_REPEAT_F(FG_YIELD(NOW,-10AY,D))),1,1))*100&lt;/Q&gt;&lt;R&gt;1&lt;/R&gt;&lt;C&gt;1&lt;/C&gt;&lt;D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xsi:type="xsd:double"&gt;-25&lt;/D&gt;&lt;/FQL&gt;&lt;FQL&gt;&lt;Q&gt;INDA^FMA_PE(NTMA,0,,,"PORTAGG","MEANR")&lt;/Q&gt;&lt;R&gt;1&lt;/R&gt;&lt;C&gt;1&lt;/C&gt;&lt;D xsi:type="xsd:double"&gt;23.7441849455932&lt;/D&gt;&lt;/FQL&gt;&lt;FQL&gt;&lt;Q&gt;ECH^FMA_PE(NTMA,0,,,"PORTAGG","MEANR")&lt;/Q&gt;&lt;R&gt;1&lt;/R&gt;&lt;C&gt;1&lt;/C&gt;&lt;D xsi:type="xsd:double"&gt;7.66780577953027&lt;/D&gt;&lt;/FQL&gt;&lt;FQL&gt;&lt;Q&gt;CAGDPY@GR^EE_ACTUAL_ANNUAL(MED,+1)&lt;/Q&gt;&lt;R&gt;1&lt;/R&gt;&lt;C&gt;1&lt;/C&gt;&lt;D xsi:type="xsd:double"&gt;-6.9&lt;/D&gt;&lt;/FQL&gt;&lt;FQL&gt;&lt;Q&gt;USDVND^FG_PRICE_CHANGE(0,-3AM)&lt;/Q&gt;&lt;R&gt;1&lt;/R&gt;&lt;C&gt;1&lt;/C&gt;&lt;D xsi:type="xsd:double"&gt;1.8105388&lt;/D&gt;&lt;/FQL&gt;&lt;FQL&gt;&lt;Q&gt;VNM^FMA_EPS(NTMA,-20AY,0,CY,,"PORTAGG","MEANR")&lt;/Q&gt;&lt;R&gt;20&lt;/R&gt;&lt;C&gt;1&lt;/C&gt;&lt;D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xsi:type="xsd:double"&gt;0.886057292428813&lt;/D&gt;&lt;/FQL&gt;&lt;FQL&gt;&lt;Q&gt;EWM^FG_TOTAL_RETURNC(-10AY,0,AM)&lt;/Q&gt;&lt;R&gt;121&lt;/R&gt;&lt;C&gt;1&lt;/C&gt;&lt;D xsi:type="xsd:double"&gt;2.2233605&lt;/D&gt;&lt;D xsi:type="xsd:double"&gt;-1.4851451&lt;/D&gt;&lt;D xsi:type="xsd:double"&gt;1.5703559&lt;/D&gt;&lt;D xsi:type="xsd:double"&gt;-4.638219&lt;/D&gt;&lt;D xsi:type="xsd:double"&gt;-2.3346305&lt;/D&gt;&lt;D xsi:type="xsd:double"&gt;-9.16335&lt;/D&gt;&lt;D xsi:type="xsd:double"&gt;-4.008216&lt;/D&gt;&lt;D xsi:type="xsd:double"&gt;6.2986016&lt;/D&gt;&lt;D xsi:type="xsd:double"&gt;-3.3650339&lt;/D&gt;&lt;D xsi:type="xsd:double"&gt;2.4981022&lt;/D&gt;&lt;D xsi:type="xsd:double"&gt;0.96012354&lt;/D&gt;&lt;D xsi:type="xsd:double"&gt;-8.778345&lt;/D&gt;&lt;D xsi:type="xsd:double"&gt;0.57735443&lt;/D&gt;&lt;D xsi:type="xsd:double"&gt;-4.846531&lt;/D&gt;&lt;D xsi:type="xsd:double"&gt;-18.166382&lt;/D&gt;&lt;D xsi:type="xsd:double"&gt;6.8464756&lt;/D&gt;&lt;D xsi:type="xsd:double"&gt;2.7184486&lt;/D&gt;&lt;D xsi:type="xsd:double"&gt;2.3629546&lt;/D&gt;&lt;D xsi:type="xsd:double"&gt;-4.9241424&lt;/D&gt;&lt;D xsi:type="xsd:double"&gt;3.5761595&lt;/D&gt;&lt;D xsi:type="xsd:double"&gt;7.033241&lt;/D&gt;&lt;D xsi:type="xsd:double"&gt;4.062128&lt;/D&gt;&lt;D xsi:type="xsd:double"&gt;-6.199771&lt;/D&gt;&lt;D xsi:type="xsd:double"&gt;-0.97919106&lt;/D&gt;&lt;D xsi:type="xsd:double"&gt;1.6721606&lt;/D&gt;&lt;D xsi:type="xsd:double"&gt;1.4778256&lt;/D&gt;&lt;D xsi:type="xsd:double"&gt;0&lt;/D&gt;&lt;D xsi:type="xsd:double"&gt;-1.6990244&lt;/D&gt;&lt;D xsi:type="xsd:double"&gt;-3.333336&lt;/D&gt;&lt;D xsi:type="xsd:double"&gt;-5.6194124&lt;/D&gt;&lt;D xsi:type="xsd:double"&gt;1.4857173&lt;/D&gt;&lt;D xsi:type="xsd:double"&gt;2.6123285&lt;/D&gt;&lt;D xsi:type="xsd:double"&gt;1.0183334&lt;/D&gt;&lt;D xsi:type="xsd:double"&gt;2.4529576&lt;/D&gt;&lt;D xsi:type="xsd:double"&gt;4.3620825&lt;/D&gt;&lt;D xsi:type="xsd:double"&gt;2.7341247&lt;/D&gt;&lt;D xsi:type="xsd:double"&gt;-1.7763376&lt;/D&gt;&lt;D xsi:type="xsd:double"&gt;0.7556677&lt;/D&gt;&lt;D xsi:type="xsd:double"&gt;-0.093752146&lt;/D&gt;&lt;D xsi:type="xsd:double"&gt;1.251173&lt;/D&gt;&lt;D xsi:type="xsd:double"&gt;-1.4519572&lt;/D&gt;&lt;D xsi:type="xsd:double"&gt;3.6677122&lt;/D&gt;&lt;D xsi:type="xsd:double"&gt;8.741832&lt;/D&gt;&lt;D xsi:type="xsd:double"&gt;0.46579838&lt;/D&gt;&lt;D xsi:type="xsd:double"&gt;1.8545389&lt;/D&gt;&lt;D xsi:type="xsd:double"&gt;1.536262&lt;/D&gt;&lt;D xsi:type="xsd:double"&gt;-2.241522&lt;/D&gt;&lt;D xsi:type="xsd:double"&gt;-5.6749763&lt;/D&gt;&lt;D xsi:type="xsd:double"&gt;-4.3831882&lt;/D&gt;&lt;D xsi:type="xsd:double"&gt;5.802262&lt;/D&gt;&lt;D xsi:type="xsd:double"&gt;-1.3786793&lt;/D&gt;&lt;D xsi:type="xsd:double"&gt;-1.2736797&lt;/D&gt;&lt;D xsi:type="xsd:double"&gt;-3.4612954&lt;/D&gt;&lt;D xsi:type="xsd:double"&gt;-1.2385964&lt;/D&gt;&lt;D xsi:type="xsd:double"&gt;0.9627104&lt;/D&gt;&lt;D xsi:type="xsd:double"&gt;3.293407&lt;/D&gt;&lt;D xsi:type="xsd:double"&gt;-1.4170647&lt;/D&gt;&lt;D xsi:type="xsd:double"&gt;-1.6007841&lt;/D&gt;&lt;D xsi:type="xsd:double"&gt;-1.5604317&lt;/D&gt;&lt;D xsi:type="xsd:double"&gt;-0.13490319&lt;/D&gt;&lt;D xsi:type="xsd:double"&gt;2.7934432&lt;/D&gt;&lt;D xsi:type="xsd:double"&gt;-7.1237445&lt;/D&gt;&lt;D xsi:type="xsd:double"&gt;0.46812296&lt;/D&gt;&lt;D xsi:type="xsd:double"&gt;-1.2903154&lt;/D&gt;&lt;D xsi:type="xsd:double"&gt;4.320979&lt;/D&gt;&lt;D xsi:type="xsd:double"&gt;-4.0027857&lt;/D&gt;&lt;D xsi:type="xsd:double"&gt;4.7907233&lt;/D&gt;&lt;D xsi:type="xsd:double"&gt;-5.3533974&lt;/D&gt;&lt;D xsi:type="xsd:double"&gt;-5.7301283&lt;/D&gt;&lt;D xsi:type="xsd:double"&gt;-14.90196&lt;/D&gt;&lt;D xsi:type="xsd:double"&gt;9.585249&lt;/D&gt;&lt;D xsi:type="xsd:double"&gt;14.592087&lt;/D&gt;&lt;D xsi:type="xsd:double"&gt;-2.1449506&lt;/D&gt;&lt;D xsi:type="xsd:double"&gt;5.5917263&lt;/D&gt;&lt;D xsi:type="xsd:double"&gt;-5.3681493&lt;/D&gt;&lt;D xsi:type="xsd:double"&gt;2.146411&lt;/D&gt;&lt;D xsi:type="xsd:double"&gt;-0.37523508&lt;/D&gt;&lt;D xsi:type="xsd:double"&gt;8.097935&lt;/D&gt;&lt;D xsi:t</t>
        </r>
      </text>
    </comment>
    <comment ref="A20" authorId="0" shapeId="0" xr:uid="{26A67214-76AE-4C46-AE75-30ACEDCF881B}">
      <text>
        <r>
          <rPr>
            <b/>
            <sz val="9"/>
            <color indexed="81"/>
            <rFont val="Tahoma"/>
            <charset val="1"/>
          </rPr>
          <t>ype="xsd:double"&gt;-0.7317126&lt;/D&gt;&lt;D xsi:type="xsd:double"&gt;-3.3344984&lt;/D&gt;&lt;D xsi:type="xsd:double"&gt;-0.32680035&lt;/D&gt;&lt;D xsi:type="xsd:double"&gt;-0.32786727&lt;/D&gt;&lt;D xsi:type="xsd:double"&gt;-0.4020512&lt;/D&gt;&lt;D xsi:type="xsd:double"&gt;0.6605506&lt;/D&gt;&lt;D xsi:type="xsd:double"&gt;-4.1455564&lt;/D&gt;&lt;D xsi:type="xsd:double"&gt;-3.2954097&lt;/D&gt;&lt;D xsi:type="xsd:double"&gt;7.2616696&lt;/D&gt;&lt;D xsi:type="xsd:double"&gt;-4.046899&lt;/D&gt;&lt;D xsi:type="xsd:double"&gt;0.98541975&lt;/D&gt;&lt;D xsi:type="xsd:double"&gt;-3.9422333&lt;/D&gt;&lt;D xsi:type="xsd:double"&gt;3.7905693&lt;/D&gt;&lt;D xsi:type="xsd:double"&gt;-1.2130976&lt;/D&gt;&lt;D xsi:type="xsd:double"&gt;5.1985264&lt;/D&gt;&lt;D xsi:type="xsd:double"&gt;0.3501892&lt;/D&gt;&lt;D xsi:type="xsd:double"&gt;-5.5447874&lt;/D&gt;&lt;D xsi:type="xsd:double"&gt;-3.0377686&lt;/D&gt;&lt;D xsi:type="xsd:double"&gt;-6.293458&lt;/D&gt;&lt;D xsi:type="xsd:double"&gt;4.1493773&lt;/D&gt;&lt;D xsi:type="xsd:double"&gt;-1.8149614&lt;/D&gt;&lt;D xsi:type="xsd:double"&gt;-6.5374255&lt;/D&gt;&lt;D xsi:type="xsd:double"&gt;0.048244&lt;/D&gt;&lt;D xsi:type="xsd:double"&gt;9.45034&lt;/D&gt;&lt;D xsi:type="xsd:double"&gt;1.3238668&lt;/D&gt;&lt;D xsi:type="xsd:double"&gt;3.8191319&lt;/D&gt;&lt;D xsi:type="xsd:double"&gt;-6.976742&lt;/D&gt;&lt;D xsi:type="xsd:double"&gt;1.2272716&lt;/D&gt;&lt;D xsi:type="xsd:double"&gt;-0.4939437&lt;/D&gt;&lt;D xsi:type="xsd:double"&gt;-6.768954&lt;/D&gt;&lt;D xsi:type="xsd:double"&gt;-0.7534921&lt;/D&gt;&lt;D xsi:type="xsd:double"&gt;6.20656&lt;/D&gt;&lt;D xsi:type="xsd:double"&gt;-1.916784&lt;/D&gt;&lt;D xsi:type="xsd:double"&gt;-2.9551923&lt;/D&gt;&lt;D xsi:type="xsd:double"&gt;4.2239666&lt;/D&gt;&lt;D xsi:type="xsd:double"&gt;-0.37700534&lt;/D&gt;&lt;D xsi:type="xsd:double"&gt;3.3079743&lt;/D&gt;&lt;D xsi:type="xsd:double"&gt;-1.677531&lt;/D&gt;&lt;D xsi:type="xsd:double"&gt;1.8009424&lt;/D&gt;&lt;D xsi:type="xsd:double"&gt;2.9329658&lt;/D&gt;&lt;D xsi:type="xsd:double"&gt;3.0755281&lt;/D&gt;&lt;D xsi:type="xsd:double"&gt;1.5357494&lt;/D&gt;&lt;D xsi:type="xsd:double"&gt;0.6796837&lt;/D&gt;&lt;/FQL&gt;&lt;FQL&gt;&lt;Q&gt;EPOL^FMA_PE(NTMA,-10AY,0,AM,"PORTAGG","MEANR")&lt;/Q&gt;&lt;R&gt;121&lt;/R&gt;&lt;C&gt;1&lt;/C&gt;&lt;D xsi:type="xsd:double"&gt;13.1013011016644&lt;/D&gt;&lt;D xsi:type="xsd:double"&gt;13.0350653895222&lt;/D&gt;&lt;D xsi:type="xsd:double"&gt;13.778165002932&lt;/D&gt;&lt;D xsi:type="xsd:double"&gt;13.4226201442664&lt;/D&gt;&lt;D xsi:type="xsd:double"&gt;13.4178986403885&lt;/D&gt;&lt;D xsi:type="xsd:double"&gt;13.9479832979147&lt;/D&gt;&lt;D xsi:type="xsd:double"&gt;13.0828783954382&lt;/D&gt;&lt;D xsi:type="xsd:double"&gt;13.3584599993974&lt;/D&gt;&lt;D xsi:type="xsd:double"&gt;13.6317467669348&lt;/D&gt;&lt;D xsi:type="xsd:double"&gt;14.1695526410561&lt;/D&gt;&lt;D xsi:type="xsd:double"&gt;14.7592828319478&lt;/D&gt;&lt;D xsi:type="xsd:double"&gt;13.6312965895287&lt;/D&gt;&lt;D xsi:type="xsd:double"&gt;13.1827506079705&lt;/D&gt;&lt;D xsi:type="xsd:double"&gt;13.0046747462344&lt;/D&gt;&lt;D xsi:type="xsd:double"&gt;12.3813982497584&lt;/D&gt;&lt;D xsi:type="xsd:double"&gt;12.0533208694586&lt;/D&gt;&lt;D xsi:type="xsd:double"&gt;12.0837982778162&lt;/D&gt;&lt;D xsi:type="xsd:double"&gt;11.6567630139404&lt;/D&gt;&lt;D xsi:type="xsd:double"&gt;12.094528561905&lt;/D&gt;&lt;D xsi:type="xsd:double"&gt;12.4849137359544&lt;/D&gt;&lt;D xsi:type="xsd:double"&gt;13.2352428336654&lt;/D&gt;&lt;D xsi:type="xsd:double"&gt;13.2947733466336&lt;/D&gt;&lt;D xsi:type="xsd:double"&gt;12.3968763757547&lt;/D&gt;&lt;D xsi:type="xsd:double"&gt;11.7989409272477&lt;/D&gt;&lt;D xsi:type="xsd:double"&gt;11.1833235324668&lt;/D&gt;&lt;D xsi:type="xsd:double"&gt;12.108875445724&lt;/D&gt;&lt;D xsi:type="xsd:double"&gt;11.8050757054271&lt;/D&gt;&lt;D xsi:type="xsd:double"&gt;11.7562267072347&lt;/D&gt;&lt;D xsi:type="xsd:double"&gt;11.5133121463489&lt;/D&gt;&lt;D xsi:type="xsd:double"&gt;11.723919996551&lt;/D&gt;&lt;D xsi:type="xsd:double"&gt;12.081130704785&lt;/D&gt;&lt;D xsi:type="xsd:double"&gt;12.3453388688258&lt;/D&gt;&lt;D xsi:type="xsd:double"&gt;12.7902591548865&lt;/D&gt;&lt;D xsi:type="xsd:double"&gt;12.4001373961985&lt;/D&gt;&lt;D xsi:type="xsd:double"&gt;12.8032789480924&lt;/D&gt;&lt;D xsi:type="xsd:double"&gt;12.3059675099322&lt;/D&gt;&lt;D xsi:type="xsd:double"&gt;12.4572772667111&lt;/D&gt;&lt;D xsi:type="xsd:double"&gt;12.7162068572175&lt;/D&gt;&lt;D xsi:type="xsd:double"&gt;12.7720413112584&lt;/D&gt;&lt;D xsi:type="xsd:double"&gt;12.118968867982&lt;/D&gt;&lt;D xsi:type="xsd:double"&gt;12.0789917872411&lt;/D&gt;&lt;D xsi:type="xsd:double"&gt;11.5598176328918&lt;/D&gt;&lt;D xsi:type="xsd:double"&gt;12.2101391498551&lt;/D&gt;&lt;D xsi:type="xsd:double"&gt;12.1869273831926&lt;/D&gt;&lt;D xsi:type="xsd:double"&gt;11.2943311325264&lt;/D&gt;&lt;D xsi:type="xsd:double"&gt;10.9828702974338&lt;/D&gt;&lt;D xsi:type="xsd:double"&gt;11.1223450946983&lt;/D&gt;&lt;D xsi:type="xsd:double"&gt;11.0144266850843&lt;/D&gt;&lt;D xsi:type="xsd:double"&gt;10.4724938152516&lt;/D&gt;&lt;D xsi:type="xsd:double"&gt;11.044055662723&lt;/D&gt;&lt;D xsi:type="xsd:double"&gt;10.8683196094751&lt;/D&gt;&lt;D xsi:type="xsd:double"&gt;10.7074134725923&lt;/D&gt;&lt;D xsi:type="xsd:double"&gt;10.4910611584224&lt;/D&gt;&lt;D xsi:type="xsd:double"&gt;11.0766688297204&lt;/D&gt;&lt;D xsi:type="xsd:double"&gt;10.5701923140096&lt;/D&gt;&lt;D xsi:type="xsd:double"&gt;11.0802824150963&lt;/D&gt;&lt;D xsi:type="xsd:double"&gt;10.6403132757241&lt;/D&gt;&lt;D xsi:type="xsd:double"&gt;11.2088562444419&lt;/D&gt;&lt;D xsi:type="xsd:double"&gt;11.0855272218636&lt;/D&gt;&lt;D xsi:type="xsd:double"&gt;10.3572624840089&lt;/D&gt;&lt;D xsi:type="xsd:double"&gt;10.9208538768872&lt;/D&gt;&lt;D xsi:type="xsd:double"&gt;9.96151905524362&lt;/D&gt;&lt;D xsi:type="xsd:double"&gt;9.68903718596653&lt;/D&gt;&lt;D xsi:type="xsd:double"&gt;9.60533710766948&lt;/D&gt;&lt;D xsi:type="xsd:double"&gt;10.4535657372837&lt;/D&gt;&lt;D xsi:type="xsd:double"&gt;9.84313593134995&lt;/D&gt;&lt;D xsi:type="xsd:double"&gt;10.4941539292784&lt;/D&gt;&lt;D xsi:type="xsd:double"&gt;10.4429640364896&lt;/D&gt;&lt;D xsi:type="xsd:double"&gt;9.54781767138382&lt;/D&gt;&lt;D xsi:type="xsd:double"&gt;9.04325859777144&lt;/D&gt;&lt;D xsi:type="xsd:double"&gt;11.6001723497328&lt;/D&gt;&lt;D xsi:type="xsd:double"&gt;13.5914176306611&lt;/D&gt;&lt;D xsi:type="xsd:double"&gt;12.2063932884467&lt;/D&gt;&lt;D xsi:type="xsd:double"&gt;12.4261759104535&lt;/D&gt;&lt;D xsi:type="xsd:double"&gt;12.1179988932566&lt;/D&gt;&lt;D xsi:type="xsd:double"&gt;11.9726286763135&lt;/D&gt;&lt;D xsi:type="xsd:double"&gt;12.5808135558007&lt;/D&gt;&lt;D xsi:type="xsd:double"&gt;14.0252900453312&lt;/D&gt;&lt;D xsi:type="xsd:double"&gt;13.3209540978594&lt;/D&gt;&lt;D xsi:type="xsd:double"&gt;11.1885558108815&lt;/D&gt;&lt;D xsi:type="xsd:double"&gt;11.4691035926601&lt;/D&gt;&lt;D xsi:type="xsd:double"&gt;11.9189648849651&lt;/D&gt;&lt;D xsi:type="xsd:double"&gt;12.4752222929994&lt;/D&gt;&lt;D xsi:type="xsd:double"&gt;13.1180655699606&lt;/D&gt;&lt;D xsi:type="xsd:double"&gt;12.5128959199169&lt;/D&gt;&lt;D xsi:type="xsd:double"&gt;11.9477163225812&lt;/D&gt;&lt;D xsi:type="xsd:double"&gt;11.9947725679775&lt;/D&gt;&lt;D xsi:type="xsd:double"&gt;11.90067423125&lt;/D&gt;&lt;D xsi:type="xsd:double"&gt;12.1554902444038&lt;/D&gt;&lt;D xsi:type="xsd:double"&gt;10.2370740781904&lt;/D&gt;&lt;D xsi:type="xsd:double"&gt;10.9251642871675&lt;/D&gt;&lt;D xsi:type="xsd:double"&gt;9.91442780757767&lt;/D&gt;&lt;D xsi:type="xsd:double"&gt;8.95750674733084&lt;/D&gt;&lt;D xsi:type="xsd:double"&gt;9.41413215825355&lt;/D&gt;&lt;D xsi:type="xsd:double"&gt;7.27609369973488&lt;/D&gt;&lt;D xsi:type="xsd:double"&gt;6.8382946693209&lt;/D&gt;&lt;D xsi:type="xsd:double"&gt;6.46226711673405&lt;/D&gt;&lt;D xsi:type="xsd:double"&gt;6.09716895792217&lt;/D&gt;&lt;D xsi:type="xsd:double"&gt;5.98764599894519&lt;/D&gt;&lt;D xsi:type="xsd:double"&gt;6.04283237246524&lt;/D&gt;&lt;D xsi:type="xsd:double"&gt;6.96481131233675&lt;/D&gt;&lt;D xsi:type="xsd:double"&gt;7.4658206895672&lt;/D&gt;&lt;D xsi:type="xsd:double"&gt;7.84378167019886&lt;/D&gt;&lt;D xsi:type="xsd:double"&gt;7.92077133203132&lt;/D&gt;&lt;D xsi:type="xsd:double"&gt;7.40790776799192&lt;/D&gt;&lt;D xsi:type="xsd:double"&gt;6.75114861709672&lt;/D&gt;&lt;D xsi:type="xsd:double"&gt;7.12960544925751&lt;/D&gt;&lt;D xsi:type="xsd:double"&gt;7.74629447745951&lt;/D&gt;&lt;D xsi:type="xsd:double"&gt;8.45037729845226&lt;/D&gt;&lt;D xsi:type="xsd:double"&gt;8.17853161507849&lt;/D&gt;&lt;D xsi:type="xsd:double"&gt;8.15110856522474&lt;/D&gt;&lt;D xsi:type="xsd:double"&gt;7.56651503476883&lt;/D&gt;&lt;D xsi:type="xsd:double"&gt;8.60165447233465&lt;/D&gt;&lt;D xsi:type="xsd:double"&gt;8.70775379147302&lt;/D&gt;&lt;D xsi:type="xsd:double"&gt;8.32704784512997&lt;/D&gt;&lt;D xsi:type="xsd:double"&gt;8.5408522174574&lt;/D&gt;&lt;D xsi:type="xsd:double"&gt;9.28592635595834&lt;/D&gt;&lt;D xsi:type="xsd:double"&gt;8.6821826686597&lt;/D&gt;&lt;D xsi:type="xsd:double"&gt;8.8867594097397&lt;/D&gt;&lt;D xsi:type="xsd:double"&gt;8.70227357315645&lt;/D&gt;&lt;D xsi:type="xsd:double"&gt;8.85209522477441&lt;/D&gt;&lt;/FQL&gt;&lt;FQL&gt;&lt;Q&gt;EPOL^SIZE(FG_CONSTITUENTS)&lt;/Q&gt;&lt;R&gt;1&lt;/R&gt;&lt;C&gt;1&lt;/C&gt;&lt;D xsi:type="xsd:long"&gt;33&lt;/D&gt;&lt;/FQL&gt;&lt;FQL&gt;&lt;Q&gt;VNM^FG_ROE(0)&lt;/Q&gt;&lt;R&gt;1&lt;/R&gt;&lt;C&gt;1&lt;/C&gt;&lt;D xsi:type="xsd:double"&gt;9.57673424244519&lt;/D&gt;&lt;/FQL&gt;&lt;FQL&gt;&lt;Q&gt;TRYPH10Y-FDS^PCTCHG(FG_YIELD(0,,,,"YTM"),FG_YIELD(-1AM,,,,"YTM"))&lt;/Q&gt;&lt;R&gt;1&lt;/R&gt;&lt;C&gt;1&lt;/C&gt;&lt;D xsi:type="xsd:double"&gt;-3.15454&lt;/D&gt;&lt;/FQL&gt;&lt;FQL&gt;&lt;Q&gt;KSA^FMA_PE(NTMA,0,,,"PORTAGG","MEANR")&lt;/Q&gt;&lt;R&gt;1&lt;/R&gt;&lt;C&gt;1&lt;/C&gt;&lt;D xsi:type="xsd:double"&gt;16.4721329035105&lt;/D&gt;&lt;/FQL&gt;&lt;FQL&gt;&lt;Q&gt;EWM^FMA_PE(NTMA,0,,,"PORTAGG","MEANR")&lt;/Q&gt;&lt;R&gt;1&lt;/R&gt;&lt;C&gt;1&lt;/C&gt;&lt;D xsi:type="xsd:double"&gt;13.9678619502341&lt;/D&gt;&lt;/FQL&gt;&lt;FQL&gt;&lt;Q&gt;USDEUR^FG_PRICE_CHANGE(0,-3AM)&lt;/Q&gt;&lt;R&gt;1&lt;/R&gt;&lt;C&gt;1&lt;/C&gt;&lt;D xsi:type="xsd:double"&gt;-0.05543232&lt;/D&gt;&lt;/FQL&gt;&lt;FQL&gt;&lt;Q&gt;USDMYR^STD(FG_PRICE_CHANGE(0,-1AY,AM))&lt;/Q&gt;&lt;R&gt;1&lt;/R&gt;&lt;C&gt;1&lt;/C&gt;&lt;D xsi:type="xsd:double"&gt;1.33311970893883&lt;/D&gt;&lt;/FQL&gt;&lt;FQL&gt;&lt;Q&gt;FC0000TR^FMA_EPS(NTMA,-20AY,0,CY,,"PORTAGG","MEANR")&lt;/Q&gt;&lt;R&gt;20&lt;/R&gt;&lt;C&gt;1&lt;/C&gt;&lt;D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xsi:type="xsd:double"&gt;3.2643318&lt;/D&gt;&lt;D xsi:type="xsd:double"&gt;1.7733216&lt;/D&gt;&lt;D xsi:type="xsd:double"&gt;-0.96969604&lt;/D&gt;&lt;D xsi:type="xsd:double"&gt;1.0174394&lt;/D&gt;&lt;D xsi:type="xsd:double"&gt;2.0068169&lt;/D&gt;&lt;D xsi:type="xsd:double"&gt;-2.5824845&lt;/D&gt;&lt;D xsi:type="xsd:double"&gt;0.19305944&lt;/D&gt;&lt;D xsi:type="xsd:double"&gt;1.0404587&lt;/D&gt;&lt;D xsi:type="xsd:double"&gt;1.41114&lt;/D&gt;&lt;D xsi:type="xsd:double"&gt;-2.2188783&lt;/D&gt;&lt;D xsi:type="xsd:double"&gt;3.038466&lt;/D&gt;&lt;D xsi:type="xsd:double"&gt;5.8867693&lt;/D&gt;&lt;D xsi:type="xsd:double"&gt;3.5398245&lt;/D&gt;&lt;D xsi:type="xsd:double"&gt;6.047857&lt;/D&gt;&lt;D xsi:type="xsd:double"&gt;1.5152097&lt;/D&gt;&lt;D xsi:type="xsd:double"&gt;-0.2667606&lt;/D&gt;&lt;D xsi:type="xsd:double"&gt;0.4617095&lt;/D&gt;&lt;D xsi:type="xsd:double"&gt;5.578792&lt;/D&gt;&lt;D xsi:type="xsd:double"&gt;3.6556005&lt;/D&gt;&lt;D xsi:type="xsd:double"&gt;-5.129707&lt;/D&gt;&lt;D xsi:type="xsd:double"&gt;-1.3794065&lt;/D&gt;&lt;D xsi:type="xsd:double"&gt;-4.0964546&lt;/D&gt;&lt;D xsi:type="xsd:double"&gt;2.0593762&lt;/D&gt;&lt;D xsi:type="xsd:double"&gt;-15.503067&lt;/D&gt;&lt;D xsi:type="xsd:double"&gt;-2.0608842&lt;/D&gt;&lt;D xsi:type="xsd:double"&gt;-1.7374456&lt;/D&gt;&lt;D xsi:type="xsd:double"&gt;0.43221712&lt;/D&gt;&lt;D xsi:type="xsd:double"&gt;-1.7996848&lt;/D&gt;&lt;D xsi:type="xsd:double"&gt;-0.15936494&lt;/D&gt;&lt;D xsi:type="xsd:double"&gt;-4.1195273&lt;/D&gt;&lt;D xsi:type="xsd:double"&gt;8.383489&lt;/D&gt;&lt;D xsi:type="xsd:double"&gt;16.26339&lt;/D&gt;&lt;D xsi:type="xsd:double"&gt;6.84067&lt;/D&gt;&lt;D xsi:type="xsd:double"&gt;-4.6782675&lt;/D&gt;&lt;D xsi:type="xsd:double"&gt;-10.781914&lt;/D&gt;&lt;D xsi:type="xsd:double"&gt;7.7697635&lt;/D&gt;&lt;D xsi:type="xsd:double"&gt;-9.13226&lt;/D&gt;&lt;D xsi:type="xsd:double"&gt;10.589147&lt;/D&gt;&lt;D xsi:type="xsd:double"&gt;-3.7158787&lt;/D&gt;&lt;D xsi:type="xsd:double"&gt;6.679976&lt;/D&gt;&lt;D xsi:type="xsd:double"&gt;-3.0508459&lt;/D&gt;&lt;D xsi:type="xsd:double"&gt;8.0951805&lt;/D&gt;&lt;D xsi:type="xsd:double"&gt;-5.6769967&lt;/D&gt;&lt;D xsi:type="xsd:double"&gt;8.889651&lt;/D&gt;&lt;D xsi:type="xsd:double"&gt;-12.134689&lt;/D&gt;&lt;D xsi:type="xsd:double"&gt;1.4099717&lt;/D&gt;&lt;D xsi:type="xsd:double"&gt;8.057046&lt;/D&gt;&lt;D xsi:type="xsd:double"&gt;9.548866&lt;/D&gt;&lt;D xsi:type="xsd:double"&gt;12.900305&lt;/D&gt;&lt;D xsi:type="xsd:double"&gt;1.5788078&lt;/D&gt;&lt;D xsi:type="xsd:double"&gt;-1.9230783&lt;/D&gt;&lt;D xsi:type="xsd:double"&gt;7.95058&lt;/D&gt;&lt;D xsi:type="xsd:double"&gt;3.159988&lt;/D&gt;&lt;D xsi:type="xsd:double"&gt;9.199583&lt;/D&gt;&lt;D xsi:type="xsd:double"&gt;1.0472298&lt;/D&gt;&lt;D xsi:type="xsd:double"&gt;-5.9095917&lt;/D&gt;&lt;D xsi:type="xsd:double"&gt;-1.8279791&lt;/D&gt;&lt;D xsi:type="xsd:double"&gt;0.26259422&lt;/D&gt;&lt;D xsi:type="xsd:double"&gt;7.4523807&lt;/D&gt;&lt;D xsi:type="xsd:double"&gt;-4.075509&lt;/D&gt;&lt;D xsi:type="xsd:double"&gt;-1.2725651&lt;/D&gt;&lt;D xsi:type="xsd:double"&gt;-0.3515303&lt;/D&gt;&lt;D xsi:type="xsd:double"&gt;-2.1636903&lt;/D&gt;&lt;D xsi:type="xsd:double"&gt;2.9326916&lt;/D&gt;&lt;D xsi:type="xsd:double"&gt;1.9850492&lt;/D&gt;&lt;D xsi:type="xsd:double"&gt;-2.0370007&lt;/D&gt;&lt;D xsi:type="xsd:double"&gt;-5.2134933&lt;/D&gt;&lt;D xsi:type="xsd:double"&gt;-0.97063184&lt;/D&gt;&lt;D xsi:type="xsd:double"&gt;-6.685096&lt;/D&gt;&lt;D xsi:type="xsd:double"&gt;-11.9849205&lt;/D&gt;&lt;D xsi:type="xsd:double"&gt;6.7931533&lt;/D&gt;&lt;D xsi:type="xsd:double"&gt;8.8568325&lt;/D&gt;&lt;D xsi:type="xsd:double"&gt;-7.3839664&lt;/D&gt;&lt;D xsi:type="xsd:double"&gt;-5.3815484&lt;/D&gt;&lt;D xsi:type="xsd:double"&gt;-3.7014723&lt;/D&gt;&lt;D xsi:type="xsd:double"&gt;-3.5312474&lt;/D&gt;&lt;D xsi:type="xsd:double"&gt;5.183029&lt;/D&gt;&lt;D xsi:type="xsd:double"&gt;2.0290136&lt;/D&gt;&lt;D xsi:type="xsd:double"&gt;4.0816307&lt;/D&gt;&lt;D xsi:type="xsd:double"&gt;-0.8021414&lt;/D&gt;&lt;D xsi:type="xsd:double"&gt;-0.98831654&lt;/D&gt;&lt;D xsi:type="xsd:double"&gt;-2.9491901&lt;/D&gt;&lt;D xsi:type="xsd:double"&gt;-6.7508163&lt;/D&gt;&lt;D xsi:type="xsd:double"&gt;-1.6484439&lt;/D&gt;&lt;D xsi:type="xsd:double"&gt;5.4656863&lt;/D&gt;&lt;D xsi:type="xsd:double"&gt;-6.7807493&lt;/D&gt;&lt;D xsi:type="xsd:double"&gt;-4.0391445&lt;/D&gt;&lt;D xsi:type="xsd:double"&gt;-0.95257163&lt;/D&gt;&lt;D xsi:type="xsd:double"&gt;-3.2798827&lt;/D&gt;&lt;D xsi:type="xsd:double"&gt;-2.191031&lt;/D&gt;&lt;D xsi:type="xsd:double"&gt;-6.661314&lt;/D&gt;&lt;D xsi:type="xsd:double"&gt;12.771284&lt;/D&gt;&lt;D xsi:type="xsd:double"&gt;0.63055754&lt;/D&gt;&lt;D xsi:type="xsd:double"&gt;3.500533&lt;/D&gt;&lt;D xsi:type="xsd:double"&gt;-3.0746698&lt;/D&gt;&lt;D xsi:type="xsd:double"&gt;-4.967552&lt;/D&gt;&lt;/FQL&gt;&lt;FQL&gt;&lt;Q&gt;NI-FDS^FG_PRICE_CHANGE(0,-1AM)&lt;/Q&gt;&lt;R&gt;1&lt;/R&gt;&lt;C&gt;1&lt;/C&gt;&lt;D xsi:type="xsd:double"&gt;-6.35223555070883&lt;/D&gt;&lt;/FQL&gt;&lt;FQL&gt;&lt;Q&gt;EIDO^FG_PRICE_MAVG(0,,,,60)&lt;/Q&gt;&lt;R&gt;1&lt;/R&gt;&lt;C&gt;1&lt;/C&gt;&lt;D xsi:type="xsd:double"&gt;20.150667&lt;/D&gt;&lt;/FQL&gt;&lt;FQL&gt;&lt;Q&gt;TUR^P_PRICE(0)/P_PRICE_HIGH_PR(0,,,,,,"PRICE","INTRA","52W")&lt;/Q&gt;&lt;R&gt;1&lt;/R&gt;&lt;C&gt;1&lt;/C&gt;&lt;D xsi:type="xsd:double"&gt;0.9718532&lt;/D&gt;&lt;/FQL&gt;&lt;FQL&gt;&lt;Q&gt;EPU^FG_TOTAL_RETURNC(0,-1AM)&lt;/Q&gt;&lt;R&gt;1&lt;/R&gt;&lt;C&gt;1&lt;/C&gt;&lt;D xsi:type="xsd:double"&gt;1.1310458&lt;/D&gt;&lt;/FQL&gt;&lt;FQL&gt;&lt;Q&gt;SPY^FG_TOTAL_RETURNC(0,-3AM)&lt;/Q&gt;&lt;R&gt;1&lt;/R&gt;&lt;C&gt;1&lt;/C&gt;&lt;D xsi:type="xsd:double"&gt;7.3301673&lt;/D&gt;&lt;/FQL&gt;&lt;FQL&gt;&lt;Q&gt;URTH^FMA_COS_DOWN("EPS","1M",+1,NOW,,,"PORTAGG","MEANR")&lt;/Q&gt;&lt;R&gt;1&lt;/R&gt;&lt;C&gt;1&lt;/C&gt;&lt;D xsi:type="xsd:double"&gt;549&lt;/D&gt;&lt;/FQL&gt;&lt;FQL&gt;&lt;Q&gt;EWM^FG_ROE(0)&lt;/Q&gt;&lt;R&gt;1&lt;/R&gt;&lt;C&gt;1&lt;/C&gt;&lt;D xsi:type="xsd:double"&gt;8.23808649556678&lt;/D&gt;&lt;/FQL&gt;&lt;FQL&gt;&lt;Q&gt;REFTR1WREPO-FDS^(SUBARRAY(NOT_NA(NO_REPEAT_F(FG_YIELD(NOW,-10AY,D))),0,1)-SUBARRAY(NOT_NA(NO_REPEAT_F(FG_YIELD(NOW,-10AY,D))),1,1))*100&lt;/Q&gt;&lt;R&gt;1&lt;/R&gt;&lt;C&gt;1&lt;/C&gt;&lt;D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xsi:type="xsd:double"&gt;500&lt;/D&gt;&lt;/FQL&gt;&lt;FQL&gt;&lt;Q&gt;REFCLMPR-FDS^FG_YIELD(NOW,,,0)&lt;/Q&gt;&lt;R&gt;1&lt;/R&gt;&lt;C&gt;1&lt;/C&gt;&lt;D xsi:type="xsd:double"&gt;5.75&lt;/D&gt;&lt;/FQL&gt;&lt;FQL&gt;&lt;Q&gt;CAGDPY@GR^EE_ACTUAL_ANNUAL(MED,0)&lt;/Q&gt;&lt;R&gt;1&lt;/R&gt;&lt;C&gt;1&lt;/C&gt;&lt;D xsi:type="xsd:double"&gt;-6.34898385694549&lt;/D&gt;&lt;/FQL&gt;&lt;FQL&gt;&lt;Q&gt;USDVND^FG_PRICE_CHANGE(0,-1AY)&lt;/Q&gt;&lt;R&gt;1&lt;/R&gt;&lt;C&gt;1&lt;/C&gt;&lt;D xsi:type="xsd:double"&gt;7.045996&lt;/D&gt;&lt;/FQL&gt;&lt;FQL&gt;&lt;Q&gt;EPHE^FMA_PE(NTMA,-10AY,0,AM,"PORTAGG","MEANR")&lt;/Q&gt;&lt;R&gt;121&lt;/R&gt;&lt;C&gt;1&lt;/C&gt;&lt;D xsi:type="xsd:double"&gt;17.4720006482216&lt;/D&gt;&lt;D xsi:type="xsd:double"&gt;17.4213177996119&lt;/D&gt;&lt;D xsi:type="xsd:double"&gt;18.0398821194669&lt;/D&gt;&lt;D xsi:type="xsd:double"&gt;17.5138659517493&lt;/D&gt;&lt;D xsi:type="xsd:double"&gt;17.6245535629548&lt;/D&gt;&lt;D xsi:type="xsd:double"&gt;17.3051996534031&lt;/D&gt;&lt;D xsi:type="xsd:double"&gt;17.2914037826928&lt;/D&gt;&lt;D xsi:type="xsd:double"&gt;18.027825251379&lt;/D&gt;&lt;D xsi:type="xsd:double"&gt;18.3389321373139&lt;/D&gt;&lt;D xsi:type="xsd:double"&gt;18.5696990271771&lt;/D&gt;&lt;D xsi:type="xsd:double"&gt;18.2433794832741&lt;/D&gt;&lt;D xsi:type="xsd:double"&gt;17.393467096413&lt;/D&gt;&lt;D xsi:type="xsd:double"&gt;17.5554116812178&lt;/D&gt;&lt;D xsi:type="xsd:double"&gt;17.9113037786993&lt;/D&gt;&lt;D xsi:type="xsd:double"&gt;16.4645722305374&lt;/D&gt;&lt;D xsi:type="xsd:double"&gt;16.325840044237&lt;/D&gt;&lt;D xsi:type="xsd:double"&gt;16.7759213991889&lt;/D&gt;&lt;D xsi:type="xsd:double"&gt;16.1272840465684&lt;/D&gt;&lt;D xsi:type="xsd:double"&gt;15.7340716744791&lt;/D&gt;&lt;D xsi:type="xsd:double"&gt;15.66017787463&lt;/D&gt;&lt;D xsi:type="xsd:double"&gt;15.7123194902115&lt;/D&gt;&lt;D xsi:type="xsd:double"&gt;16.7612540862975&lt;/D&gt;&lt;D xsi:type="xsd:double"&gt;15.6187253741325&lt;/D&gt;&lt;D xsi:type="xsd:double"&gt;16.7315005629906&lt;/D&gt;&lt;D xsi:type="xsd:double"&gt;17.5086248100988&lt;/D&gt;&lt;D xsi:type="xsd:double"&gt;17.7910592324506&lt;/D&gt;&lt;D xsi:type="xsd:double"&gt;18.2948834258061&lt;/D&gt;&lt;D xsi:type="xsd:double"&gt;17.0297832050306&lt;/D&gt;&lt;D xsi:type="xsd:double"&gt;16.0508590434764&lt;/D&gt;&lt;D xsi:type="xsd:double"&gt;15.1960897067723&lt;/D&gt;&lt;D xsi:type="xsd:double"&gt;16.3581076340661&lt;/D&gt;&lt;D xsi:type="xsd:double"&gt;16.5243722763139&lt;/D&gt;&lt;D xsi:type="xsd:double"&gt;16.2784103434489&lt;/D&gt;&lt;D xsi:type="xsd:double"&gt;17.2931637810659&lt;/D&gt;&lt;D xsi:type="xsd:double"&gt;17.8456434855539&lt;/D&gt;&lt;D xsi:type="xsd:double"&gt;17.9447978218033&lt;/D&gt;&lt;D xsi:type="xsd:double"&gt;17.1210714067572&lt;/D&gt;&lt;D xsi:type="xsd:double"&gt;16.4990117891462&lt;/D&gt;&lt;D xsi:type="xsd:double"&gt;16.8918591404229&lt;/D&gt;&lt;D xsi:type="xsd:double"&gt;17.6073789765132&lt;/D&gt;&lt;D xsi:type="xsd:double"&gt;17.7873922067393&lt;/D&gt;&lt;D xsi:type="xsd:double"&gt;16.8460106349931&lt;/D&gt;&lt;D xsi:type="xsd:double"&gt;18.0709207683338&lt;/D&gt;&lt;D xsi:type="xsd:double"&gt;17.1668731508699&lt;/D&gt;&lt;D xsi:type="xsd:double"&gt;17.0721545131493&lt;/D&gt;&lt;D xsi:type="xsd:double"&gt;16.054144414294&lt;/D&gt;&lt;D xsi:type="xsd:double"&gt;15.4996693585433&lt;/D&gt;&lt;D xsi:type="xsd:double"&gt;16.0876094122142&lt;/D&gt;&lt;D xsi:type="xsd:double"&gt;14.8285259614722&lt;/D&gt;&lt;D xsi:type="xsd:double"&gt;15.8582521841321&lt;/D&gt;&lt;D xsi:type="xsd:double"&gt;14.9917073291432&lt;/D&gt;&lt;D xsi:type="xsd:double"&gt;13.5460147309656&lt;/D&gt;&lt;D xsi:type="xsd:double"&gt;13.9223240376275&lt;/D&gt;&lt;D xsi:type="xsd:double"&gt;15.0037834485071&lt;/D&gt;&lt;D xsi:type="xsd:double"&gt;15.5865044743917&lt;/D&gt;&lt;D xsi:type="xsd:double"&gt;15.674519083567&lt;/D&gt;&lt;D xsi:type="xsd:double"&gt;14.9624203667319&lt;/D&gt;&lt;D xsi:type="xsd:double"&gt;15.2172544016184&lt;/D&gt;&lt;D xsi:type="xsd:double"&gt;15.5943220477521&lt;/D&gt;&lt;D xsi:type="xsd:double"&gt;15.3872097211077&lt;/D&gt;&lt;D xsi:type="xsd:double"&gt;15.6390488792495&lt;/D&gt;&lt;D xsi:type="xsd:double"&gt;14.9463462727383&lt;/D&gt;&lt;D xsi:type="xsd:double"&gt;13.9082334401537&lt;/D&gt;&lt;D xsi:type="xsd:double"&gt;13.5594497326143&lt;/D&gt;&lt;D xsi:type="xsd:double"&gt;14.3676838909809&lt;/D&gt;&lt;D xsi:type="xsd:double"&gt;13.6300659777806&lt;/D&gt;&lt;D xsi:type="xsd:double"&gt;14.093261944754&lt;/D&gt;&lt;D xsi:type="xsd:double"&gt;13.1344419956068&lt;/D&gt;&lt;D xsi:type="xsd:double"&gt;12.4072803149017&lt;/D&gt;&lt;D xsi:type="xsd:double"&gt;9.85192611161187&lt;/D&gt;&lt;D xsi:type="xsd:double"&gt;12.0935623395772&lt;/D&gt;&lt;D xsi:type="xsd:double"&gt;16.0217826045654&lt;/D&gt;&lt;D xsi:type="xsd:double"&gt;15.916272562868&lt;/D&gt;&lt;D xsi:type="xsd:double"&gt;14.9078034684272&lt;/D&gt;&lt;D xsi:type="xsd:double"&gt;15.3838471075704&lt;/D&gt;&lt;D xsi:type="xsd:double"&gt;15.81255174511&lt;/D&gt;&lt;D xsi:type="xsd:double"&gt;17.1173168494833&lt;/D&gt;&lt;D xsi:type="xsd:double"&gt;17.1740548015662&lt;/D&gt;&lt;D xsi:type="xsd:double"&gt;16.4210717546725&lt;/D&gt;&lt;D xsi:type="xsd:double"&gt;16.1889562528702&lt;/D&gt;&lt;D xsi:type="xsd:double"&gt;15.840591085051&lt;/D&gt;&lt;D xsi:type="xsd:double"&gt;14.9051178488577&lt;/D&gt;&lt;D xsi:type="xsd:double"&gt;14.4480042336993&lt;/D&gt;&lt;D xsi:type="xsd:double"&gt;16.3838717694863&lt;/D&gt;&lt;D xsi:type="xsd:double"&gt;16.4447168822382&lt;/D&gt;&lt;D xsi:type="xsd:double"&gt;15.0473145576834&lt;/D&gt;&lt;D xsi:type="xsd:double"&gt;15.920714278131&lt;/D&gt;&lt;D xsi:type="xsd:double"&gt;15.8769127354462&lt;/D&gt;&lt;D xsi:type="xsd:double"&gt;16.5473560316898&lt;/D&gt;&lt;D xsi:type="xsd:double"&gt;15.2492128840605&lt;/D&gt;&lt;D xsi:type="xsd:double"&gt;15.0226444890293&lt;/D&gt;&lt;D xsi:type="xsd:double"&gt;15.5067120761868&lt;/D&gt;&lt;D xsi:type="xsd:double"&gt;15.0354454734581&lt;/D&gt;&lt;D xsi:type="xsd:double"&gt;14.7062374608914&lt;/D&gt;&lt;D xsi:type="xsd:double"&gt;13.8029455081504&lt;/D&gt;&lt;D xsi:type="xsd:double"&gt;13.6549832346615&lt;/D&gt;&lt;D xsi:type="xsd:double"&gt;12.7963143661291&lt;/D&gt;&lt;D xsi:type="xsd:double"&gt;12.8401025965591&lt;/D&gt;&lt;D xsi:type="xsd:double"&gt;13.0411350868566&lt;/D&gt;&lt;D xsi:type="xsd:double"&gt;11.5910182833064&lt;/D&gt;&lt;D xsi:type="xsd:double"&gt;11.8046103025634&lt;/D&gt;&lt;D xsi:type="xsd:double"&gt;12.3428881215155&lt;/D&gt;&lt;D xsi:type="xsd:double"&gt;12.9477297811238&lt;/D&gt;&lt;D xsi:type="xsd:double"&gt;13.1549262151344&lt;/D&gt;&lt;D xsi:type="xsd:double"&gt;11.989494533978&lt;/D&gt;&lt;D xsi:type="xsd:double"&gt;11.7472037590018&lt;/D&gt;&lt;D xsi:type="xsd:double"&gt;11.6267572233677&lt;/D&gt;&lt;D xsi:type="xsd:double"&gt;10.2714948861167&lt;/D&gt;&lt;D xsi:type="xsd:double"&gt;10.1947366297724&lt;/D&gt;&lt;D xsi:type="xsd:double"&gt;9.9854131085967&lt;/D&gt;&lt;D xsi:type="xsd:double"&gt;9.43123480397131&lt;/D&gt;&lt;D xsi:type="xsd:double"&gt;9.76043775407958&lt;/D&gt;&lt;D xsi:type="xsd:double"&gt;9.35746495326779&lt;/D&gt;&lt;D xsi:type="xsd:double"&gt;9.54697804104075&lt;/D&gt;&lt;D xsi:type="xsd:double"&gt;9.62291152299648&lt;/D&gt;&lt;D xsi:type="xsd:double"&gt;9.66894923105752&lt;/D&gt;&lt;D xsi:type="xsd:double"&gt;10.0206386887101&lt;/D&gt;&lt;D xsi:type="xsd:double"&gt;9.18664157417079&lt;/D&gt;&lt;D xsi:type="xsd:double"&gt;9.01522937148462&lt;/D&gt;&lt;D xsi:type="xsd:double"&gt;8.90614678540538&lt;/D&gt;&lt;D xsi:type="xsd:double"&gt;9.04757948490295&lt;/D&gt;&lt;/FQL&gt;&lt;FQL&gt;&lt;Q&gt;PLATI-FDS^FG_PRICE_CHANGE(0,-6AM)&lt;/Q&gt;&lt;R&gt;1&lt;/R&gt;&lt;C&gt;1&lt;/C&gt;&lt;D xsi:type="xsd:double"&gt;4.6875&lt;/D&gt;&lt;/FQL&gt;&lt;FQL&gt;&lt;Q&gt;QAT^FG_PRICE(0)&lt;/Q&gt;&lt;R&gt;1&lt;/R&gt;&lt;C&gt;1&lt;/C&gt;&lt;D xsi:type="xsd:double"&gt;17.16&lt;/D&gt;&lt;/FQL&gt;&lt;FQL&gt;&lt;Q&gt;QAT^FG_TOTAL_RETURNC(0,-12AM)&lt;/Q&gt;&lt;R&gt;1&lt;/R&gt;&lt;C&gt;1&lt;/C&gt;&lt;D xsi:type="xsd:double"&gt;-1.2291849&lt;/D&gt;&lt;/FQL&gt;&lt;FQL&gt;&lt;Q&gt;EZA^FG_TOTAL_RETURNC(0,-1AM)&lt;/Q&gt;&lt;R&gt;1&lt;/R&gt;&lt;C&gt;1&lt;/C&gt;&lt;D xsi:type="xsd:double"&gt;11.868275&lt;/D&gt;&lt;/FQL&gt;&lt;FQL&gt;&lt;Q&gt;EPOL^FMA_COS_DOWN("EPS","1M",+1,NOW,,,"PORTAGG","MEANR")&lt;/Q&gt;&lt;R&gt;1&lt;/R&gt;&lt;C&gt;1&lt;/C&gt;&lt;D xsi:type="xsd:double"&gt;8&lt;/D&gt;&lt;/FQL&gt;&lt;FQL&gt;&lt;Q&gt;EPU^FG_ROE(0)&lt;/Q&gt;&lt;R&gt;1&lt;/R&gt;&lt;C&gt;1&lt;/C&gt;&lt;D xsi:type="xsd:double"&gt;9.90264506944048&lt;/D&gt;&lt;/FQL&gt;&lt;FQL&gt;&lt;Q&gt;TRYID10Y-FDS^PCTCHG(FG_YIELD(0,,,,"YTM"),FG_YIELD(-3AM,,,,"YTM"))&lt;/Q&gt;&lt;R&gt;1&lt;/R&gt;&lt;C&gt;1&lt;/C&gt;&lt;D xsi:type="xsd:double"&gt;6.354472&lt;/D&gt;&lt;/FQL&gt;&lt;FQL&gt;&lt;Q&gt;CC_SA^IMF_IFS_RCPI_Q(0)&lt;/Q&gt;&lt;R&gt;0&lt;/R&gt;&lt;C&gt;0&lt;/C&gt;&lt;/FQL&gt;&lt;FQL&gt;&lt;Q&gt;UAE^FMA_EVAL_EBIT(LTMA,NOW,NOW,M,"PORTAGG","MEANR")&lt;/Q&gt;&lt;R&gt;1&lt;/R&gt;&lt;C&gt;1&lt;/C&gt;&lt;D xsi:type="xsd:double"&gt;9.3102330398094&lt;/D&gt;&lt;/FQL&gt;&lt;FQL&gt;&lt;Q&gt;GREK^FMA_EVAL_EBIT(LTMA,NOW,NOW,M,"PORTAGG","MEANR")&lt;/Q&gt;&lt;R&gt;1&lt;/R&gt;&lt;C&gt;1&lt;/C&gt;&lt;D xsi:type="xsd:double"&gt;7.79566299774807&lt;/D&gt;&lt;/FQL&gt;&lt;FQL&gt;&lt;Q&gt;EWM^FMA_PE(LTM,0,,,"PORTAGG","MEANR")&lt;/Q&gt;&lt;R&gt;1&lt;/R&gt;&lt;C&gt;1&lt;/C&gt;&lt;D xsi:type="xsd:double"&gt;17.7441510675626&lt;/D&gt;&lt;/FQL&gt;&lt;FQL&gt;&lt;Q&gt;CNYA^FG_FCF_YIELD_NTM(0)&lt;/Q&gt;&lt;R&gt;1&lt;/R&gt;&lt;C&gt;1&lt;/C&gt;&lt;D xsi:type="xsd:double"&gt;6.05771482720309&lt;/D&gt;&lt;/FQL&gt;&lt;FQL&gt;&lt;Q&gt;USDEUR^FG_PRICE(0)&lt;/Q&gt;&lt;R&gt;1&lt;/R&gt;&lt;C&gt;1&lt;/C&gt;&lt;D xsi:type="xsd:double"&gt;0.9238729&lt;/D&gt;&lt;/FQL&gt;&lt;FQL&gt;&lt;Q&gt;USDMYR^FG_PRICE_CHANGE(0,-6AM)&lt;/Q&gt;&lt;R&gt;1&lt;/R&gt;&lt;C&gt;1&lt;/C&gt;&lt;D xsi:type="xsd:double"&gt;1.1817813&lt;/D&gt;&lt;/FQL&gt;&lt;FQL&gt;&lt;Q&gt;FC0000QA^FMA_EPS(NTMA,-20AY,0,CY,,"PORTAGG","MEANR")&lt;/Q&gt;&lt;R&gt;20&lt;/R&gt;&lt;C&gt;1&lt;/C&gt;&lt;D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xsi:type="xsd:double"&gt;9.61320801792281&lt;/D&gt;&lt;/FQL&gt;&lt;FQL&gt;&lt;Q&gt;ECH^JULIAN(FG_TOTAL_RETURNC(-10AY,0,AM).DATES)&lt;/Q&gt;&lt;R&gt;121&lt;/R&gt;&lt;C&gt;1&lt;/C&gt;&lt;D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xsi:type="xsd:long"&gt;45478&lt;/D&gt;&lt;/FQL&gt;&lt;FQL&gt;&lt;Q&gt;ECH^FMA_PE(NTMA,-10AY,0,AM,"PORTAGG","MEANR")&lt;/Q&gt;&lt;R&gt;121&lt;/R&gt;&lt;C&gt;1&lt;/C&gt;&lt;D xsi:type="xsd:double"&gt;14.5485735408158&lt;/D&gt;&lt;D xsi:type="xsd:double"&gt;14.5269125769717&lt;/D&gt;&lt;D xsi:type="xsd:double"&gt;14.8478488854247&lt;/D&gt;&lt;D xsi:type="xsd:double"&gt;14.140680147208&lt;/D&gt;&lt;D xsi:type="xsd:double"&gt;14.0471793558261&lt;/D&gt;&lt;D xsi:type="xsd:double"&gt;14.1446701527016&lt;/D&gt;&lt;D xsi:type="xsd:double"&gt;13.4183714918344&lt;/D&gt;&lt;D xsi:type="xsd:double"&gt;13.2478657719653&lt;/D&gt;&lt;D xsi:type="xsd:double"&gt;13.4230737917898&lt;/D&gt;&lt;D xsi:type="xsd:double"&gt;13.5951187994793&lt;/D&gt;&lt;D xsi:type="xsd:double"&gt;14.179952493085&lt;/D&gt;&lt;D xsi:type="xsd:double"&gt;13.7307891512956&lt;/D&gt;&lt;D xsi:type="xsd:double"&gt;12.8985912635183&lt;/D&gt;&lt;D xsi:type="xsd:double"&gt;12.5557910460921&lt;/D&gt;&lt;D xsi:type="xsd:double"&gt;12.6777606144809&lt;/D&gt;&lt;D xsi:type="xsd:double"&gt;12.5340307333165&lt;/D&gt;&lt;D xsi:type="xsd:double"&gt;13.7620154315947&lt;/D&gt;&lt;D xsi:type="xsd:double"&gt;12.8880524971538&lt;/D&gt;&lt;D xsi:type="xsd:double"&gt;12.0356645538693&lt;/D&gt;&lt;D xsi:type="xsd:double"&gt;12.0652103022382&lt;/D&gt;&lt;D xsi:type="xsd:double"&gt;12.833940293382&lt;/D&gt;&lt;D xsi:type="xsd:double"&gt;13.2475422312558&lt;/D&gt;&lt;D xsi:type="xsd:double"&gt;13.7075992937811&lt;/D&gt;&lt;D xsi:type="xsd:double"&gt;13.7392052771142&lt;/D&gt;&lt;D xsi:type="xsd:double"&gt;14.6479863577972&lt;/D&gt;&lt;D xsi:type="xsd:double"&gt;15.6342939407819&lt;/D&gt;&lt;D xsi:type="xsd:double"&gt;15.6038822646544&lt;/D&gt;&lt;D xsi:type="xsd:double"&gt;15.423083344836&lt;/D&gt;&lt;D xsi:type="xsd:double"&gt;16.4676140182651&lt;/D&gt;&lt;D xsi:type="xsd:double"&gt;15.8246824539575&lt;/D&gt;&lt;D xsi:type="xsd:double"&gt;15.421811984794&lt;/D&gt;&lt;D xsi:type="xsd:double"&gt;15.8655942833833&lt;/D&gt;&lt;D xsi:type="xsd:double"&gt;16.1413426761538&lt;/D&gt;&lt;D xsi:type="xsd:double"&gt;17.3271095029796&lt;/D&gt;&lt;D xsi:type="xsd:double"&gt;17.1432070604086&lt;/D&gt;&lt;D xsi:type="xsd:double"&gt;17.1136359199494&lt;/D&gt;&lt;D xsi:type="xsd:double"&gt;17.0771673989171&lt;/D&gt;&lt;D xsi:type="xsd:double"&gt;17.8563958580212&lt;/D&gt;&lt;D xsi:type="xsd:double"&gt;18.8837960460564&lt;/D&gt;&lt;D xsi:type="xsd:double"&gt;12.6338248349289&lt;/D&gt;&lt;D xsi:type="xsd:double"&gt;14.8443348068945&lt;/D&gt;&lt;D xsi:type="xsd:double"&gt;12.6867478040241&lt;/D&gt;&lt;D xsi:type="xsd:double"&gt;14.529297560151&lt;/D&gt;&lt;D xsi:type="xsd:double"&gt;14.5075008657248&lt;/D&gt;&lt;D xsi:type="xsd:double"&gt;14.0436595400611&lt;/D&gt;&lt;D xsi:type="xsd:double"&gt;13.7765762703347&lt;/D&gt;&lt;D xsi:type="xsd:double"&gt;13.6112868136095&lt;/D&gt;&lt;D xsi:type="xsd:double"&gt;12.3179224011731&lt;/D&gt;&lt;D xsi:type="xsd:double"&gt;11.609017030823&lt;/D&gt;&lt;D xsi:type="xsd:double"&gt;12.0473668647443&lt;/D&gt;&lt;D xsi:type="xsd:double"&gt;11.4125613224909&lt;/D&gt;&lt;D xsi:type="xsd:double"&gt;12.2226866643563&lt;/D&gt;&lt;D xsi:type="xsd:double"&gt;15.4222474499846&lt;/D&gt;&lt;D xsi:type="xsd:double"&gt;14.9731977348048&lt;/D&gt;&lt;D xsi:type="xsd:double"&gt;14.830010055628&lt;/D&gt;&lt;D xsi:type="xsd:double"&gt;16.0168458314289&lt;/D&gt;&lt;D xsi:type="xsd:double"&gt;15.0258577812372&lt;/D&gt;&lt;D xsi:type="xsd:double"&gt;14.881271710634&lt;/D&gt;&lt;D xsi:type="xsd:double"&gt;15.0846773438458&lt;/D&gt;&lt;D xsi:type="xsd:double"&gt;14.3819163156073&lt;/D&gt;&lt;D xsi:type="xsd:double"&gt;15.0026500181508&lt;/D&gt;&lt;D xsi:type="xsd:double"&gt;13.8689370842339&lt;/D&gt;&lt;D xsi:type="xsd:double"&gt;14.1800986388495&lt;/D&gt;&lt;D xsi:type="xsd:double"&gt;15.2241474229313&lt;/D&gt;&lt;D xsi:type="xsd:double"&gt;13.9834693328351&lt;/D&gt;&lt;D xsi:type="xsd:double"&gt;13.4295394928908&lt;/D&gt;&lt;D xsi:type="xsd:double"&gt;13.7996485063358&lt;/D&gt;&lt;D xsi:type="xsd:double"&gt;13.3817055348965&lt;/D&gt;&lt;D xsi:type="xsd:double"&gt;12.2445878732151&lt;/D&gt;&lt;D xsi:type="xsd:double"&gt;10.5474076036794&lt;/D&gt;&lt;D xsi:type="xsd:double"&gt;12.1327538265902&lt;/D&gt;&lt;D xsi:type="xsd:double"&gt;14.2629186079552&lt;/D&gt;&lt;D xsi:type="xsd:double"&gt;15.3911499675053&lt;/D&gt;&lt;D xsi:type="xsd:double"&gt;15.6079391199276&lt;/D&gt;&lt;D xsi:type="xsd:double"&gt;15.1247468476863&lt;/D&gt;&lt;D xsi:type="xsd:double"&gt;14.0148937615472&lt;/D&gt;&lt;D xsi:type="xsd:double"&gt;13.8483233768381&lt;/D&gt;&lt;D xsi:type="xsd:double"&gt;14.9549555164582&lt;/D&gt;&lt;D xsi:type="xsd:double"&gt;14.5180683637575&lt;/D&gt;&lt;D xsi:type="xsd:double"&gt;14.1279969543904&lt;/D&gt;&lt;D xsi:type="xsd:double"&gt;14.6213122266221&lt;/D&gt;&lt;D xsi:type="xsd:double"&gt;14.1887924334483&lt;/D&gt;&lt;D xsi:type="xsd:double"&gt;13.1055137896654&lt;/D&gt;&lt;D xsi:type="xsd:double"&gt;11.2745752300522&lt;/D&gt;&lt;D xsi:type="xsd:double"&gt;11.2180512623548&lt;/D&gt;&lt;D xsi:type="xsd:double"&gt;10.4095469756805&lt;/D&gt;&lt;D xsi:type="xsd:double"&gt;10.2492414336374&lt;/D&gt;&lt;D xsi:type="xsd:double"&gt;9.6173163882343&lt;/D&gt;&lt;D xsi:type="xsd:double"&gt;9.74237783824564&lt;/D&gt;&lt;D xsi:type="xsd:double"&gt;9.55212558289534&lt;/D&gt;&lt;D xsi:type="xsd:double"&gt;9.27610557822667&lt;/D&gt;&lt;D xsi:type="xsd:double"&gt;9.54154537056158&lt;/D&gt;&lt;D xsi:type="xsd:double"&gt;9.64748717406352&lt;/D&gt;&lt;D xsi:type="xsd:double"&gt;9.5099230313259&lt;/D&gt;&lt;D xsi:type="xsd:double"&gt;8.77479553503987&lt;/D&gt;&lt;D xsi:type="xsd:double"&gt;7.28374489356717&lt;/D&gt;&lt;D xsi:type="xsd:double"&gt;6.35304651340391&lt;/D&gt;&lt;D xsi:type="xsd:double"&gt;6.47920546335815&lt;/D&gt;&lt;D xsi:type="xsd:double"&gt;6.90161527605356&lt;/D&gt;&lt;D xsi:type="xsd:double"&gt;7.27308884865661&lt;/D&gt;&lt;D xsi:type="xsd:double"&gt;7.51316358035801&lt;/D&gt;&lt;D xsi:type="xsd:double"&gt;7.27532452093952&lt;/D&gt;&lt;D xsi:type="xsd:double"&gt;7.1300035447543&lt;/D&gt;&lt;D xsi:type="xsd:double"&gt;7.85560847732729&lt;/D&gt;&lt;D xsi:type="xsd:double"&gt;7.92957502634138&lt;/D&gt;&lt;D xsi:type="xsd:double"&gt;7.26083350415669&lt;/D&gt;&lt;D xsi:type="xsd:double"&gt;7.87906879008992&lt;/D&gt;&lt;D xsi:type="xsd:double"&gt;8.19203399587747&lt;/D&gt;&lt;D xsi:type="xsd:double"&gt;8.70026200676482&lt;/D&gt;&lt;D xsi:type="xsd:double"&gt;9.23884508790769&lt;/D&gt;&lt;D xsi:type="xsd:double"&gt;8.76576427429739&lt;/D&gt;&lt;D xsi:type="xsd:double"&gt;8.33705826306436&lt;/D&gt;&lt;D xsi:type="xsd:double"&gt;8.49277287497477&lt;/D&gt;&lt;D xsi:type="xsd:double"&gt;7.67357029738111&lt;/D&gt;&lt;D xsi:type="xsd:double"&gt;8.10926628119067&lt;/D&gt;&lt;D xsi:type="xsd:double"&gt;7.95001312436841&lt;/D&gt;&lt;D xsi:type="xsd:double"&gt;7.67548961126354&lt;/D&gt;&lt;D xsi:type="xsd:double"&gt;7.93873152197421&lt;/D&gt;&lt;D xsi:type="xsd:double"&gt;9.95167257925416&lt;/D&gt;&lt;D xsi:type="xsd:double"&gt;9.64967752038874&lt;/D&gt;&lt;D xsi:type="xsd:double"&gt;7.66780577953027&lt;/D&gt;&lt;/FQL&gt;&lt;FQL&gt;&lt;Q&gt;CC_IN^FG_COMPANY_NAME&lt;/Q&gt;&lt;R&gt;1&lt;/R&gt;&lt;C&gt;1&lt;/C&gt;&lt;D xsi:type="xsd:string"&gt;India&lt;/D&gt;&lt;/FQL&gt;&lt;FQL&gt;&lt;Q&gt;USDMYR^FG_PRICE_CHANGE(0,-1AM)&lt;/Q&gt;&lt;R&gt;1&lt;/R&gt;&lt;C&gt;1&lt;/C&gt;&lt;D xsi:type="xsd:double"&gt;0.23415089&lt;/D&gt;&lt;/FQL&gt;&lt;FQL&gt;&lt;Q&gt;QAT^FMA_PE(NTMA,-10AY,0,AM,"PORTAGG","MEANR")&lt;/Q&gt;&lt;R&gt;121&lt;/R&gt;&lt;C&gt;1&lt;/C&gt;&lt;D xsi:type="xsd:double"&gt;14.8176371628861&lt;/D&gt;&lt;D xsi:type="xsd:double"&gt;15.6280684858534&lt;/D&gt;&lt;D xsi:type="xsd:double"&gt;15.8282330729236&lt;/D&gt;&lt;D xsi:type="xsd:double"&gt;15.5599396497602&lt;/D&gt;&lt;D xsi:type="xsd:double"&gt;14.9099744117365&lt;/D&gt;&lt;D xsi:type="xsd:double"&gt;13.8094740816805&lt;/D&gt;&lt;D xsi:type="xsd:double"&gt;12.9772567427832&lt;/D&gt;&lt;D xsi:type="xsd:double"&gt;13.900308074237&lt;/D&gt;&lt;D x</t>
        </r>
      </text>
    </comment>
    <comment ref="A21" authorId="0" shapeId="0" xr:uid="{CC6A24E2-0673-4AF5-B1B7-3BF75DB15D27}">
      <text>
        <r>
          <rPr>
            <b/>
            <sz val="9"/>
            <color indexed="81"/>
            <rFont val="Tahoma"/>
            <charset val="1"/>
          </rPr>
          <t>si:type="xsd:double"&gt;13.5828017128441&lt;/D&gt;&lt;D xsi:type="xsd:double"&gt;13.1646076187754&lt;/D&gt;&lt;D xsi:type="xsd:double"&gt;13.6411798542858&lt;/D&gt;&lt;D xsi:type="xsd:double"&gt;13.4484832196454&lt;/D&gt;&lt;D xsi:type="xsd:double"&gt;13.3621501078623&lt;/D&gt;&lt;D xsi:type="xsd:double"&gt;13.1649018229966&lt;/D&gt;&lt;D xsi:type="xsd:double"&gt;12.4258256281496&lt;/D&gt;&lt;D xsi:type="xsd:double"&gt;12.6731837131537&lt;/D&gt;&lt;D xsi:type="xsd:double"&gt;12.5770434381482&lt;/D&gt;&lt;D xsi:type="xsd:double"&gt;11.3836549654447&lt;/D&gt;&lt;D xsi:type="xsd:double"&gt;11.1119882409025&lt;/D&gt;&lt;D xsi:type="xsd:double"&gt;11.2577499159401&lt;/D&gt;&lt;D xsi:type="xsd:double"&gt;11.6987113153525&lt;/D&gt;&lt;D xsi:type="xsd:double"&gt;11.6917623817225&lt;/D&gt;&lt;D xsi:type="xsd:double"&gt;11.7277773399206&lt;/D&gt;&lt;D xsi:type="xsd:double"&gt;11.4219032290315&lt;/D&gt;&lt;D xsi:type="xsd:double"&gt;11.9097369466193&lt;/D&gt;&lt;D xsi:type="xsd:double"&gt;12.7059463195967&lt;/D&gt;&lt;D xsi:type="xsd:double"&gt;13.202687198871&lt;/D&gt;&lt;D xsi:type="xsd:double"&gt;12.7157490997404&lt;/D&gt;&lt;D xsi:type="xsd:double"&gt;12.5449089138966&lt;/D&gt;&lt;D xsi:type="xsd:double"&gt;12.1640577298312&lt;/D&gt;&lt;D xsi:type="xsd:double"&gt;13.5697233183592&lt;/D&gt;&lt;D xsi:type="xsd:double"&gt;13.206916065568&lt;/D&gt;&lt;D xsi:type="xsd:double"&gt;13.2514114203048&lt;/D&gt;&lt;D xsi:type="xsd:double"&gt;12.8176497210669&lt;/D&gt;&lt;D xsi:type="xsd:double"&gt;12.8586176043924&lt;/D&gt;&lt;D xsi:type="xsd:double"&gt;12.0814792271784&lt;/D&gt;&lt;D xsi:type="xsd:double"&gt;11.6770308183399&lt;/D&gt;&lt;D xsi:type="xsd:double"&gt;12.2978300688503&lt;/D&gt;&lt;D xsi:type="xsd:double"&gt;11.335859467686&lt;/D&gt;&lt;D xsi:type="xsd:double"&gt;10.6397461168508&lt;/D&gt;&lt;D xsi:type="xsd:double"&gt;11.0764504066984&lt;/D&gt;&lt;D xsi:type="xsd:double"&gt;10.9036716271643&lt;/D&gt;&lt;D xsi:type="xsd:double"&gt;11.8320069614047&lt;/D&gt;&lt;D xsi:type="xsd:double"&gt;11.5432778184482&lt;/D&gt;&lt;D xsi:type="xsd:double"&gt;10.2792562642926&lt;/D&gt;&lt;D xsi:type="xsd:double"&gt;11.2514304778665&lt;/D&gt;&lt;D xsi:type="xsd:double"&gt;11.1135483927924&lt;/D&gt;&lt;D xsi:type="xsd:double"&gt;11.6254826152925&lt;/D&gt;&lt;D xsi:type="xsd:double"&gt;11.3717548287896&lt;/D&gt;&lt;D xsi:type="xsd:double"&gt;12.3153510987601&lt;/D&gt;&lt;D xsi:type="xsd:double"&gt;12.5499484627637&lt;/D&gt;&lt;D xsi:type="xsd:double"&gt;12.5006203581773&lt;/D&gt;&lt;D xsi:type="xsd:double"&gt;13.1365852260103&lt;/D&gt;&lt;D xsi:type="xsd:double"&gt;13.2197122837601&lt;/D&gt;&lt;D xsi:type="xsd:double"&gt;12.889558890991&lt;/D&gt;&lt;D xsi:type="xsd:double"&gt;13.3546318033884&lt;/D&gt;&lt;D xsi:type="xsd:double"&gt;12.5078384019681&lt;/D&gt;&lt;D xsi:type="xsd:double"&gt;12.7191784908102&lt;/D&gt;&lt;D xsi:type="xsd:double"&gt;13.3245768199872&lt;/D&gt;&lt;D xsi:type="xsd:double"&gt;12.914759200374&lt;/D&gt;&lt;D xsi:type="xsd:double"&gt;13.3845054706246&lt;/D&gt;&lt;D xsi:type="xsd:double"&gt;12.5356502691617&lt;/D&gt;&lt;D xsi:type="xsd:double"&gt;13.1926067685598&lt;/D&gt;&lt;D xsi:type="xsd:double"&gt;13.4626718807758&lt;/D&gt;&lt;D xsi:type="xsd:double"&gt;13.3465408466774&lt;/D&gt;&lt;D xsi:type="xsd:double"&gt;13.2706157538292&lt;/D&gt;&lt;D xsi:type="xsd:double"&gt;13.8771938107127&lt;/D&gt;&lt;D xsi:type="xsd:double"&gt;13.6476500702426&lt;/D&gt;&lt;D xsi:type="xsd:double"&gt;12.636362738955&lt;/D&gt;&lt;D xsi:type="xsd:double"&gt;11.6893055328072&lt;/D&gt;&lt;D xsi:type="xsd:double"&gt;13.4978419608735&lt;/D&gt;&lt;D xsi:type="xsd:double"&gt;14.370392519596&lt;/D&gt;&lt;D xsi:type="xsd:double"&gt;14.843575362977&lt;/D&gt;&lt;D xsi:type="xsd:double"&gt;15.1432444820653&lt;/D&gt;&lt;D xsi:type="xsd:double"&gt;15.1490337068608&lt;/D&gt;&lt;D xsi:type="xsd:double"&gt;15.2087933055784&lt;/D&gt;&lt;D xsi:type="xsd:double"&gt;14.890627509428&lt;/D&gt;&lt;D xsi:type="xsd:double"&gt;15.4789276203535&lt;/D&gt;&lt;D xsi:type="xsd:double"&gt;14.3601014021245&lt;/D&gt;&lt;D xsi:type="xsd:double"&gt;13.7392451534629&lt;/D&gt;&lt;D xsi:type="xsd:double"&gt;13.0623108936024&lt;/D&gt;&lt;D xsi:type="xsd:double"&gt;13.6127338477696&lt;/D&gt;&lt;D xsi:type="xsd:double"&gt;13.9566503944689&lt;/D&gt;&lt;D xsi:type="xsd:double"&gt;13.7032458457998&lt;/D&gt;&lt;D xsi:type="xsd:double"&gt;13.5048735938246&lt;/D&gt;&lt;D xsi:type="xsd:double"&gt;13.1696919049842&lt;/D&gt;&lt;D xsi:type="xsd:double"&gt;13.414748333459&lt;/D&gt;&lt;D xsi:type="xsd:double"&gt;13.3942895288667&lt;/D&gt;&lt;D xsi:type="xsd:double"&gt;13.6968280314247&lt;/D&gt;&lt;D xsi:type="xsd:double"&gt;13.0613314822613&lt;/D&gt;&lt;D xsi:type="xsd:double"&gt;13.2929936646375&lt;/D&gt;&lt;D xsi:type="xsd:double"&gt;13.5659516132372&lt;/D&gt;&lt;D xsi:type="xsd:double"&gt;14.225406911907&lt;/D&gt;&lt;D xsi:type="xsd:double"&gt;13.9112692846097&lt;/D&gt;&lt;D xsi:type="xsd:double"&gt;13.7092894627366&lt;/D&gt;&lt;D xsi:type="xsd:double"&gt;12.4769945811365&lt;/D&gt;&lt;D xsi:type="xsd:double"&gt;12.3239238922212&lt;/D&gt;&lt;D xsi:type="xsd:double"&gt;13.4759810567936&lt;/D&gt;&lt;D xsi:type="xsd:double"&gt;12.968090029521&lt;/D&gt;&lt;D xsi:type="xsd:double"&gt;12.997327143887&lt;/D&gt;&lt;D xsi:type="xsd:double"&gt;12.5455583284718&lt;/D&gt;&lt;D xsi:type="xsd:double"&gt;12.4650009765765&lt;/D&gt;&lt;D xsi:type="xsd:double"&gt;11.6085093567495&lt;/D&gt;&lt;D xsi:type="xsd:double"&gt;11.3162756313515&lt;/D&gt;&lt;D xsi:type="xsd:double"&gt;11.1303906853662&lt;/D&gt;&lt;D xsi:type="xsd:double"&gt;11.107498582488&lt;/D&gt;&lt;D xsi:type="xsd:double"&gt;11.3138101445105&lt;/D&gt;&lt;D xsi:type="xsd:double"&gt;11.3065093664942&lt;/D&gt;&lt;D xsi:type="xsd:double"&gt;11.1869610071986&lt;/D&gt;&lt;D xsi:type="xsd:double"&gt;11.7952641484898&lt;/D&gt;&lt;D xsi:type="xsd:double"&gt;10.7390861778873&lt;/D&gt;&lt;D xsi:type="xsd:double"&gt;10.5944514283181&lt;/D&gt;&lt;D xsi:type="xsd:double"&gt;10.3012214289466&lt;/D&gt;&lt;D xsi:type="xsd:double"&gt;10.4234021885955&lt;/D&gt;&lt;D xsi:type="xsd:double"&gt;10.7454709391959&lt;/D&gt;&lt;D xsi:type="xsd:double"&gt;10.1603518555608&lt;/D&gt;&lt;D xsi:type="xsd:double"&gt;10.6330456572146&lt;/D&gt;&lt;D xsi:type="xsd:double"&gt;10.0482609217411&lt;/D&gt;&lt;D xsi:type="xsd:double"&gt;9.83825316457847&lt;/D&gt;&lt;D xsi:type="xsd:double"&gt;9.67639171214474&lt;/D&gt;&lt;D xsi:type="xsd:double"&gt;10.2199904020104&lt;/D&gt;&lt;/FQL&gt;&lt;FQL&gt;&lt;Q&gt;GREK^FG_TOTAL_RETURNC(0,-6AM)&lt;/Q&gt;&lt;R&gt;1&lt;/R&gt;&lt;C&gt;1&lt;/C&gt;&lt;D xsi:type="xsd:double"&gt;11.521959&lt;/D&gt;&lt;/FQL&gt;&lt;FQL&gt;&lt;Q&gt;EIDO^SIZE(FG_CONSTITUENTS)&lt;/Q&gt;&lt;R&gt;1&lt;/R&gt;&lt;C&gt;1&lt;/C&gt;&lt;D xsi:type="xsd:long"&gt;75&lt;/D&gt;&lt;/FQL&gt;&lt;FQL&gt;&lt;Q&gt;REFTWDISC-FDS^FG_YIELD(NOW,,,0)&lt;/Q&gt;&lt;R&gt;1&lt;/R&gt;&lt;C&gt;1&lt;/C&gt;&lt;D xsi:type="xsd:double"&gt;2&lt;/D&gt;&lt;/FQL&gt;&lt;FQL&gt;&lt;Q&gt;GREK^FMA_EVAL_EBITDA(NTMA,0,,,"PORTAGG","MEANR")&lt;/Q&gt;&lt;R&gt;1&lt;/R&gt;&lt;C&gt;1&lt;/C&gt;&lt;D xsi:type="xsd:double"&gt;5.69210745303597&lt;/D&gt;&lt;/FQL&gt;&lt;FQL&gt;&lt;Q&gt;ECH^FG_COMPANY_NAME&lt;/Q&gt;&lt;R&gt;1&lt;/R&gt;&lt;C&gt;1&lt;/C&gt;&lt;D xsi:type="xsd:string"&gt;iShares MSCI Chile ETF&lt;/D&gt;&lt;/FQL&gt;&lt;FQL&gt;&lt;Q&gt;GREK^FG_TOTAL_RETURNC(0,-3AM)&lt;/Q&gt;&lt;R&gt;1&lt;/R&gt;&lt;C&gt;1&lt;/C&gt;&lt;D xsi:type="xsd:double"&gt;5.819595&lt;/D&gt;&lt;/FQL&gt;&lt;FQL&gt;&lt;Q&gt;EIDO^FMA_COS_DOWN("EPS","1M",+1,NOW,,,"PORTAGG","MEANR")&lt;/Q&gt;&lt;R&gt;1&lt;/R&gt;&lt;C&gt;1&lt;/C&gt;&lt;D xsi:type="xsd:double"&gt;28&lt;/D&gt;&lt;/FQL&gt;&lt;FQL&gt;&lt;Q&gt;EZA^FMA_PE(NTMA,-10AY,0,AM,"PORTAGG","MEANR")&lt;/Q&gt;&lt;R&gt;121&lt;/R&gt;&lt;C&gt;1&lt;/C&gt;&lt;D xsi:type="xsd:double"&gt;14.8722332337407&lt;/D&gt;&lt;D xsi:type="xsd:double"&gt;15.0946743041974&lt;/D&gt;&lt;D xsi:type="xsd:double"&gt;15.4781217350277&lt;/D&gt;&lt;D xsi:type="xsd:double"&gt;14.4308154733564&lt;/D&gt;&lt;D xsi:type="xsd:double"&gt;15.0394849306277&lt;/D&gt;&lt;D xsi:type="xsd:double"&gt;15.0422374859151&lt;/D&gt;&lt;D xsi:type="xsd:double"&gt;15.1950582416721&lt;/D&gt;&lt;D xsi:type="xsd:double"&gt;17.08433770038&lt;/D&gt;&lt;D xsi:type="xsd:double"&gt;16.9049694009253&lt;/D&gt;&lt;D xsi:type="xsd:double"&gt;17.1453970574891&lt;/D&gt;&lt;D xsi:type="xsd:double"&gt;17.5005643082874&lt;/D&gt;&lt;D xsi:type="xsd:double"&gt;15.9627401794877&lt;/D&gt;&lt;D xsi:type="xsd:double"&gt;16.4653440366134&lt;/D&gt;&lt;D xsi:type="xsd:double"&gt;16.0611216803075&lt;/D&gt;&lt;D xsi:type="xsd:double"&gt;14.9127649704557&lt;/D&gt;&lt;D xsi:type="xsd:double"&gt;15.8119030618725&lt;/D&gt;&lt;D xsi:type="xsd:double"&gt;15.9244278620792&lt;/D&gt;&lt;D xsi:type="xsd:double"&gt;14.4093635290841&lt;/D&gt;&lt;D xsi:type="xsd:double"&gt;14.2279610876305&lt;/D&gt;&lt;D xsi:type="xsd:double"&gt;14.2172700046476&lt;/D&gt;&lt;D xsi:type="xsd:double"&gt;14.6145376825024&lt;/D&gt;&lt;D xsi:type="xsd:double"&gt;14.5695709174218&lt;/D&gt;&lt;D xsi:type="xsd:double"&gt;14.3857915011346&lt;/D&gt;&lt;D xsi:type="xsd:double"&gt;15.2296608573946&lt;/D&gt;&lt;D xsi:type="xsd:double"&gt;14.5935598246762&lt;/D&gt;&lt;D xsi:type="xsd:double"&gt;15.3216731723082&lt;/D&gt;&lt;D xsi:type="xsd:double"&gt;15.1671059526419&lt;/D&gt;&lt;D xsi:type="xsd:double"&gt;14.9216210190322&lt;/D&gt;&lt;D xsi:type="xsd:double"&gt;14.1960129988277&lt;/D&gt;&lt;D xsi:type="xsd:double"&gt;13.8041297118536&lt;/D&gt;&lt;D xsi:type="xsd:double"&gt;14.4793581589159&lt;/D&gt;&lt;D xsi:type="xsd:double"&gt;14.9571202543489&lt;/D&gt;&lt;D xsi:type="xsd:double"&gt;15.6104879770199&lt;/D&gt;&lt;D xsi:type="xsd:double"&gt;15.6441622863487&lt;/D&gt;&lt;D xsi:type="xsd:double"&gt;16.1147641037718&lt;/D&gt;&lt;D xsi:type="xsd:double"&gt;15.5892386947588&lt;/D&gt;&lt;D xsi:type="xsd:double"&gt;15.0380130548848&lt;/D&gt;&lt;D xsi:type="xsd:double"&gt;15.831238606034&lt;/D&gt;&lt;D xsi:type="xsd:double"&gt;15.4486131720185&lt;/D&gt;&lt;D xsi:type="xsd:double"&gt;15.1458116065435&lt;/D&gt;&lt;D xsi:type="xsd:double"&gt;15.5073818715271&lt;/D&gt;&lt;D xsi:type="xsd:double"&gt;15.044531021964&lt;/D&gt;&lt;D xsi:type="xsd:double"&gt;14.9826440716837&lt;/D&gt;&lt;D xsi:type="xsd:double"&gt;14.3187155360038&lt;/D&gt;&lt;D xsi:type="xsd:double"&gt;15.2524078164884&lt;/D&gt;&lt;D xsi:type="xsd:double"&gt;15.1092050115595&lt;/D&gt;&lt;D xsi:type="xsd:double"&gt;15.059939334899&lt;/D&gt;&lt;D xsi:type="xsd:double"&gt;14.5898329797336&lt;/D&gt;&lt;D xsi:type="xsd:double"&gt;14.272386611896&lt;/D&gt;&lt;D xsi:type="xsd:double"&gt;13.9023459122605&lt;/D&gt;&lt;D xsi:type="xsd:double"&gt;13.0115327501567&lt;/D&gt;&lt;D xsi:type="xsd:double"&gt;12.3739259242177&lt;/D&gt;&lt;D xsi:type="xsd:double"&gt;12.7244123131693&lt;/D&gt;&lt;D xsi:type="xsd:double"&gt;12.8837233834973&lt;/D&gt;&lt;D xsi:type="xsd:double"&gt;12.6172206507735&lt;/D&gt;&lt;D xsi:type="xsd:double"&gt;13.1330378131516&lt;/D&gt;&lt;D xsi:type="xsd:double"&gt;12.9014892255447&lt;/D&gt;&lt;D xsi:type="xsd:double"&gt;13.3177661934103&lt;/D&gt;&lt;D xsi:type="xsd:double"&gt;13.8758631917116&lt;/D&gt;&lt;D xsi:type="xsd:double"&gt;12.9681029353692&lt;/D&gt;&lt;D xsi:type="xsd:double"&gt;12.9764217447224&lt;/D&gt;&lt;D xsi:type="xsd:double"&gt;12.2540489324457&lt;/D&gt;&lt;D xsi:type="xsd:double"&gt;12.1417728519894&lt;/D&gt;&lt;D xsi:type="xsd:double"&gt;11.4606844513784&lt;/D&gt;&lt;D xsi:type="xsd:double"&gt;11.8963656931371&lt;/D&gt;&lt;D xsi:type="xsd:double"&gt;11.790946938098&lt;/D&gt;&lt;D xsi:type="xsd:double"&gt;12.4323768016739&lt;/D&gt;&lt;D xsi:type="xsd:double"&gt;11.9259667838333&lt;/D&gt;&lt;D xsi:type="xsd:double"&gt;10.3940002110778&lt;/D&gt;&lt;D xsi:type="xsd:double"&gt;8.30558302664383&lt;/D&gt;&lt;D xsi:type="xsd:double"&gt;10.3432294921596&lt;/D&gt;&lt;D xsi:type="xsd:double"&gt;11.4656522886275&lt;/D&gt;&lt;D xsi:type="xsd:double"&gt;11.3629930091072&lt;/D&gt;&lt;D xsi:type="xsd:double"&gt;11.7073200855208&lt;/D&gt;&lt;D xsi:type="xsd:double"&gt;10.6699208827968&lt;/D&gt;&lt;D xsi:type="xsd:double"&gt;10.2862977852871&lt;/D&gt;&lt;D xsi:type="xsd:double"&gt;10.4497774982928&lt;/D&gt;&lt;D xsi:type="xsd:double"&gt;9.91250810119478&lt;/D&gt;&lt;D xsi:type="xsd:double"&gt;9.82717561662382&lt;/D&gt;&lt;D xsi:type="xsd:double"&gt;10.2966552003663&lt;/D&gt;&lt;D xsi:type="xsd:double"&gt;10.2602454255819&lt;/D&gt;&lt;D xsi:type="xsd:double"&gt;10.1520301770627&lt;/D&gt;&lt;D xsi:type="xsd:double"&gt;9.47847730984661&lt;/D&gt;&lt;D xsi:type="xsd:double"&gt;9.94897556645379&lt;/D&gt;&lt;D xsi:type="xsd:double"&gt;9.40072217973877&lt;/D&gt;&lt;D xsi:type="xsd:double"&gt;9.54481532294992&lt;/D&gt;&lt;D xsi:type="xsd:double"&gt;9.18958342567787&lt;/D&gt;&lt;D xsi:type="xsd:double"&gt;9.32257466905063&lt;/D&gt;&lt;D xsi:type="xsd:double"&gt;9.63289913102444&lt;/D&gt;&lt;D xsi:type="xsd:double"&gt;9.65290545052025&lt;/D&gt;&lt;D xsi:type="xsd:double"&gt;9.95856802667837&lt;/D&gt;&lt;D xsi:type="xsd:double"&gt;9.7648691618629&lt;/D&gt;&lt;D xsi:type="xsd:double"&gt;10.0869859944035&lt;/D&gt;&lt;D xsi:type="xsd:double"&gt;9.78064798574639&lt;/D&gt;&lt;D xsi:type="xsd:double"&gt;8.95897831985326&lt;/D&gt;&lt;D xsi:type="xsd:double"&gt;9.00009635179063&lt;/D&gt;&lt;D xsi:type="xsd:double"&gt;8.56505373465923&lt;/D&gt;&lt;D xsi:type="xsd:double"&gt;8.84795953821075&lt;/D&gt;&lt;D xsi:type="xsd:double"&gt;8.43959864189196&lt;/D&gt;&lt;D xsi:type="xsd:double"&gt;8.10695954098836&lt;/D&gt;&lt;D xsi:type="xsd:double"&gt;8.63423929199121&lt;/D&gt;&lt;D xsi:type="xsd:double"&gt;9.11473396947523&lt;/D&gt;&lt;D xsi:type="xsd:double"&gt;9.07386840260977&lt;/D&gt;&lt;D xsi:type="xsd:double"&gt;9.44424128068098&lt;/D&gt;&lt;D xsi:type="xsd:double"&gt;8.96274187278126&lt;/D&gt;&lt;D xsi:type="xsd:double"&gt;9.05255719680005&lt;/D&gt;&lt;D xsi:type="xsd:double"&gt;9.15029285120914&lt;/D&gt;&lt;D xsi:type="xsd:double"&gt;8.8702839315648&lt;/D&gt;&lt;D xsi:type="xsd:double"&gt;9.42473423539693&lt;/D&gt;&lt;D xsi:type="xsd:double"&gt;9.88690116790176&lt;/D&gt;&lt;D xsi:type="xsd:double"&gt;9.69868605583672&lt;/D&gt;&lt;D xsi:type="xsd:double"&gt;9.11764628751555&lt;/D&gt;&lt;D xsi:type="xsd:double"&gt;9.63266706412195&lt;/D&gt;&lt;D xsi:type="xsd:double"&gt;9.65535713563018&lt;/D&gt;&lt;D xsi:type="xsd:double"&gt;9.56342258252428&lt;/D&gt;&lt;D xsi:type="xsd:double"&gt;9.49545158691638&lt;/D&gt;&lt;D xsi:type="xsd:double"&gt;9.36620867274827&lt;/D&gt;&lt;D xsi:type="xsd:double"&gt;9.51923468490727&lt;/D&gt;&lt;D xsi:type="xsd:double"&gt;9.46543782219143&lt;/D&gt;&lt;D xsi:type="xsd:double"&gt;9.12615395286759&lt;/D&gt;&lt;D xsi:type="xsd:double"&gt;9.56297982466114&lt;/D&gt;&lt;/FQL&gt;&lt;FQL&gt;&lt;Q&gt;CNYA^FG_COMPANY_NAME&lt;/Q&gt;&lt;R&gt;1&lt;/R&gt;&lt;C&gt;1&lt;/C&gt;&lt;D xsi:type="xsd:string"&gt;iShares MSCI China A ETF&lt;/D&gt;&lt;/FQL&gt;&lt;FQL&gt;&lt;Q&gt;EWM^FMA_RBICS_REV_CURRENT(30, LOC, "PORTAGG")&lt;/Q&gt;&lt;R&gt;1&lt;/R&gt;&lt;C&gt;1&lt;/C&gt;&lt;D xsi:type="xsd:double"&gt;40.2742682502273&lt;/D&gt;&lt;/FQL&gt;&lt;FQL&gt;&lt;Q&gt;CC_VN^IMF_IFS_RCPI_Q(0)&lt;/Q&gt;&lt;R&gt;0&lt;/R&gt;&lt;C&gt;0&lt;/C&gt;&lt;/FQL&gt;&lt;FQL&gt;&lt;Q&gt;USDSAR^FG_PRICE_CHANGE(0,-1AY)&lt;/Q&gt;&lt;R&gt;1&lt;/R&gt;&lt;C&gt;1&lt;/C&gt;&lt;D xsi:type="xsd:double"&gt;0.007998943&lt;/D&gt;&lt;/FQL&gt;&lt;FQL&gt;&lt;Q&gt;USDIDR^STD(FG_PRICE_CHANGE(0,-1AY,AM))&lt;/Q&gt;&lt;R&gt;1&lt;/R&gt;&lt;C&gt;1&lt;/C&gt;&lt;D xsi:type="xsd:double"&gt;0.891427934597843&lt;/D&gt;&lt;/FQL&gt;&lt;FQL&gt;&lt;Q&gt;EWY^FMA_PE(NTMA,-10AY,0,AM,"PORTAGG","MEANR")&lt;/Q&gt;&lt;R&gt;121&lt;/R&gt;&lt;C&gt;1&lt;/C&gt;&lt;D xsi:type="xsd:double"&gt;9.74615625400839&lt;/D&gt;&lt;D xsi:type="xsd:double"&gt;10.3824247494026&lt;/D&gt;&lt;D xsi:type="xsd:double"&gt;10.1729001700725&lt;/D&gt;&lt;D xsi:type="xsd:double"&gt;9.76703399044993&lt;/D&gt;&lt;D xsi:type="xsd:double"&gt;9.59929510129866&lt;/D&gt;&lt;D xsi:type="xsd:double"&gt;9.95882351633337&lt;/D&gt;&lt;D xsi:type="xsd:double"&gt;9.41686554453641&lt;/D&gt;&lt;D xsi:type="xsd:double"&gt;9.82587802878225&lt;/D&gt;&lt;D xsi:type="xsd:double"&gt;9.94412172805261&lt;/D&gt;&lt;D xsi:type="xsd:double"&gt;9.8780607495454&lt;/D&gt;&lt;D xsi:type="xsd:double"&gt;10.1749825450317&lt;/D&gt;&lt;D xsi:type="xsd:double"&gt;9.59973474990102&lt;/D&gt;&lt;D xsi:type="xsd:double"&gt;9.68596645485529&lt;/D&gt;&lt;D xsi:type="xsd:double"&gt;9.71540001580342&lt;/D&gt;&lt;D xsi:type="xsd:double"&gt;9.18206102175807&lt;/D&gt;&lt;D xsi:type="xsd:double"&gt;9.71531438706556&lt;/D&gt;&lt;D xsi:type="xsd:double"&gt;10.4326178337672&lt;/D&gt;&lt;D xsi:type="xsd:double"&gt;10.0128753623013&lt;/D&gt;&lt;D xsi:type="xsd:double"&gt;9.93953588492537&lt;/D&gt;&lt;D xsi:type="xsd:double"&gt;10.2647627219801&lt;/D&gt;&lt;D xsi:type="xsd:double"&gt;10.4824048926796&lt;/D&gt;&lt;D xsi:type="xsd:double"&gt;10.39894385297&lt;/D&gt;&lt;D xsi:type="xsd:double"&gt;10.0827593705314&lt;/D&gt;&lt;D xsi:type="xsd:double"&gt;10.0483136967126&lt;/D&gt;&lt;D xsi:type="xsd:double"&gt;10.0232347610495&lt;/D&gt;&lt;D xsi:type="xsd:double"&gt;9.97565960921042&lt;/D&gt;&lt;D xsi:type="xsd:double"&gt;10.1465319642702&lt;/D&gt;&lt;D xsi:type="xsd:double"&gt;10.0438146366697&lt;/D&gt;&lt;D xsi:type="xsd:double"&gt;9.75575990460494&lt;/D&gt;&lt;D xsi:type="xsd:double"&gt;9.62208622209406&lt;/D&gt;&lt;D xsi:type="xsd:double"&gt;9.66475722066905&lt;/D&gt;&lt;D xsi:type="xsd:double"&gt;9.50007389383318&lt;/D&gt;&lt;D xsi:type="xsd:double"&gt;9.44939296673337&lt;/D&gt;&lt;D xsi:type="xsd:double"&gt;9.41019697453939&lt;/D&gt;&lt;D xsi:type="xsd:double"&gt;9.1895720698591&lt;/D&gt;&lt;D xsi:type="xsd:double"&gt;9.66170943932782&lt;/D&gt;&lt;D xsi:type="xsd:double"&gt;9.5181095116107&lt;/D&gt;&lt;D xsi:type="xsd:double"&gt;9.32980746769062&lt;/D&gt;&lt;D xsi:type="xsd:double"&gt;8.93735030099885&lt;/D&gt;&lt;D xsi:type="xsd:double"&gt;9.18439974152459&lt;/D&gt;&lt;D xsi:type="xsd:double"&gt;9.50994948307501&lt;/D&gt;&lt;D xsi:type="xsd:double"&gt;9.26035310408934&lt;/D&gt;&lt;D xsi:type="xsd:double"&gt;9.15754837445427&lt;/D&gt;&lt;D xsi:type="xsd:double"&gt;9.18876767426737&lt;/D&gt;&lt;D xsi:type="xsd:double"&gt;8.67904645834687&lt;/D&gt;&lt;D xsi:type="xsd:double"&gt;8.88166145287673&lt;/D&gt;&lt;D xsi:type="xsd:double"&gt;8.84714095022383&lt;/D&gt;&lt;D xsi:type="xsd:double"&gt;8.88488203977239&lt;/D&gt;&lt;D xsi:type="xsd:double"&gt;8.16949373256525&lt;/D&gt;&lt;D xsi:type="xsd:double"&gt;8.28168409433575&lt;/D&gt;&lt;D xsi:type="xsd:double"&gt;8.24473672783873&lt;/D&gt;&lt;D xsi:type="xsd:double"&gt;8.19864197037198&lt;/D&gt;&lt;D xsi:type="xsd:double"&gt;7.88067861694862&lt;/D&gt;&lt;D xsi:type="xsd:double"&gt;8.08116290613458&lt;/D&gt;&lt;D xsi:type="xsd:double"&gt;8.17411272329895&lt;/D&gt;&lt;D xsi:type="xsd:double"&gt;10.19890962455&lt;/D&gt;&lt;D xsi:type="xsd:double"&gt;10.2952247026271&lt;/D&gt;&lt;D xsi:type="xsd:double"&gt;11.1486544210637&lt;/D&gt;&lt;D xsi:type="xsd:double"&gt;11.3036029637991&lt;/D&gt;&lt;D xsi:type="xsd:double"&gt;10.8074354281679&lt;/D&gt;&lt;D xsi:type="xsd:double"&gt;11.3175545699692&lt;/D&gt;&lt;D xsi:type="xsd:double"&gt;10.5587844137643&lt;/D&gt;&lt;D xsi:type="xsd:double"&gt;10.8134370345348&lt;/D&gt;&lt;D xsi:type="xsd:double"&gt;10.7503059268554&lt;/D&gt;&lt;D xsi:type="xsd:double"&gt;11.5257604297443&lt;/D&gt;&lt;D xsi:type="xsd:double"&gt;10.8536058352859&lt;/D&gt;&lt;D xsi:type="xsd:double"&gt;11.2416794321913&lt;/D&gt;&lt;D xsi:type="xsd:double"&gt;11.1176875933286&lt;/D&gt;&lt;D xsi:type="xsd:double"&gt;10.6503440486614&lt;/D&gt;&lt;D xsi:type="xsd:double"&gt;9.43004863109553&lt;/D&gt;&lt;D xsi:type="xsd:double"&gt;11.1635338594926&lt;/D&gt;&lt;D xsi:type="xsd:double"&gt;13.0631849830044&lt;/D&gt;&lt;D xsi:type="xsd:double"&gt;12.5976656651677&lt;/D&gt;&lt;D xsi:type="xsd:double"&gt;13.027432749679&lt;/D&gt;&lt;D xsi:type="xsd:double"&gt;12.843105054414&lt;/D&gt;&lt;D xsi:type="xsd:double"&gt;12.447198195512&lt;/D&gt;&lt;D xsi:type="xsd:double"&gt;12.1103117704948&lt;/D&gt;&lt;D xsi:type="xsd:double"&gt;13.3941845400696&lt;/D&gt;&lt;D xsi:type="xsd:double"&gt;13.9199056364063&lt;/D&gt;&lt;D xsi:type="xsd:double"&gt;14.0994615681338&lt;/D&gt;&lt;D xsi:type="xsd:double"&gt;13.3835659726187&lt;/D&gt;&lt;D xsi:type="xsd:double"&gt;13.172770018265&lt;/D&gt;&lt;D xsi:type="xsd:double"&gt;11.2810212701601&lt;/D&gt;&lt;D xsi:type="xsd:double"&gt;11.2881607565844&lt;/D&gt;&lt;D xsi:type="xsd:double"&gt;11.2264777957967&lt;/D&gt;&lt;D xsi:type="xsd:double"&gt;10.7582271150984&lt;/D&gt;&lt;D xsi:type="xsd:double"&gt;10.4943053299625&lt;/D&gt;&lt;D xsi:type="xsd:double"&gt;9.69923349796616&lt;/D&gt;&lt;D xsi:type="xsd:double"&gt;9.99007265701897&lt;/D&gt;&lt;D xsi:type="xsd:double"&gt;10.1577098146975&lt;/D&gt;&lt;D xsi:type="xsd:double"&gt;10.0515724631293&lt;/D&gt;&lt;D xsi:type="xsd:double"&gt;9.30049013377539&lt;/D&gt;&lt;D xsi:type="xsd:double"&gt;9.37946216300433&lt;/D&gt;&lt;D xsi:type="xsd:double"&gt;9.4114023846737&lt;/D&gt;&lt;D xsi:type="xsd:double"&gt;8.8726544912853&lt;/D&gt;&lt;D xsi:type="xsd:double"&gt;8.93689784059072&lt;/D&gt;&lt;D xsi:type="xsd:double"&gt;8.15880826276766&lt;/D&gt;&lt;D xsi:type="xsd:double"&gt;8.79742990126075&lt;/D&gt;&lt;D xsi:type="xsd:double"&gt;8.52273963780997&lt;/D&gt;&lt;D xsi:type="xsd:double"&gt;8.50931090547062&lt;/D&gt;&lt;D xsi:type="xsd:double"&gt;9.91116797858237&lt;/D&gt;&lt;D xsi:type="xsd:double"&gt;10.7579433315872&lt;/D&gt;&lt;D xsi:type="xsd:double"&gt;10.6104193662212&lt;/D&gt;&lt;D xsi:type="xsd:double"&gt;12.7138805589301&lt;/D&gt;&lt;D xsi:type="xsd:double"&gt;12.9056789916936&lt;/D&gt;&lt;D xsi:type="xsd:double"&gt;13.6256663922393&lt;/D&gt;&lt;D xsi:type="xsd:double"&gt;13.2527485943578&lt;/D&gt;&lt;D xsi:type="xsd:double"&gt;12.9307554488609&lt;/D&gt;&lt;D xsi:type="xsd:double"&gt;12.0614028307333&lt;/D&gt;&lt;D xsi:type="xsd:double"&gt;11.7375932923989&lt;/D&gt;&lt;D xsi:type="xsd:double"&gt;11.4329554070956&lt;/D&gt;&lt;D xsi:type="xsd:double"&gt;10.2067063885988&lt;/D&gt;&lt;D xsi:type="xsd:double"&gt;9.90285530155045&lt;/D&gt;&lt;D xsi:type="xsd:double"&gt;10.0771361723043&lt;/D&gt;&lt;D xsi:type="xsd:double"&gt;10.0566434986487&lt;/D&gt;&lt;D xsi:type="xsd:double"&gt;10.2782094023455&lt;/D&gt;&lt;D xsi:type="xsd:double"&gt;10.4918923545018&lt;/D&gt;&lt;D xsi:type="xsd:double"&gt;10.4420740419953&lt;/D&gt;&lt;D xsi:type="xsd:double"&gt;9.74754327570177&lt;/D&gt;&lt;D xsi:type="xsd:double"&gt;9.61912542525405&lt;/D&gt;&lt;D xsi:type="xsd:double"&gt;9.61388190126777&lt;/D&gt;&lt;/FQL&gt;&lt;FQL&gt;&lt;Q&gt;URTH^P_PRICE(0)/P_PRICE_HIGH_PR(0,,,,,,"PRICE","INTRA","52W")&lt;/Q&gt;&lt;R&gt;1&lt;/R&gt;&lt;C&gt;1&lt;/C&gt;&lt;D xsi:type="xsd:double"&gt;0.9998671&lt;/D&gt;&lt;/FQL&gt;&lt;FQL&gt;&lt;Q&gt;REFPEMPR-FDS^FG_YIELD(NOW,,,0)&lt;/Q&gt;&lt;R&gt;1&lt;/R&gt;&lt;C&gt;1&lt;/C&gt;&lt;D xsi:type="xsd:double"&gt;5.75&lt;/D&gt;&lt;/FQL&gt;&lt;FQL&gt;&lt;Q&gt;CC_AE^IMF_IFS_RCPI_Q(0)&lt;/Q&gt;&lt;R&gt;0&lt;/R&gt;&lt;C&gt;0&lt;/C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xsi:type="xsd:double"&gt;11.9152161134331&lt;/D&gt;&lt;/FQL&gt;&lt;FQL&gt;&lt;Q&gt;EWZ^P_PRICE(0)/P_PRICE_LOW_PR(0,,,,,,"PRICE","INTRA","52W")-1&lt;/Q&gt;&lt;R&gt;1&lt;/R&gt;&lt;C&gt;1&lt;/C&gt;&lt;D xsi:type="xsd:double"&gt;0.057946682&lt;/D&gt;&lt;/FQL&gt;&lt;FQL&gt;&lt;Q&gt;EWY^FMA_PE(LTM,0,,,"PORTAGG","MEANR")&lt;/Q&gt;&lt;R&gt;1&lt;/R&gt;&lt;C&gt;1&lt;/C&gt;&lt;D xsi:type="xsd:double"&gt;17.4933081353065&lt;/D&gt;&lt;/FQL&gt;&lt;FQL&gt;&lt;Q&gt;USDVND^FG_COMPANY_NAME&lt;/Q&gt;&lt;R&gt;1&lt;/R&gt;&lt;C&gt;1&lt;/C&gt;&lt;D xsi:type="xsd:string"&gt;Vietnam Dong per U.S. Dollar&lt;/D&gt;&lt;/FQL&gt;&lt;FQL&gt;&lt;Q&gt;EPOL^FMA_RBICS_REV_CURRENT(30, LOC, "PORTAGG")&lt;/Q&gt;&lt;R&gt;1&lt;/R&gt;&lt;C&gt;1&lt;/C&gt;&lt;D xsi:type="xsd:double"&gt;48.6443878282369&lt;/D&gt;&lt;/FQL&gt;&lt;FQL&gt;&lt;Q&gt;USDCNH^FG_PRICE_CHANGE(0,-3AM)&lt;/Q&gt;&lt;R&gt;1&lt;/R&gt;&lt;C&gt;1&lt;/C&gt;&lt;D xsi:type="xsd:double"&gt;0.52809715&lt;/D&gt;&lt;/FQL&gt;&lt;FQL&gt;&lt;Q&gt;EPU^FMA_PE(LTMA,-10AY,0,AM,"PORTAGG","MEANR")&lt;/Q&gt;&lt;R&gt;121&lt;/R&gt;&lt;C&gt;1&lt;/C&gt;&lt;D xsi:type="xsd:double"&gt;15.9972007285938&lt;/D&gt;&lt;D xsi:type="xsd:double"&gt;16.240764467922&lt;/D&gt;&lt;D xsi:type="xsd:double"&gt;15.8251917624149&lt;/D&gt;&lt;D xsi:type="xsd:double"&gt;14.863725297798&lt;/D&gt;&lt;D xsi:type="xsd:double"&gt;13.9293083677999&lt;/D&gt;&lt;D xsi:type="xsd:double"&gt;14.4829526313809&lt;/D&gt;&lt;D xsi:type="xsd:double"&gt;13.9720226302076&lt;/D&gt;&lt;D xsi:type="xsd:double"&gt;15.922064401151&lt;/D&gt;&lt;D xsi:type="xsd:double"&gt;16.3005600453687&lt;/D&gt;&lt;D xsi:type="xsd:double"&gt;16.0678640709578&lt;/D&gt;&lt;D xsi:type="xsd:double"&gt;15.7164531849668&lt;/D&gt;&lt;D xsi:type="xsd:double"&gt;16.2331126285176&lt;/D&gt;&lt;D xsi:type="xsd:double"&gt;15.8560402259075&lt;/D&gt;&lt;D xsi:type="xsd:double"&gt;15.3286405759063&lt;/D&gt;&lt;D xsi:type="xsd:double"&gt;14.3072907373269&lt;/D&gt;&lt;D xsi:type="xsd:double"&gt;14.8944623497853&lt;/D&gt;&lt;D xsi:type="xsd:double"&gt;11.8056745603754&lt;/D&gt;&lt;D xsi:type="xsd:double"&gt;11.2486332015899&lt;/D&gt;&lt;D xsi:type="xsd:double"&gt;14.646902372389&lt;/D&gt;&lt;D xsi:type="xsd:double"&gt;16.43897890776&lt;/D&gt;&lt;D xsi:type="xsd:double"&gt;22.5946255292863&lt;/D&gt;&lt;D xsi:type="xsd:double"&gt;21.8999587447486&lt;/D&gt;&lt;D xsi:type="xsd:double"&gt;21.4576995988354&lt;/D&gt;&lt;D xsi:type="xsd:double"&gt;20.7207559839535&lt;/D&gt;&lt;D xsi:type="xsd:double"&gt;20.0326077781513&lt;/D&gt;&lt;D xsi:type="xsd:double"&gt;19.209086876234&lt;/D&gt;&lt;D xsi:type="xsd:double"&gt;18.3388804365906&lt;/D&gt;&lt;D xsi:type="xsd:double"&gt;16.8886098298269&lt;/D&gt;&lt;D xsi:type="xsd:double"&gt;16.2056982302207&lt;/D&gt;&lt;D xsi:type="xsd:double"&gt;15.8437937081424&lt;/D&gt;&lt;D xsi:type="xsd:double"&gt;15.7800127479485&lt;/D&gt;&lt;D xsi:type="xsd:double"&gt;17.2240148144419&lt;/D&gt;&lt;D xsi:type="xsd:double"&gt;16.220229091802&lt;/D&gt;&lt;D xsi:type="xsd:double"&gt;15.7886077971758&lt;/D&gt;&lt;D xsi:type="xsd:double"&gt;14.9718046316068&lt;/D&gt;&lt;D xsi:type="xsd:double"&gt;15.0160049543056&lt;/D&gt;&lt;D xsi:type="xsd:double"&gt;14.8152760683126&lt;/D&gt;&lt;D xsi:type="xsd:double"&gt;14.9635975239123&lt;/D&gt;&lt;D xsi:type="xsd:double"&gt;15.1511064364529&lt;/D&gt;&lt;D xsi:type="xsd:double"&gt;17.2005458291753&lt;/D&gt;&lt;D xsi:type="xsd:double"&gt;16.6636315979134&lt;/D&gt;&lt;D xsi:type="xsd:double"&gt;16.5582399016472&lt;/D&gt;&lt;D xsi:type="xsd:double"&gt;17.704077051339&lt;/D&gt;&lt;D xsi:type="xsd:double"&gt;17.9713241309651&lt;/D&gt;&lt;D xsi:type="xsd:double"&gt;19.8075432508215&lt;/D&gt;&lt;D xsi:type="xsd:double"&gt;19.2661246634357&lt;/D&gt;&lt;D xsi:type="xsd:double"&gt;18.6253330470671&lt;/D&gt;&lt;D xsi:type="xsd:double"&gt;18.0480224126116&lt;/D&gt;&lt;D xsi:type="xsd:double"&gt;17.6162303040701&lt;/D&gt;&lt;D xsi:type="xsd:double"&gt;17.794494285963&lt;/D&gt;&lt;D xsi:type="xsd:double"&gt;16.337272217021&lt;/D&gt;&lt;D xsi:type="xsd:double"&gt;16.4025593679402&lt;/D&gt;&lt;D xsi:type="xsd:double"&gt;16.5909453231629&lt;/D&gt;&lt;D xsi:type="xsd:double"&gt;16.7393211737227&lt;/D&gt;&lt;D xsi:type="xsd:double"&gt;17.4714886299031&lt;/D&gt;&lt;D xsi:type="xsd:double"&gt;19.1254467126205&lt;/D&gt;&lt;D xsi:type="xsd:double"&gt;20.118106573725&lt;/D&gt;&lt;D xsi:type="xsd:double"&gt;19.8217654940094&lt;/D&gt;&lt;D xsi:type="xsd:double"&gt;18.8543253230113&lt;/D&gt;&lt;D xsi:type="xsd:double"&gt;17.9869701023141&lt;/D&gt;&lt;D xsi:type="xsd:double"&gt;17.8032223432063&lt;/D&gt;&lt;D xsi:type="xsd:double"&gt;17.9424170318733&lt;/D&gt;&lt;D xsi:type="xsd:double"&gt;17.8794105287297&lt;/D&gt;&lt;D xsi:type="xsd:double"&gt;16.8846902435097&lt;/D&gt;&lt;D xsi:type="xsd:double"&gt;17.2506753070648&lt;/D&gt;&lt;D xsi:type="xsd:double"&gt;16.2004846513123&lt;/D&gt;&lt;D xsi:type="xsd:double"&gt;17.0322651402806&lt;/D&gt;&lt;D xsi:type="xsd:double"&gt;17.1455991777513&lt;/D&gt;&lt;D xsi:type="xsd:double"&gt;16.6426401842804&lt;/D&gt;&lt;D xsi:type="xsd:double"&gt;15.4696177706449&lt;/D&gt;&lt;D xsi:type="xsd:double"&gt;16.6048112864905&lt;/D&gt;&lt;D xsi:type="xsd:double"&gt;19.2054384346909&lt;/D&gt;&lt;D xsi:type="xsd:double"&gt;21.8441006463765&lt;/D&gt;&lt;D xsi:type="xsd:double"&gt;25.5960443421816&lt;/D&gt;&lt;D xsi:type="xsd:double"&gt;34.4664228782957&lt;/D&gt;&lt;D xsi:type="xsd:double"&gt;38.9272967239185&lt;/D&gt;&lt;D xsi:type="xsd:double"&gt;42.4891642061054&lt;/D&gt;&lt;D xsi:type="xsd:double"&gt;50.2162703036371&lt;/D&gt;&lt;D xsi:type="xsd:double"&gt;49.0896602407187&lt;/D&gt;&lt;D xsi:type="xsd:double"&gt;46.7851499600532&lt;/D&gt;&lt;D xsi:type="xsd:double"&gt;66.9820940030116&lt;/D&gt;&lt;D xsi:type="xsd:double"&gt;60.9786475996961&lt;/D&gt;&lt;D xsi:type="xsd:double"&gt;55.1774394024407&lt;/D&gt;&lt;D xsi:type="xsd:double"&gt;49.5433333649312&lt;/D&gt;&lt;D xsi:type="xsd:double"&gt;43.5806322466469&lt;/D&gt;&lt;D xsi:type="xsd:double"&gt;36.5875838978711&lt;/D&gt;&lt;D xsi:type="xsd:double"&gt;32.1203404018148&lt;/D&gt;&lt;D xsi:type="xsd:double"&gt;26.223839377017&lt;/D&gt;&lt;D xsi:type="xsd:double"&gt;21.0494391487219&lt;/D&gt;&lt;D xsi:type="xsd:double"&gt;15.8571253496781&lt;/D&gt;&lt;D xsi:type="xsd:double"&gt;11.7519461020242&lt;/D&gt;&lt;D xsi:type="xsd:double"&gt;11.5144294349247&lt;/D&gt;&lt;D xsi:type="xsd:double"&gt;13.6063640688447&lt;/D&gt;&lt;D xsi:type="xsd:double"&gt;13.1837193750395&lt;/D&gt;&lt;D xsi:type="xsd:double"&gt;12.164257772577&lt;/D&gt;&lt;D xsi:type="xsd:double"&gt;11.7492751466368&lt;/D&gt;&lt;D xsi:type="xsd:double"&gt;10.4374284930431&lt;/D&gt;&lt;D xsi:type="xsd:double"&gt;10.027932556307&lt;/D&gt;&lt;D xsi:type="xsd:double"&gt;9.53006030115241&lt;/D&gt;&lt;D xsi:type="xsd:double"&gt;9.52055298889333&lt;/D&gt;&lt;D xsi:type="xsd:double"&gt;9.98026250624665&lt;/D&gt;&lt;D xsi:type="xsd:double"&gt;9.83958850993186&lt;/D&gt;&lt;D xsi:type="xsd:double"&gt;9.94171176230912&lt;/D&gt;&lt;D xsi:type="xsd:double"&gt;10.0329031458914&lt;/D&gt;&lt;D xsi:type="xsd:double"&gt;9.43553610180886&lt;/D&gt;&lt;D xsi:type="xsd:double"&gt;9.5233030739594&lt;/D&gt;&lt;D xsi:type="xsd:double"&gt;9.66575765234395&lt;/D&gt;&lt;D xsi:type="xsd:double"&gt;9.7040334326677&lt;/D&gt;&lt;D xsi:type="xsd:double"&gt;10.1247199640786&lt;/D&gt;&lt;D xsi:type="xsd:double"&gt;11.01000410476&lt;/D&gt;&lt;D xsi:type="xsd:double"&gt;10.8877342047101&lt;/D&gt;&lt;D xsi:type="xsd:double"&gt;10.4338244467921&lt;/D&gt;&lt;D xsi:type="xsd:double"&gt;11.1228639217875&lt;/D&gt;&lt;D xsi:type="xsd:double"&gt;12.6816424562192&lt;/D&gt;&lt;D xsi:type="xsd:double"&gt;14.6523744672144&lt;/D&gt;&lt;D xsi:type="xsd:double"&gt;14.7590578980978&lt;/D&gt;&lt;D xsi:type="xsd:double"&gt;15.1864997891349&lt;/D&gt;&lt;D xsi:type="xsd:double"&gt;15.1677760917216&lt;/D&gt;&lt;D xsi:type="xsd:double"&gt;15.1480909102016&lt;/D&gt;&lt;D xsi:type="xsd:double"&gt;14.497405761588&lt;/D&gt;&lt;D xsi:type="xsd:double"&gt;14.1891751775363&lt;/D&gt;&lt;/FQL&gt;&lt;FQL&gt;&lt;Q&gt;ECH^FG_PRICE_MAVG(0,,,,30)&lt;/Q&gt;&lt;R&gt;1&lt;/R&gt;&lt;C&gt;1&lt;/C&gt;&lt;D xsi:type="xsd:double"&gt;27.192333&lt;/D&gt;&lt;/FQL&gt;&lt;FQL&gt;&lt;Q&gt;EWZ^P_PRICE(0)/P_PRICE_HIGH_PR(0,,,,,,"PRICE","INTRA","52W")&lt;/Q&gt;&lt;R&gt;1&lt;/R&gt;&lt;C&gt;1&lt;/C&gt;&lt;D xsi:type="xsd:double"&gt;0.794348&lt;/D&gt;&lt;/FQL&gt;&lt;FQL&gt;&lt;Q&gt;EPHE^FMA_RBICS_REV_CURRENT(30, LOC, "PORTAGG")&lt;/Q&gt;&lt;R&gt;1&lt;/R&gt;&lt;C&gt;1&lt;/C&gt;&lt;D xsi:type="xsd:double"&gt;41.2414049471568&lt;/D&gt;&lt;/FQL&gt;&lt;FQL&gt;&lt;Q&gt;VWO^JULIAN(FMA_DIV_YLD(NTMA,NOW,NOW,M,"PORTAGG","MEANR").DATES)&lt;/Q&gt;&lt;R&gt;1&lt;/R&gt;&lt;C&gt;1&lt;/C&gt;&lt;D xsi:type="xsd:long"&gt;45443&lt;/D&gt;&lt;/FQL&gt;&lt;FQL&gt;&lt;Q&gt;EWW^FMA_EVAL_EBIT(LTMA,NOW,NOW,M,"PORTAGG","MEANR")&lt;/Q&gt;&lt;R&gt;1&lt;/R&gt;&lt;C&gt;1&lt;/C&gt;&lt;D xsi:type="xsd:double"&gt;10.2088243495916&lt;/D&gt;&lt;/FQL&gt;&lt;FQL&gt;&lt;Q&gt;EPOL^FMA_PE(LTMA,-10AY,0,AM,"PORTAGG","MEANR")&lt;/Q&gt;&lt;R&gt;121&lt;/R&gt;&lt;C&gt;1&lt;/C&gt;&lt;D xsi:type="xsd:double"&gt;14.8064928621858&lt;/D&gt;&lt;D xsi:type="xsd:double"&gt;14.6702855214678&lt;/D&gt;&lt;D xsi:type="xsd:double"&gt;15.0257659608829&lt;/D&gt;&lt;D xsi:type="xsd:double"&gt;14.5957742168786&lt;/D&gt;&lt;D xsi:type="xsd:double"&gt;14.7505752016508&lt;/D&gt;&lt;D xsi:type="xsd:double"&gt;15.0415258026433&lt;/D&gt;&lt;D xsi:type="xsd:double"&gt;13.963368200515&lt;/D&gt;&lt;D xsi:type="xsd:double"&gt;18.5263077056685&lt;/D&gt;&lt;D xsi:type="xsd:double"&gt;20.3102397239851&lt;/D&gt;&lt;D xsi:type="xsd:double"&gt;19.864679369916&lt;/D&gt;&lt;D xsi:type="xsd:double"&gt;19.4147996737711&lt;/D&gt;&lt;D xsi:type="xsd:double"&gt;18.3650797441668&lt;/D&gt;&lt;D xsi:type="xsd:double"&gt;17.4852516407262&lt;/D&gt;&lt;D xsi:type="xsd:double"&gt;16.4262228626699&lt;/D&gt;&lt;D xsi:type="xsd:double"&gt;15.2014376535572&lt;/D&gt;&lt;D xsi:type="xsd:double"&gt;14.1462789853107&lt;/D&gt;&lt;D xsi:type="xsd:double"&gt;13.2443445186216&lt;/D&gt;&lt;D xsi:type="xsd:double"&gt;11.777612412523&lt;/D&gt;&lt;D xsi:type="xsd:double"&gt;10.9051430111447&lt;/D&gt;&lt;D xsi:type="xsd:double"&gt;11.821891848554&lt;/D&gt;&lt;D xsi:type="xsd:double"&gt;12.2770220037375&lt;/D&gt;&lt;D xsi:type="xsd:double"&gt;12.409888246751&lt;/D&gt;&lt;D xsi:type="xsd:double"&gt;12.2170029360009&lt;/D&gt;&lt;D xsi:type="xsd:double"&gt;12.0254082932967&lt;/D&gt;&lt;D xsi:type="xsd:double"&gt;11.7016401044527&lt;/D&gt;&lt;D xsi:type="xsd:double"&gt;12.1750633079409&lt;/D&gt;&lt;D xsi:type="xsd:double"&gt;12.1685990216669&lt;/D&gt;&lt;D xsi:type="xsd:double"&gt;12.3357788538972&lt;/D&gt;&lt;D xsi:type="xsd:double"&gt;12.5243187900639&lt;/D&gt;&lt;D xsi:type="xsd:double"&gt;12.8606976210496&lt;/D&gt;&lt;D xsi:type="xsd:double"&gt;14.0829371934346&lt;/D&gt;&lt;D xsi:type="xsd:double"&gt;14.3412095356674&lt;/D&gt;&lt;D xsi:type="xsd:double"&gt;15.8002441579332&lt;/D&gt;&lt;D xsi:type="xsd:double"&gt;15.41671671508&lt;/D&gt;&lt;D xsi:type="xsd:double"&gt;15.2699445104552&lt;/D&gt;&lt;D xsi:type="xsd:double"&gt;14.780409133796&lt;/D&gt;&lt;D xsi:type="xsd:double"&gt;14.585515013775&lt;/D&gt;&lt;D xsi:type="xsd:double"&gt;14.4735805496944&lt;/D&gt;&lt;D xsi:type="xsd:double"&gt;14.0796958568126&lt;/D&gt;&lt;D xsi:type="xsd:double"&gt;13.4549087834353&lt;/D&gt;&lt;D xsi:type="xsd:double"&gt;13.1446263466766&lt;/D&gt;&lt;D xsi:type="xsd:double"&gt;12.4278948316174&lt;/D&gt;&lt;D xsi:type="xsd:double"&gt;12.7407468589512&lt;/D&gt;&lt;D xsi:type="xsd:double"&gt;12.6319830325623&lt;/D&gt;&lt;D xsi:type="xsd:double"&gt;11.7505478125314&lt;/D&gt;&lt;D xsi:type="xsd:double"&gt;11.6461088152833&lt;/D&gt;&lt;D xsi:type="xsd:double"&gt;11.6875358012829&lt;/D&gt;&lt;D xsi:type="xsd:double"&gt;11.6537929298794&lt;/D&gt;&lt;D xsi:type="xsd:double"&gt;11.3220549849779&lt;/D&gt;&lt;D xsi:type="xsd:double"&gt;11.6724605331691&lt;/D&gt;&lt;D xsi:type="xsd:double"&gt;11.6213367741831&lt;/D&gt;&lt;D xsi:type="xsd:double"&gt;11.6225179012288&lt;/D&gt;&lt;D xsi:type="xsd:double"&gt;11.3910332211029&lt;/D&gt;&lt;D xsi:type="xsd:double"&gt;11.9147110294184&lt;/D&gt;&lt;D xsi:type="xsd:double"&gt;11.4933990319877&lt;/D&gt;&lt;D xsi:type="xsd:double"&gt;11.9629878308918&lt;/D&gt;&lt;D xsi:type="xsd:double"&gt;11.4894823155632&lt;/D&gt;&lt;D xsi:type="xsd:double"&gt;11.6306720003333&lt;/D&gt;&lt;D xsi:type="xsd:double"&gt;11.6332291628982&lt;/D&gt;&lt;D xsi:type="xsd:double"&gt;11.3258983935212&lt;/D&gt;&lt;D xsi:type="xsd:double"&gt;11.6439242997204&lt;/D&gt;&lt;D xsi:type="xsd:double"&gt;11.0969471232071&lt;/D&gt;&lt;D xsi:type="xsd:double"&gt;10.8527624634723&lt;/D&gt;&lt;D xsi:type="xsd:double"&gt;10.7971761362525&lt;/D&gt;&lt;D xsi:type="xsd:double"&gt;11.2683686176794&lt;/D&gt;&lt;D xsi:type="xsd:double"&gt;10.6431600063891&lt;/D&gt;&lt;D xsi:type="xsd:double"&gt;11.0834660238848&lt;/D&gt;&lt;D xsi:type="xsd:double"&gt;11.2103395564743&lt;/D&gt;&lt;D xsi:type="xsd:double"&gt;9.739383606541&lt;/D&gt;&lt;D xsi:type="xsd:double"&gt;9.67197580194275&lt;/D&gt;&lt;D xsi:type="xsd:double"&gt;10.7791953345832&lt;/D&gt;&lt;D xsi:type="xsd:double"&gt;12.0986987413624&lt;/D&gt;&lt;D xsi:type="xsd:double"&gt;11.4684815381176&lt;/D&gt;&lt;D xsi:type="xsd:double"&gt;12.1296309583167&lt;/D&gt;&lt;D xsi:type="xsd:double"&gt;12.6403651520474&lt;/D&gt;&lt;D xsi:type="xsd:double"&gt;13.9730486703453&lt;/D&gt;&lt;D xsi:type="xsd:double"&gt;17.2591287000922&lt;/D&gt;&lt;D xsi:type="xsd:double"&gt;21.2467731820867&lt;/D&gt;&lt;D xsi:type="xsd:double"&gt;22.7814042935656&lt;/D&gt;&lt;D xsi:type="xsd:double"&gt;15.6311927281331&lt;/D&gt;&lt;D xsi:type="xsd:double"&gt;17.0793847143343&lt;/D&gt;&lt;D xsi:type="xsd:double"&gt;16.6659356032544&lt;/D&gt;&lt;D xsi:type="xsd:double"&gt;16.4034364893997&lt;/D&gt;&lt;D xsi:type="xsd:double"&gt;16.2018682920274&lt;/D&gt;&lt;D xsi:type="xsd:double"&gt;15.4795934224765&lt;/D&gt;&lt;D xsi:type="xsd:double"&gt;14.5618165016403&lt;/D&gt;&lt;D xsi:type="xsd:double"&gt;14.1650003505785&lt;/D&gt;&lt;D xsi:type="xsd:double"&gt;14.0074344895198&lt;/D&gt;&lt;D xsi:type="xsd:double"&gt;13.5403803364934&lt;/D&gt;&lt;D xsi:type="xsd:double"&gt;11.4410384688621&lt;/D&gt;&lt;D xsi:type="xsd:double"&gt;11.0056903091535&lt;/D&gt;&lt;D xsi:type="xsd:double"&gt;11.4020351502072&lt;/D&gt;&lt;D xsi:type="xsd:double"&gt;9.77620382786223&lt;/D&gt;&lt;D xsi:type="xsd:double"&gt;9.77358163242435&lt;/D&gt;&lt;D xsi:type="xsd:double"&gt;8.99046486149989&lt;/D&gt;&lt;D xsi:type="xsd:double"&gt;8.52418254165915&lt;/D&gt;&lt;D xsi:type="xsd:double"&gt;8.06670188323847&lt;/D&gt;&lt;D xsi:type="xsd:double"&gt;7.12146102681277&lt;/D&gt;&lt;D xsi:type="xsd:double"&gt;6.8874833767942&lt;/D&gt;&lt;D xsi:type="xsd:double"&gt;6.24004296027057&lt;/D&gt;&lt;D xsi:type="xsd:double"&gt;6.37199993463316&lt;/D&gt;&lt;D xsi:type="xsd:double"&gt;6.06876424930234&lt;/D&gt;&lt;D xsi:type="xsd:double"&gt;6.09428001863183&lt;/D&gt;&lt;D xsi:type="xsd:double"&gt;5.57174410518263&lt;/D&gt;&lt;D xsi:type="xsd:double"&gt;6.00312933302243&lt;/D&gt;&lt;D xsi:type="xsd:double"&gt;5.93536501136472&lt;/D&gt;&lt;D xsi:type="xsd:double"&gt;6.11677546973888&lt;/D&gt;&lt;D xsi:type="xsd:double"&gt;6.48019081874039&lt;/D&gt;&lt;D xsi:type="xsd:double"&gt;7.0401010767987&lt;/D&gt;&lt;D xsi:type="xsd:double"&gt;6.70332437682228&lt;/D&gt;&lt;D xsi:type="xsd:double"&gt;6.94359318490256&lt;/D&gt;&lt;D xsi:type="xsd:double"&gt;6.71009725953434&lt;/D&gt;&lt;D xsi:type="xsd:double"&gt;7.73138402748904&lt;/D&gt;&lt;D xsi:type="xsd:double"&gt;8.50194496780606&lt;/D&gt;&lt;D xsi:type="xsd:double"&gt;8.71806815221245&lt;/D&gt;&lt;D xsi:type="xsd:double"&gt;8.87564956746567&lt;/D&gt;&lt;D xsi:type="xsd:double"&gt;8.92639843747473&lt;/D&gt;&lt;D xsi:type="xsd:double"&gt;8.80195821028498&lt;/D&gt;&lt;D xsi:type="xsd:double"&gt;8.96435855930944&lt;/D&gt;&lt;D xsi:type="xsd:double"&gt;8.92060663121801&lt;/D&gt;&lt;D xsi:type="xsd:double"&gt;9.1872505186881&lt;/D&gt;&lt;/FQL&gt;&lt;FQL&gt;&lt;Q&gt;VGK^FMA_PCT_ABOVE_MAVG(200,0,,,,"PORTAGG")&lt;/Q&gt;&lt;R&gt;1&lt;/R&gt;&lt;C&gt;1&lt;/C&gt;&lt;D xsi:type="xsd:double"&gt;73.2114467408585&lt;/D&gt;&lt;/FQL&gt;&lt;FQL&gt;&lt;Q&gt;TRYVN10Y-FDS^PCTCHG(FG_YIELD(0,,,,"YTM"),FG_YIELD(-1AM,,,,"YTM"))&lt;/Q&gt;&lt;R&gt;1&lt;/R&gt;&lt;C&gt;1&lt;/C&gt;&lt;D xsi:type="xsd:double"&gt;6.6721544&lt;/D&gt;&lt;/FQL&gt;&lt;FQL&gt;&lt;Q&gt;ECH^FMA_ROE(NTMA,-20AY,NOW,FY,"PORTAGG","MEANR")&lt;/Q&gt;&lt;R&gt;20&lt;/R&gt;&lt;C&gt;1&lt;/C&gt;&lt;D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xsi:type="xsd:double"&gt;12.7874449821423&lt;/D&gt;&lt;D xsi:type="xsd:double"&gt;13.7697152555849&lt;/D&gt;&lt;/FQL&gt;&lt;FQL&gt;&lt;Q&gt;ECH^FG_PRICE(0)&lt;/Q&gt;&lt;R&gt;1&lt;/R&gt;&lt;C&gt;1&lt;/C&gt;&lt;D xsi:type="xsd:double"&gt;26.13&lt;/D&gt;&lt;/FQL&gt;&lt;FQL&gt;&lt;Q&gt;EPOL^FG_ROE(0)&lt;/Q&gt;&lt;R&gt;1&lt;/R&gt;&lt;C&gt;1&lt;/C&gt;&lt;D xsi:type="xsd:double"&gt;13.4830775500189&lt;/D&gt;&lt;/FQL&gt;&lt;FQL&gt;&lt;Q&gt;TRYCA10Y-FDS^FG_YIELD(-10AY,0,Y,,"YTM")&lt;/Q&gt;&lt;R&gt;10&lt;/R&gt;&lt;C&gt;1&lt;/C&gt;&lt;D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xsi:type="xsd:double"&gt;3.0987&lt;/D&gt;&lt;/FQL&gt;&lt;FQL&gt;&lt;Q&gt;CNYA^FG_PRICE_MAVG(0,,,,200)&lt;/Q&gt;&lt;R&gt;1&lt;/R&gt;&lt;C&gt;1&lt;/C&gt;&lt;D xsi:type="xsd:double"&gt;26.298376&lt;/D&gt;&lt;/FQL&gt;&lt;FQL&gt;&lt;Q&gt;EWJ^SIZE(FG_CONSTITUENTS)&lt;/Q&gt;&lt;R&gt;1&lt;</t>
        </r>
      </text>
    </comment>
    <comment ref="A22" authorId="0" shapeId="0" xr:uid="{EE1136DB-3719-42DE-B5EA-70F9C450DFEA}">
      <text>
        <r>
          <rPr>
            <b/>
            <sz val="9"/>
            <color indexed="81"/>
            <rFont val="Tahoma"/>
            <charset val="1"/>
          </rPr>
          <t>/R&gt;&lt;C&gt;1&lt;/C&gt;&lt;D xsi:type="xsd:long"&gt;204&lt;/D&gt;&lt;/FQL&gt;&lt;FQL&gt;&lt;Q&gt;TRYTW10Y-FDS^PCTCHG(FG_YIELD(0,,,,"YTM"),FG_YIELD(-3AM,,,,"YTM"))&lt;/Q&gt;&lt;R&gt;1&lt;/R&gt;&lt;C&gt;1&lt;/C&gt;&lt;D xsi:type="xsd:double"&gt;19.396963&lt;/D&gt;&lt;/FQL&gt;&lt;FQL&gt;&lt;Q&gt;VGK^FMA_EVAL_EBITDA(NTMA,0,,,"PORTAGG","MEANR")&lt;/Q&gt;&lt;R&gt;1&lt;/R&gt;&lt;C&gt;1&lt;/C&gt;&lt;D xsi:type="xsd:double"&gt;8.94997035050007&lt;/D&gt;&lt;/FQL&gt;&lt;FQL&gt;&lt;Q&gt;USDQAR^FG_PRICE_CHANGE(0,-3AM)&lt;/Q&gt;&lt;R&gt;1&lt;/R&gt;&lt;C&gt;1&lt;/C&gt;&lt;D xsi:type="xsd:double"&gt;0&lt;/D&gt;&lt;/FQL&gt;&lt;FQL&gt;&lt;Q&gt;GREK^FMA_PE(NTMA,-10AY,0,AM,"PORTAGG","MEANR")&lt;/Q&gt;&lt;R&gt;121&lt;/R&gt;&lt;C&gt;1&lt;/C&gt;&lt;D xsi:type="xsd:double"&gt;9.8182885413445&lt;/D&gt;&lt;D xsi:type="xsd:double"&gt;8.07470522221179&lt;/D&gt;&lt;D xsi:type="xsd:double"&gt;8.25868061348518&lt;/D&gt;&lt;D xsi:type="xsd:double"&gt;7.05599697268794&lt;/D&gt;&lt;D xsi:type="xsd:double"&gt;6.53928121581655&lt;/D&gt;&lt;D xsi:type="xsd:double"&gt;6.86450679046918&lt;/D&gt;&lt;D xsi:type="xsd:double"&gt;4.27120685367529&lt;/D&gt;&lt;D xsi:type="xsd:double"&gt;4.5898053984715&lt;/D&gt;&lt;D xsi:type="xsd:double"&gt;4.92398383208131&lt;/D&gt;&lt;D xsi:type="xsd:double"&gt;5.18309389389646&lt;/D&gt;&lt;D xsi:type="xsd:double"&gt;4.96154104177612&lt;/D&gt;&lt;D xsi:type="xsd:double"&gt;5.27239161919621&lt;/D&gt;&lt;D xsi:type="xsd:double"&gt;4.74942256821343&lt;/D&gt;&lt;D xsi:type="xsd:double"&gt;4.63949457515917&lt;/D&gt;&lt;D xsi:type="xsd:double"&gt;3.80069405083214&lt;/D&gt;&lt;D xsi:type="xsd:double"&gt;4.09754106024996&lt;/D&gt;&lt;D xsi:type="xsd:double"&gt;3.74682325389488&lt;/D&gt;&lt;D xsi:type="xsd:double"&gt;3.98255921292992&lt;/D&gt;&lt;D xsi:type="xsd:double"&gt;7.37578950217439&lt;/D&gt;&lt;D xsi:type="xsd:double"&gt;8.82508763601918&lt;/D&gt;&lt;D xsi:type="xsd:double"&gt;9.03684058393641&lt;/D&gt;&lt;D xsi:type="xsd:double"&gt;8.69761548966361&lt;/D&gt;&lt;D xsi:type="xsd:double"&gt;9.99750899870618&lt;/D&gt;&lt;D xsi:type="xsd:double"&gt;10.6925284336569&lt;/D&gt;&lt;D xsi:type="xsd:double"&gt;7.91917020889485&lt;/D&gt;&lt;D xsi:type="xsd:double"&gt;8.8171957295195&lt;/D&gt;&lt;D xsi:type="xsd:double"&gt;8.79438624776316&lt;/D&gt;&lt;D xsi:type="xsd:double"&gt;9.02715053338422&lt;/D&gt;&lt;D xsi:type="xsd:double"&gt;8.36973835516356&lt;/D&gt;&lt;D xsi:type="xsd:double"&gt;9.28513449020199&lt;/D&gt;&lt;D xsi:type="xsd:double"&gt;9.12185297060209&lt;/D&gt;&lt;D xsi:type="xsd:double"&gt;8.76326956932598&lt;/D&gt;&lt;D xsi:type="xsd:double"&gt;9.24773842941561&lt;/D&gt;&lt;D xsi:type="xsd:double"&gt;10.5581594800094&lt;/D&gt;&lt;D xsi:type="xsd:double"&gt;12.5108035146185&lt;/D&gt;&lt;D xsi:type="xsd:double"&gt;13.6483845980198&lt;/D&gt;&lt;D xsi:type="xsd:double"&gt;13.0956738866149&lt;/D&gt;&lt;D xsi:type="xsd:double"&gt;12.6480615774794&lt;/D&gt;&lt;D xsi:type="xsd:double"&gt;11.4731538897479&lt;/D&gt;&lt;D xsi:type="xsd:double"&gt;11.135007692988&lt;/D&gt;&lt;D xsi:type="xsd:double"&gt;12.1805810469125&lt;/D&gt;&lt;D xsi:type="xsd:double"&gt;11.8637704894208&lt;/D&gt;&lt;D xsi:type="xsd:double"&gt;13.8467652671022&lt;/D&gt;&lt;D xsi:type="xsd:double"&gt;14.4863540868283&lt;/D&gt;&lt;D xsi:type="xsd:double"&gt;13.7865373417158&lt;/D&gt;&lt;D xsi:type="xsd:double"&gt;13.7318729084163&lt;/D&gt;&lt;D xsi:type="xsd:double"&gt;14.7719245659908&lt;/D&gt;&lt;D xsi:type="xsd:double"&gt;14.8830428835334&lt;/D&gt;&lt;D xsi:type="xsd:double"&gt;14.7919701033121&lt;/D&gt;&lt;D xsi:type="xsd:double"&gt;14.5509157184601&lt;/D&gt;&lt;D xsi:type="xsd:double"&gt;13.5419397917027&lt;/D&gt;&lt;D xsi:type="xsd:double"&gt;13.5606423795196&lt;/D&gt;&lt;D xsi:type="xsd:double"&gt;11.8897898027607&lt;/D&gt;&lt;D xsi:type="xsd:double"&gt;12.2750524274508&lt;/D&gt;&lt;D xsi:type="xsd:double"&gt;10.9058370773039&lt;/D&gt;&lt;D xsi:type="xsd:double"&gt;11.3307583081397&lt;/D&gt;&lt;D xsi:type="xsd:double"&gt;12.6802891184101&lt;/D&gt;&lt;D xsi:type="xsd:double"&gt;13.7344664506034&lt;/D&gt;&lt;D xsi:type="xsd:double"&gt;13.9981641446923&lt;/D&gt;&lt;D xsi:type="xsd:double"&gt;13.8532807187912&lt;/D&gt;&lt;D xsi:type="xsd:double"&gt;14.9567835085831&lt;/D&gt;&lt;D xsi:type="xsd:double"&gt;13.240283122272&lt;/D&gt;&lt;D xsi:type="xsd:double"&gt;14.0882800578637&lt;/D&gt;&lt;D xsi:type="xsd:double"&gt;12.0447810882857&lt;/D&gt;&lt;D xsi:type="xsd:double"&gt;11.8487284488684&lt;/D&gt;&lt;D xsi:type="xsd:double"&gt;11.2390850611441&lt;/D&gt;&lt;D xsi:type="xsd:double"&gt;11.3707790679188&lt;/D&gt;&lt;D xsi:type="xsd:double"&gt;10.943421936008&lt;/D&gt;&lt;D xsi:type="xsd:double"&gt;8.71505295475922&lt;/D&gt;&lt;D xsi:type="xsd:double"&gt;6.76076669901635&lt;/D&gt;&lt;D xsi:type="xsd:double"&gt;9.84631344678714&lt;/D&gt;&lt;D xsi:type="xsd:double"&gt;12.3577908924928&lt;/D&gt;&lt;D xsi:type="xsd:double"&gt;13.8777951085259&lt;/D&gt;&lt;D xsi:type="xsd:double"&gt;12.6205608415713&lt;/D&gt;&lt;D xsi:type="xsd:double"&gt;12.7197932880698&lt;/D&gt;&lt;D xsi:type="xsd:double"&gt;11.5492755976078&lt;/D&gt;&lt;D xsi:type="xsd:double"&gt;9.43368141711546&lt;/D&gt;&lt;D xsi:type="xsd:double"&gt;12.5729529218281&lt;/D&gt;&lt;D xsi:type="xsd:double"&gt;12.3774066308021&lt;/D&gt;&lt;D xsi:type="xsd:double"&gt;11.2146626916933&lt;/D&gt;&lt;D xsi:type="xsd:double"&gt;12.3139471193175&lt;/D&gt;&lt;D xsi:type="xsd:double"&gt;12.1054009039132&lt;/D&gt;&lt;D xsi:type="xsd:double"&gt;12.9141670728731&lt;/D&gt;&lt;D xsi:type="xsd:double"&gt;12.7002384983671&lt;/D&gt;&lt;D xsi:type="xsd:double"&gt;11.9649355089025&lt;/D&gt;&lt;D xsi:type="xsd:double"&gt;11.2474793409143&lt;/D&gt;&lt;D xsi:type="xsd:double"&gt;11.1110996823916&lt;/D&gt;&lt;D xsi:type="xsd:double"&gt;10.2359971917966&lt;/D&gt;&lt;D xsi:type="xsd:double"&gt;11.2057583587724&lt;/D&gt;&lt;D xsi:type="xsd:double"&gt;9.73460391958803&lt;/D&gt;&lt;D xsi:type="xsd:double"&gt;9.65630869922522&lt;/D&gt;&lt;D xsi:type="xsd:double"&gt;10.0501368266708&lt;/D&gt;&lt;D xsi:type="xsd:double"&gt;8.97391106837102&lt;/D&gt;&lt;D xsi:type="xsd:double"&gt;10.0626992544279&lt;/D&gt;&lt;D xsi:type="xsd:double"&gt;9.53972292752178&lt;/D&gt;&lt;D xsi:type="xsd:double"&gt;9.55386758146727&lt;/D&gt;&lt;D xsi:type="xsd:double"&gt;7.56609580440797&lt;/D&gt;&lt;D xsi:type="xsd:double"&gt;8.03280736642053&lt;/D&gt;&lt;D xsi:type="xsd:double"&gt;7.12112228779996&lt;/D&gt;&lt;D xsi:type="xsd:double"&gt;6.68758854398166&lt;/D&gt;&lt;D xsi:type="xsd:double"&gt;6.86761662832667&lt;/D&gt;&lt;D xsi:type="xsd:double"&gt;6.67310545274807&lt;/D&gt;&lt;D xsi:type="xsd:double"&gt;6.76807173346082&lt;/D&gt;&lt;D xsi:type="xsd:double"&gt;7.48129476062507&lt;/D&gt;&lt;D xsi:type="xsd:double"&gt;7.86329465096803&lt;/D&gt;&lt;D xsi:type="xsd:double"&gt;7.12046222472951&lt;/D&gt;&lt;D xsi:type="xsd:double"&gt;7.00281287512971&lt;/D&gt;&lt;D xsi:type="xsd:double"&gt;7.49412764834939&lt;/D&gt;&lt;D xsi:type="xsd:double"&gt;7.96503286042355&lt;/D&gt;&lt;D xsi:type="xsd:double"&gt;7.9411383594501&lt;/D&gt;&lt;D xsi:type="xsd:double"&gt;7.06442130511708&lt;/D&gt;&lt;D xsi:type="xsd:double"&gt;6.46732006598302&lt;/D&gt;&lt;D xsi:type="xsd:double"&gt;6.7029257933195&lt;/D&gt;&lt;D xsi:type="xsd:double"&gt;6.63527252564069&lt;/D&gt;&lt;D xsi:type="xsd:double"&gt;6.68694138487631&lt;/D&gt;&lt;D xsi:type="xsd:double"&gt;7.03198108623007&lt;/D&gt;&lt;D xsi:type="xsd:double"&gt;7.20998767389807&lt;/D&gt;&lt;D xsi:type="xsd:double"&gt;6.82598189834222&lt;/D&gt;&lt;D xsi:type="xsd:double"&gt;7.08460567815539&lt;/D&gt;&lt;D xsi:type="xsd:double"&gt;7.23693556726107&lt;/D&gt;&lt;D xsi:type="xsd:double"&gt;7.08317613200134&lt;/D&gt;&lt;/FQL&gt;&lt;FQL&gt;&lt;Q&gt;USDPLN^FG_PRICE(0)&lt;/Q&gt;&lt;R&gt;1&lt;/R&gt;&lt;C&gt;1&lt;/C&gt;&lt;D xsi:type="xsd:double"&gt;3.9611&lt;/D&gt;&lt;/FQL&gt;&lt;FQL&gt;&lt;Q&gt;EWW^FG_PRICE(0)&lt;/Q&gt;&lt;R&gt;1&lt;/R&gt;&lt;C&gt;1&lt;/C&gt;&lt;D xsi:type="xsd:double"&gt;57.28&lt;/D&gt;&lt;/FQL&gt;&lt;FQL&gt;&lt;Q&gt;EWJ^FG_TOTAL_RETURNC(0,-3AM)&lt;/Q&gt;&lt;R&gt;1&lt;/R&gt;&lt;C&gt;1&lt;/C&gt;&lt;D xsi:type="xsd:double"&gt;0.87713003&lt;/D&gt;&lt;/FQL&gt;&lt;FQL&gt;&lt;Q&gt;REFTWDISC-FDS^PROPER_NAME(0,,,"SECURITY","NAME")&lt;/Q&gt;&lt;R&gt;1&lt;/R&gt;&lt;C&gt;1&lt;/C&gt;&lt;D xsi:type="xsd:string"&gt;Taiwan China Discount Rate&lt;/D&gt;&lt;/FQL&gt;&lt;FQL&gt;&lt;Q&gt;GREK^FG_FCF_YIELD_NTM(0)&lt;/Q&gt;&lt;R&gt;1&lt;/R&gt;&lt;C&gt;1&lt;/C&gt;&lt;D xsi:type="xsd:double"&gt;2.29285734782541&lt;/D&gt;&lt;/FQL&gt;&lt;FQL&gt;&lt;Q&gt;USDSAR^FG_PRICE_CHANGE(0,-1AM)&lt;/Q&gt;&lt;R&gt;1&lt;/R&gt;&lt;C&gt;1&lt;/C&gt;&lt;D xsi:type="xsd:double"&gt;0.018668175&lt;/D&gt;&lt;/FQL&gt;&lt;FQL&gt;&lt;Q&gt;GREK^PERCENT_CHANGE(FMA_EPS(+1,0,,,,"PORTAGG","MEAN"),FMA_EPS(+1,-3AM,,,,"PORTAGG","MEAN"))&lt;/Q&gt;&lt;R&gt;1&lt;/R&gt;&lt;C&gt;1&lt;/C&gt;&lt;D xsi:type="xsd:double"&gt;-1.42127226719628&lt;/D&gt;&lt;/FQL&gt;&lt;FQL&gt;&lt;Q&gt;REFMYON-FDS^(SUBARRAY(NOT_NA(NO_REPEAT_F(FG_YIELD(NOW,-10AY,D))),0,1)-SUBARRAY(NOT_NA(NO_REPEAT_F(FG_YIELD(NOW,-10AY,D))),1,1))*100&lt;/Q&gt;&lt;R&gt;1&lt;/R&gt;&lt;C&gt;1&lt;/C&gt;&lt;D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xsi:type="xsd:double"&gt;25&lt;/D&gt;&lt;/FQL&gt;&lt;FQL&gt;&lt;Q&gt;USDPLN^FG_COMPANY_NAME&lt;/Q&gt;&lt;R&gt;1&lt;/R&gt;&lt;C&gt;1&lt;/C&gt;&lt;D xsi:type="xsd:string"&gt;Polish Zloty per U.S. Dollar&lt;/D&gt;&lt;/FQL&gt;&lt;FQL&gt;&lt;Q&gt;EWT^FG_PRICE_MAVG(0,,,,200)&lt;/Q&gt;&lt;R&gt;1&lt;/R&gt;&lt;C&gt;1&lt;/C&gt;&lt;D xsi:type="xsd:double"&gt;47.5904&lt;/D&gt;&lt;/FQL&gt;&lt;FQL&gt;&lt;Q&gt;URTH^P_PRICE(0)/P_PRICE_LOW_PR(0,,,,,,"PRICE","INTRA","52W")-1&lt;/Q&gt;&lt;R&gt;1&lt;/R&gt;&lt;C&gt;1&lt;/C&gt;&lt;D xsi:type="xsd:double"&gt;0.31211865&lt;/D&gt;&lt;/FQL&gt;&lt;FQL&gt;&lt;Q&gt;REFPEMPR-FDS^(SUBARRAY(NOT_NA(NO_REPEAT_F(FG_YIELD(NOW,-10AY,D))),0,1)-SUBARRAY(NOT_NA(NO_REPEAT_F(FG_YIELD(NOW,-10AY,D))),1,1))*100&lt;/Q&gt;&lt;R&gt;1&lt;/R&gt;&lt;C&gt;1&lt;/C&gt;&lt;D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xsi:type="xsd:double"&gt;-25&lt;/D&gt;&lt;/FQL&gt;&lt;FQL&gt;&lt;Q&gt;GREK^FMA_PE(NTMA,0,,,"PORTAGG","MEANR")&lt;/Q&gt;&lt;R&gt;1&lt;/R&gt;&lt;C&gt;1&lt;/C&gt;&lt;D xsi:type="xsd:double"&gt;7.08317613200134&lt;/D&gt;&lt;/FQL&gt;&lt;FQL&gt;&lt;Q&gt;EWW^FMA_ROE(NTMA,-20AY,NOW,FY,"PORTAGG","MEANR")&lt;/Q&gt;&lt;R&gt;20&lt;/R&gt;&lt;C&gt;1&lt;/C&gt;&lt;D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xsi:type="xsd:double"&gt;13.7129718327555&lt;/D&gt;&lt;/FQL&gt;&lt;FQL&gt;&lt;Q&gt;EWY^FMA_PE(NTMA,0,,,"PORTAGG","MEANR")&lt;/Q&gt;&lt;R&gt;1&lt;/R&gt;&lt;C&gt;1&lt;/C&gt;&lt;D xsi:type="xsd:double"&gt;9.61388190126777&lt;/D&gt;&lt;/FQL&gt;&lt;FQL&gt;&lt;Q&gt;USDVND^FG_PRICE(0)&lt;/Q&gt;&lt;R&gt;1&lt;/R&gt;&lt;C&gt;1&lt;/C&gt;&lt;D xsi:type="xsd:double"&gt;25417&lt;/D&gt;&lt;/FQL&gt;&lt;FQL&gt;&lt;Q&gt;EWT^FG_PRICE_MAVG(0,,,,60)&lt;/Q&gt;&lt;R&gt;1&lt;/R&gt;&lt;C&gt;1&lt;/C&gt;&lt;D xsi:type="xsd:double"&gt;50.537167&lt;/D&gt;&lt;/FQL&gt;&lt;FQL&gt;&lt;Q&gt;EZA^PERCENT_CHANGE(FMA_EPS(+1,0,,,,"PORTAGG","MEAN"),FMA_EPS(+1,-3AM,,,,"PORTAGG","MEAN"))&lt;/Q&gt;&lt;R&gt;1&lt;/R&gt;&lt;C&gt;1&lt;/C&gt;&lt;D xsi:type="xsd:double"&gt;0.68130581610854&lt;/D&gt;&lt;/FQL&gt;&lt;FQL&gt;&lt;Q&gt;EPU^FMA_RBICS_REV_CURRENT(30, LOC, "PORTAGG")&lt;/Q&gt;&lt;R&gt;1&lt;/R&gt;&lt;C&gt;1&lt;/C&gt;&lt;D xsi:type="xsd:double"&gt;30.8413445335127&lt;/D&gt;&lt;/FQL&gt;&lt;FQL&gt;&lt;Q&gt;EWY^FMA_PE(LTMA,-10AY,0,AM,"PORTAGG","MEANR")&lt;/Q&gt;&lt;R&gt;121&lt;/R&gt;&lt;C&gt;1&lt;/C&gt;&lt;D xsi:type="xsd:double"&gt;11.3237157078905&lt;/D&gt;&lt;D xsi:type="xsd:double"&gt;11.6720964940916&lt;/D&gt;&lt;D xsi:type="xsd:double"&gt;11.5529739746529&lt;/D&gt;&lt;D xsi:type="xsd:double"&gt;11.160434192008&lt;/D&gt;&lt;D xsi:type="xsd:double"&gt;11.4204387239453&lt;/D&gt;&lt;D xsi:type="xsd:double"&gt;11.8255953217873&lt;/D&gt;&lt;D xsi:type="xsd:double"&gt;11.3073767759309&lt;/D&gt;&lt;D xsi:type="xsd:double"&gt;12.2238934385587&lt;/D&gt;&lt;D xsi:type="xsd:double"&gt;12.2655728631509&lt;/D&gt;&lt;D xsi:type="xsd:double"&gt;12.0572753226166&lt;/D&gt;&lt;D xsi:type="xsd:double"&gt;11.9211038515207&lt;/D&gt;&lt;D xsi:type="xsd:double"&gt;11.4931493025863&lt;/D&gt;&lt;D xsi:type="xsd:double"&gt;11.3535563272901&lt;/D&gt;&lt;D xsi:type="xsd:double"&gt;11.2125419457503&lt;/D&gt;&lt;D xsi:type="xsd:double"&gt;10.6070916034643&lt;/D&gt;&lt;D xsi:type="xsd:double"&gt;10.7929431351437&lt;/D&gt;&lt;D xsi:type="xsd:double"&gt;11.5063482880761&lt;/D&gt;&lt;D xsi:type="xsd:double"&gt;10.9831381874118&lt;/D&gt;&lt;D xsi:type="xsd:double"&gt;9.89324554712251&lt;/D&gt;&lt;D xsi:type="xsd:double"&gt;10.473618342261&lt;/D&gt;&lt;D xsi:type="xsd:double"&gt;10.6057459743683&lt;/D&gt;&lt;D xsi:type="xsd:double"&gt;10.6108534236551&lt;/D&gt;&lt;D xsi:type="xsd:double"&gt;10.5142794532202&lt;/D&gt;&lt;D xsi:type="xsd:double"&gt;10.4916832204521&lt;/D&gt;&lt;D xsi:type="xsd:double"&gt;10.5047973844777&lt;/D&gt;&lt;D xsi:type="xsd:double"&gt;10.5049303167391&lt;/D&gt;&lt;D xsi:type="xsd:double"&gt;10.6615340439299&lt;/D&gt;&lt;D xsi:type="xsd:double"&gt;10.7277475796259&lt;/D&gt;&lt;D xsi:type="xsd:double"&gt;10.6664535250632&lt;/D&gt;&lt;D xsi:type="xsd:double"&gt;10.7494118725267&lt;/D&gt;&lt;D xsi:type="xsd:double"&gt;11.1131966521126&lt;/D&gt;&lt;D xsi:type="xsd:double"&gt;11.4937027446692&lt;/D&gt;&lt;D xsi:type="xsd:double"&gt;11.6420975796535&lt;/D&gt;&lt;D xsi:type="xsd:double"&gt;11.4131102042347&lt;/D&gt;&lt;D xsi:type="xsd:double"&gt;11.1472491877703&lt;/D&gt;&lt;D xsi:type="xsd:double"&gt;11.1376511080087&lt;/D&gt;&lt;D xsi:type="xsd:double"&gt;10.9384292280883&lt;/D&gt;&lt;D xsi:type="xsd:double"&gt;10.6878906598423&lt;/D&gt;&lt;D xsi:type="xsd:double"&gt;10.2569625142963&lt;/D&gt;&lt;D xsi:type="xsd:double"&gt;10.3408232997673&lt;/D&gt;&lt;D xsi:type="xsd:double"&gt;10.5766415981161&lt;/D&gt;&lt;D xsi:type="xsd:double"&gt;10.3666964917523&lt;/D&gt;&lt;D xsi:type="xsd:double"&gt;10.2873557037768&lt;/D&gt;&lt;D xsi:type="xsd:double"&gt;10.4817796084745&lt;/D&gt;&lt;D xsi:type="xsd:double"&gt;10.4914030568763&lt;/D&gt;&lt;D xsi:type="xsd:double"&gt;10.383162959506&lt;/D&gt;&lt;D xsi:type="xsd:double"&gt;10.2543314109669&lt;/D&gt;&lt;D xsi:type="xsd:double"&gt;10.1391077768297&lt;/D&gt;&lt;D xsi:type="xsd:double"&gt;9.64198297858852&lt;/D&gt;&lt;D xsi:type="xsd:double"&gt;9.54400021494107&lt;/D&gt;&lt;D xsi:type="xsd:double"&gt;9.37877275762083&lt;/D&gt;&lt;D xsi:type="xsd:double"&gt;9.17263422764913&lt;/D&gt;&lt;D xsi:type="xsd:double"&gt;8.5666519935245&lt;/D&gt;&lt;D xsi:type="xsd:double"&gt;8.51978971662787&lt;/D&gt;&lt;D xsi:type="xsd:double"&gt;8.04402370195135&lt;/D&gt;&lt;D xsi:type="xsd:double"&gt;9.71226331917699&lt;/D&gt;&lt;D xsi:type="xsd:double"&gt;9.99443851804006&lt;/D&gt;&lt;D xsi:type="xsd:double"&gt;10.3377421599461&lt;/D&gt;&lt;D xsi:type="xsd:double"&gt;10.5882078570518&lt;/D&gt;&lt;D xsi:type="xsd:double"&gt;10.6478239783096&lt;/D&gt;&lt;D xsi:type="xsd:double"&gt;11.159707576775&lt;/D&gt;&lt;D xsi:type="xsd:double"&gt;11.0623303962909&lt;/D&gt;&lt;D xsi:type="xsd:double"&gt;11.5695266682798&lt;/D&gt;&lt;D xsi:type="xsd:double"&gt;11.9116951219672&lt;/D&gt;&lt;D xsi:type="xsd:double"&gt;13.2874946789605&lt;/D&gt;&lt;D xsi:type="xsd:double"&gt;13.319827318033&lt;/D&gt;&lt;D xsi:type="xsd:double"&gt;14.4657867498176&lt;/D&gt;&lt;D xsi:type="xsd:double"&gt;15.410689546415&lt;/D&gt;&lt;D xsi:type="xsd:double"&gt;15.1721840584819&lt;/D&gt;&lt;D xsi:type="xsd:double"&gt;14.5143697206242&lt;/D&gt;&lt;D xsi:type="xsd:double"&gt;14.779448509059&lt;/D&gt;&lt;D xsi:type="xsd:double"&gt;15.5710548945811&lt;/D&gt;&lt;D xsi:type="xsd:double"&gt;15.4030226244694&lt;/D&gt;&lt;D xsi:type="xsd:double"&gt;16.0049515444458&lt;/D&gt;&lt;D xsi:type="xsd:double"&gt;16.1621139317412&lt;/D&gt;&lt;D xsi:type="xsd:double"&gt;16.1701829426512&lt;/D&gt;&lt;D xsi:type="xsd:double"&gt;16.258132826935&lt;/D&gt;&lt;D xsi:type="xsd:double"&gt;18.5346017869628&lt;/D&gt;&lt;D xsi:type="xsd:double"&gt;20.4801683286153&lt;/D&gt;&lt;D xsi:type="xsd:double"&gt;21.4331118825119&lt;/D&gt;&lt;D xsi:type="xsd:double"&gt;20.3687515543349&lt;/D&gt;&lt;D xsi:type="xsd:double"&gt;19.6870709110288&lt;/D&gt;&lt;D xsi:type="xsd:double"&gt;18.2254419163198&lt;/D&gt;&lt;D xsi:type="xsd:double"&gt;17.3761086463923&lt;/D&gt;&lt;D xsi:type="xsd:double"&gt;16.560340915408&lt;/D&gt;&lt;D xsi:type="xsd:double"&gt;15.2682143877414&lt;/D&gt;&lt;D xsi:type="xsd:double"&gt;14.1608118865093&lt;/D&gt;&lt;D xsi:type="xsd:double"&gt;12.5022228556649&lt;/D&gt;&lt;D xsi:type="xsd:double"&gt;11.4333530067738&lt;/D&gt;&lt;D xsi:type="xsd:double"&gt;10.422565536221&lt;/D&gt;&lt;D xsi:type="xsd:double"&gt;9.43074649478216&lt;/D&gt;&lt;D xsi:type="xsd:double"&gt;9.22506033393399&lt;/D&gt;&lt;D xsi:type="xsd:double"&gt;9.30343087088047&lt;/D&gt;&lt;D xsi:type="xsd:double"&gt;9.37659028296409&lt;/D&gt;&lt;D xsi:type="xsd:double"&gt;9.22124700776108&lt;/D&gt;&lt;D xsi:type="xsd:double"&gt;9.26278973317061&lt;/D&gt;&lt;D xsi:type="xsd:double"&gt;8.84270628775897&lt;/D&gt;&lt;D xsi:type="xsd:double"&gt;9.08207084870182&lt;/D&gt;&lt;D xsi:type="xsd:double"&gt;8.8131394245144&lt;/D&gt;&lt;D xsi:type="xsd:double"&gt;8.4941521710012&lt;/D&gt;&lt;D xsi:type="xsd:double"&gt;9.34940121211306&lt;/D&gt;&lt;D xsi:type="xsd:double"&gt;9.87546788046267&lt;/D&gt;&lt;D xsi:type="xsd:double"&gt;9.55428081041151&lt;/D&gt;&lt;D xsi:type="xsd:double"&gt;10.4408689090929&lt;/D&gt;&lt;D xsi:type="xsd:double"&gt;11.0503575172262&lt;/D&gt;&lt;D xsi:type="xsd:double"&gt;11.672073270398&lt;/D&gt;&lt;D xsi:type="xsd:double"&gt;12.0846979373327&lt;/D&gt;&lt;D xsi:type="xsd:double"&gt;12.4890599952881&lt;/D&gt;&lt;D xsi:type="xsd:double"&gt;12.6084236971311&lt;/D&gt;&lt;D xsi:type="xsd:double"&gt;13.0795445987446&lt;/D&gt;&lt;D xsi:type="xsd:double"&gt;13.6087758491927&lt;/D&gt;&lt;D xsi:type="xsd:double"&gt;13.2443029914844&lt;/D&gt;&lt;D xsi:type="xsd:double"&gt;13.3899308375145&lt;/D&gt;&lt;D xsi:type="xsd:double"&gt;14.3364743402266&lt;/D&gt;&lt;D xsi:type="xsd:double"&gt;15.1497673079825&lt;/D&gt;&lt;D xsi:type="xsd:double"&gt;15.6243617622752&lt;/D&gt;&lt;D xsi:type="xsd:double"&gt;16.2463722302506&lt;/D&gt;&lt;D xsi:type="xsd:double"&gt;15.7315237630503&lt;/D&gt;&lt;D xsi:type="xsd:double"&gt;15.0332108519255&lt;/D&gt;&lt;D xsi:type="xsd:double"&gt;14.4215490246416&lt;/D&gt;&lt;D xsi:type="xsd:double"&gt;14.0412340115692&lt;/D&gt;&lt;/FQL&gt;&lt;FQL&gt;&lt;Q&gt;EWT^FG_PRICE_MAVG(0,,,,30)&lt;/Q&gt;&lt;R&gt;1&lt;/R&gt;&lt;C&gt;1&lt;/C&gt;&lt;D xsi:type="xsd:double"&gt;52.723667&lt;/D&gt;&lt;/FQL&gt;&lt;FQL&gt;&lt;Q&gt;CC_TH^IMF_IFS_RCPI_Q(0)&lt;/Q&gt;&lt;R&gt;0&lt;/R&gt;&lt;C&gt;0&lt;/C&gt;&lt;/FQL&gt;&lt;FQL&gt;&lt;Q&gt;USDIDR^FG_PRICE_CHANGE(0,-6AM)&lt;/Q&gt;&lt;R&gt;1&lt;/R&gt;&lt;C&gt;1&lt;/C&gt;&lt;D xsi:type="xsd:double"&gt;4.9145937&lt;/D&gt;&lt;/FQL&gt;&lt;FQL&gt;&lt;Q&gt;VGK^PERCENT_CHANGE(FMA_EPS(+1,0,,,,"PORTAGG","MEAN"),FMA_EPS(+1,-1AM,,,,"PORTAGG","MEAN"))&lt;/Q&gt;&lt;R&gt;1&lt;/R&gt;&lt;C&gt;1&lt;/C&gt;&lt;D xsi:type="xsd:double"&gt;0&lt;/D&gt;&lt;/FQL&gt;&lt;FQL&gt;&lt;Q&gt;TRYVN10Y-FDS^PCTCHG(FG_YIELD(0,,,,"YTM"),FG_YIELD(-3AM,,,,"YTM"))&lt;/Q&gt;&lt;R&gt;1&lt;/R&gt;&lt;C&gt;1&lt;/C&gt;&lt;D xsi:type="xsd:double"&gt;6.7243943&lt;/D&gt;&lt;/FQL&gt;&lt;FQL&gt;&lt;Q&gt;USDAED^STD(FG_PRICE_CHANGE(0,-3AY,M))&lt;/Q&gt;&lt;R&gt;1&lt;/R&gt;&lt;C&gt;1&lt;/C&gt;&lt;D xsi:type="xsd:double"&gt;0.008718447877662&lt;/D&gt;&lt;/FQL&gt;&lt;FQL&gt;&lt;Q&gt;EWY^FG_TOTAL_RETURNC(0,-6AM)&lt;/Q&gt;&lt;R&gt;1&lt;/R&gt;&lt;C&gt;1&lt;/C&gt;&lt;D xsi:type="xsd:double"&gt;9.669209&lt;/D&gt;&lt;/FQL&gt;&lt;FQL&gt;&lt;Q&gt;USDCNH^FG_PRICE_CHANGE(0,-1AM)&lt;/Q&gt;&lt;R&gt;1&lt;/R&gt;&lt;C&gt;1&lt;/C&gt;&lt;D xsi:type="xsd:double"&gt;0.4373908&lt;/D&gt;&lt;/FQL&gt;&lt;FQL&gt;&lt;Q&gt;VGK^FMA_EVAL_EBIT(LTMA,NOW,NOW,M,"PORTAGG","MEANR")&lt;/Q&gt;&lt;R&gt;1&lt;/R&gt;&lt;C&gt;1&lt;/C&gt;&lt;D xsi:type="xsd:double"&gt;13.287694618378&lt;/D&gt;&lt;/FQL&gt;&lt;FQL&gt;&lt;Q&gt;USDQAR^FG_PRICE_CHANGE(0,-6AM)&lt;/Q&gt;&lt;R&gt;1&lt;/R&gt;&lt;C&gt;1&lt;/C&gt;&lt;D xsi:type="xsd:double"&gt;0&lt;/D&gt;&lt;/FQL&gt;&lt;FQL&gt;&lt;Q&gt;SPY^SIZE(FG_CONSTITUENTS)&lt;/Q&gt;&lt;R&gt;1&lt;/R&gt;&lt;C&gt;1&lt;/C&gt;&lt;D xsi:type="xsd:long"&gt;504&lt;/D&gt;&lt;/FQL&gt;&lt;FQL&gt;&lt;Q&gt;TRYAE10Y-FDS^PCTCHG(FG_YIELD(0,,,,"YTM"),FG_YIELD(-1AM,,,,"YTM"))&lt;/Q&gt;&lt;R&gt;1&lt;/R&gt;&lt;C&gt;1&lt;/C&gt;&lt;D xsi:type="xsd:double"&gt;-1.0335068&lt;/D&gt;&lt;/FQL&gt;&lt;FQL&gt;&lt;Q&gt;EWW^FMA_DIV_YLD(NTMA,NOW,NOW,M,"PORTAGG","MEANR")&lt;/Q&gt;&lt;R&gt;1&lt;/R&gt;&lt;C&gt;1&lt;/C&gt;&lt;D xsi:type="xsd:double"&gt;4.57737692983282&lt;/D&gt;&lt;/FQL&gt;&lt;FQL&gt;&lt;Q&gt;EWT^P_PRICE(0)/P_PRICE_LOW_PR(0,,,,,,"PRICE","INTRA","52W")-1&lt;/Q&gt;&lt;R&gt;1&lt;/R&gt;&lt;C&gt;1&lt;/C&gt;&lt;D xsi:type="xsd:double"&gt;0.31703258&lt;/D&gt;&lt;/FQL&gt;&lt;FQL&gt;&lt;Q&gt;CAGDPY@TH^EE_ACTUAL_ANNUAL(MED,0)&lt;/Q&gt;&lt;R&gt;1&lt;/R&gt;&lt;C&gt;1&lt;/C&gt;&lt;D xsi:type="xsd:double"&gt;1.22282398910213&lt;/D&gt;&lt;/FQL&gt;&lt;FQL&gt;&lt;Q&gt;USDZAR^FG_PRICE_CHANGE(0,-3AM)&lt;/Q&gt;&lt;R&gt;1&lt;/R&gt;&lt;C&gt;1&lt;/C&gt;&lt;D xsi:type="xsd:double"&gt;-2.4555147&lt;/D&gt;&lt;/FQL&gt;&lt;FQL&gt;&lt;Q&gt;EIDO^P_PRICE_RETURNS_PR('52W',2,-10AY,0,AM)&lt;/Q&gt;&lt;R&gt;121&lt;/R&gt;&lt;C&gt;1&lt;/C&gt;&lt;D xsi:type="xsd:double"&gt;-9.101433&lt;/D&gt;&lt;D xsi:type="xsd:double"&gt;-1.826942&lt;/D&gt;&lt;D xsi:type="xsd:double"&gt;32.454636&lt;/D&gt;&lt;D xsi:type="xsd:double"&gt;7.663083&lt;/D&gt;&lt;D xsi:type="xsd:double"&gt;10.471069&lt;/D&gt;&lt;D xsi:type="xsd:double"&gt;25.460743&lt;/D&gt;&lt;D xsi:type="xsd:double"&gt;20.9697&lt;/D&gt;&lt;D xsi:type="xsd:double"&gt;19.213558&lt;/D&gt;&lt;D xsi:type="xsd:double"&gt;4.9805403&lt;/D&gt;&lt;D xsi:type="xsd:double"&gt;-1.5916765&lt;/D&gt;&lt;D xsi:type="xsd:double"&gt;-7.069212&lt;/D&gt;&lt;D xsi:type="xsd:double"&gt;-9.777063&lt;/D&gt;&lt;D xsi:type="xsd:double"&gt;-10.293203&lt;/D&gt;&lt;D xsi:type="xsd:double"&gt;-18.615086&lt;/D&gt;&lt;D xsi:type="xsd:double"&gt;-33.183353&lt;/D&gt;&lt;D xsi:type="xsd:double"&gt;-26.303936&lt;/D&gt;&lt;D xsi:type="xsd:double"&gt;-19.375366&lt;/D&gt;&lt;D xsi:type="xsd:double"&gt;-22.837198&lt;/D&gt;&lt;D xsi:type="xsd:double"&gt;-18.699467&lt;/D&gt;&lt;D xsi:type="xsd:double"&gt;-17.034245&lt;/D&gt;&lt;D xsi:type="xsd:double"&gt;-11.429972&lt;/D&gt;&lt;D xsi:type="xsd:double"&gt;-14.539379&lt;/D&gt;&lt;D xsi:type="xsd:double"&gt;-10.663432&lt;/D&gt;&lt;D xsi:type="xsd:double"&gt;-6.3362303&lt;/D&gt;&lt;D xsi:type="xsd:double"&gt;3.6623955&lt;/D&gt;&lt;D xsi:type="xsd:double"&gt;18.158663&lt;/D&gt;&lt;D xsi:type="xsd:double"&gt;33.51433&lt;/D&gt;&lt;D xsi:type="xsd:double"&gt;42.156555&lt;/D&gt;&lt;D xsi:type="xsd:double"&gt;21.117699&lt;/D&gt;&lt;D xsi:type="xsd:double"&gt;15.973318&lt;/D&gt;&lt;D xsi:type="xsd:double"&gt;19.372093&lt;/D&gt;&lt;D xsi:type="xsd:double"&gt;17.781807&lt;/D&gt;&lt;D xsi:type="xsd:double"&gt;5.961716&lt;/D&gt;&lt;D xsi:type="xsd:double"&gt;13.759613&lt;/D&gt;&lt;D xsi:type="xsd:double"&gt;21.330797&lt;/D&gt;&lt;D xsi:type="xsd:double"&gt;19.287252&lt;/D&gt;&lt;D xsi:type="xsd:double"&gt;13.350975&lt;/D&gt;&lt;D xsi:type="xsd:double"&gt;2.296579&lt;/D&gt;&lt;D xsi:type="xsd:double"&gt;4.1202426&lt;/D&gt;&lt;D xsi:type="xsd:double"&gt;2.443564&lt;/D&gt;&lt;D xsi:type="xsd:double"&gt;7.3786497&lt;/D&gt;&lt;D xsi:type="xsd:double"&gt;12.334215&lt;/D&gt;&lt;D xsi:type="xsd:double"&gt;18.318987&lt;/D&gt;&lt;D xsi:type="xsd:double"&gt;15.932989&lt;/D&gt;&lt;D xsi:type="xsd:double"&gt;18.100441&lt;/D&gt;&lt;D xsi:type="xsd:double"&gt;4.3560624&lt;/D&gt;&lt;D xsi:type="xsd:double"&gt;-5.6897044&lt;/D&gt;&lt;D xsi:type="xsd:double"&gt;-3.8141847&lt;/D&gt;&lt;D xsi:type="xsd:double"&gt;-15.431213&lt;/D&gt;&lt;D xsi:type="xsd:double"&gt;-7.4391365&lt;/D&gt;&lt;D xsi:type="xsd:double"&gt;-17.83539&lt;/D&gt;&lt;D xsi:type="xsd:double"&gt;-19.042814&lt;/D&gt;&lt;D xsi:type="xsd:double"&gt;-12.513715&lt;/D&gt;&lt;D xsi:type="xsd:double"&gt;-5.0307693&lt;/D&gt;&lt;D xsi:type="xsd:double"&gt;-7.481819&lt;/D&gt;&lt;D xsi:type="xsd:double"&gt;-0.86633563&lt;/D&gt;&lt;D xsi:type="xsd:double"&gt;-7.874757&lt;/D&gt;&lt;D xsi:type="xsd:double"&gt;-0.014466047&lt;/D&gt;&lt;D xsi:type="xsd:double"&gt;5.459285&lt;/D&gt;&lt;D xsi:type="xsd:double"&gt;-0.10822415&lt;/D&gt;&lt;D xsi:type="xsd:double"&gt;17.103683&lt;/D&gt;&lt;D xsi:type="xsd:double"&gt;1.3606906&lt;/D&gt;&lt;D xsi:type="xsd:double"&gt;20.39219&lt;/D&gt;&lt;D xsi:type="xsd:double"&gt;16.20593&lt;/D&gt;&lt;D xsi:type="xsd:double"&gt;12.0225315&lt;/D&gt;&lt;D xsi:type="xsd:double"&gt;2.52465&lt;/D&gt;&lt;D xsi:type="xsd:double"&gt;4.4701457&lt;/D&gt;&lt;D xsi:type="xsd:double"&gt;-8.443314&lt;/D&gt;&lt;D xsi:type="xsd:double"&gt;-14.203489&lt;/D&gt;&lt;D xsi:type="xsd:double"&gt;-45.564907&lt;/D&gt;&lt;D xsi:type="xsd:double"&gt;-36.15511&lt;/D&gt;&lt;D xsi:type="xsd:double"&gt;-21.23592&lt;/D&gt;&lt;D xsi:type="xsd:double"&gt;-28.421337&lt;/D&gt;&lt;D xsi:type="xsd:double"&gt;-19.61363&lt;/D&gt;&lt;D xsi:type="xsd:double"&gt;-21.723831&lt;/D&gt;&lt;D xsi:type="xsd:double"&gt;-25.049126&lt;/D&gt;&lt;D xsi:type="xsd:double"&gt;-19.312208&lt;/D&gt;&lt;D xsi:type="xsd:double"&gt;-6.700158&lt;/D&gt;&lt;D xsi:type="xsd:double"&gt;-3.3066034&lt;/D&gt;&lt;D xsi:type="xsd:double"&gt;-2.46557&lt;/D&gt;&lt;D xsi:type="xsd:double"&gt;6.680739&lt;/D&gt;&lt;D xsi:type="xsd:double"&gt;58.40732&lt;/D&gt;&lt;D xsi:type="xsd:double"&gt;38.459515&lt;/D&gt;&lt;D xsi:type="xsd:double"&gt;20.414114&lt;/D&gt;&lt;D xsi:type="xsd:double"&gt;13.658487&lt;/D&gt;&lt;D xsi:type="xsd:double"&gt;10.778117&lt;/D&gt;&lt;D xsi:type="xsd:double"&gt;13.196075&lt;/D&gt;&lt;D xsi:type="xsd:double"&gt;27.84791&lt;/D&gt;&lt;D xsi:type="xsd:double"&gt;17.49842&lt;/D&gt;&lt;D xsi:type="xsd:double"&gt;2.9893637&lt;/D&gt;&lt;D xsi:type="xsd:double"&gt;-4.6572804&lt;/D&gt;&lt;D xsi:type="xsd:double"&gt;-0.5006254&lt;/D&gt;&lt;D xsi:type="xsd:double"&gt;7.038021&lt;/D&gt;&lt;D xsi:type="xsd:double"&gt;15.744042&lt;/D&gt;&lt;D xsi:type="xsd:double"&gt;17.36753&lt;/D&gt;&lt;D xsi:type="xsd:double"&gt;11.228967&lt;/D&gt;&lt;D xsi:type="xsd:double"&gt;6.5587997&lt;/D&gt;&lt;D xsi:type="xsd:double"&gt;14.801168&lt;/D&gt;&lt;D xsi:type="xsd:double"&gt;15.699077&lt;/D&gt;&lt;D xsi:type="xsd:double"&gt;7.1519256&lt;/D&gt;&lt;D xsi:type="xsd:double"&gt;3.6578774&lt;/D&gt;&lt;D xsi:type="xsd:double"&gt;3.7642837&lt;/D&gt;&lt;D xsi:type="xsd:double"&gt;-3.2539904&lt;/D&gt;&lt;D xsi:type="xsd:double"&gt;3.6732554&lt;/D&gt;&lt;D xsi:type="xsd:double"&gt;-3.256476&lt;/D&gt;&lt;D xsi:type="xsd:double"&gt;-3.3389568&lt;/D&gt;&lt;D xsi:type="xsd:double"&gt;-1.2647033&lt;/D&gt;&lt;D xsi:type="xsd:double"&gt;-1.7441392&lt;/D&gt;&lt;D xsi:type="xsd:double"&gt;10.012424&lt;/D&gt;&lt;D xsi:type="xsd:double"&gt;1.3466954&lt;/D&gt;&lt;D xsi:type="xsd:double"&gt;-0.7131815&lt;/D&gt;&lt;D xsi:type="xsd:double"&gt;-4.5624676&lt;/D&gt;&lt;D xsi:type="xsd:double"&gt;-5.0018907&lt;/D&gt;&lt;D xsi:type="xsd:double"&gt;-3.886944&lt;/D&gt;&lt;D xsi:type="xsd:double"&gt;7.614732&lt;/D&gt;&lt;D xsi:type="xsd:double"&gt;-3.8647473&lt;/D&gt;&lt;D xsi:type="xsd:double"&gt;0.80507994&lt;/D&gt;&lt;D xsi:type="xsd:double"&gt;-3.3789635&lt;/D&gt;&lt;D xsi:type="xsd:double"&gt;-10.741687&lt;/D&gt;&lt;D xsi:type="xsd:double"&gt;-13.738525&lt;/D&gt;&lt;D xsi:type="xsd:double"&gt;-10.289961&lt;/D&gt;&lt;/FQL&gt;&lt;FQL&gt;&lt;Q&gt;REFSAREPO-FDS^PROPER_NAME(0,,,"SECURITY","NAME")&lt;/Q&gt;&lt;R&gt;1&lt;/R&gt;&lt;C&gt;1&lt;/C&gt;&lt;D xsi:type="xsd:string"&gt;Saudi Arabia Repo Rate&lt;/D&gt;&lt;/FQL&gt;&lt;FQL&gt;&lt;Q&gt;UAE^FG_PRICE_MAVG(0,,,,30)&lt;/Q&gt;&lt;R&gt;1&lt;/R&gt;&lt;C&gt;1&lt;/C&gt;&lt;D xsi:type="xsd:double"&gt;13.68896&lt;/D&gt;&lt;/FQL&gt;&lt;FQL&gt;&lt;Q&gt;UAE^PERCENT_CHANGE(FMA_EPS(+1,0,,,,"PORTAGG","MEAN"),FMA_EPS(+1,-1AM,,,,"PORTAGG","MEAN"))&lt;/Q&gt;&lt;R&gt;1&lt;/R&gt;&lt;C&gt;1&lt;/C&gt;&lt;D xsi:type="xsd:double"&gt;-3.62391946788579&lt;/D&gt;&lt;/FQL&gt;&lt;FQL&gt;&lt;Q&gt;EPU^FMA_PCT_ABOVE_MAVG(200,0,,,,"PORTAGG")&lt;/Q&gt;&lt;R&gt;1&lt;/R&gt;&lt;C&gt;1&lt;/C&gt;&lt;D xsi:type="xsd:double"&gt;69.2307692307692&lt;/D&gt;&lt;/FQL&gt;&lt;FQL&gt;&lt;Q&gt;TRYID10Y-FDS^PCTCHG(FG_YIELD(0,,,,"YTM"),FG_YIELD(-1AM,,,,"YTM"))&lt;/Q&gt;&lt;R&gt;1&lt;/R&gt;&lt;C&gt;1&lt;/C&gt;&lt;D xsi:type="xsd:double"&gt;2.533431&lt;/D&gt;&lt;/FQL&gt;&lt;FQL&gt;&lt;Q&gt;UAE^JULIAN(FMA_DIV_YLD(NTMA,NOW,NOW,M,"PORTAGG","MEANR").DATES)&lt;/Q&gt;&lt;R&gt;1&lt;/R&gt;&lt;C&gt;1&lt;/C&gt;&lt;D xsi:type="xsd:long"&gt;45471&lt;/D&gt;&lt;/FQL&gt;&lt;FQL&gt;&lt;Q&gt;EIDO^JULIAN(FMA_DIV_YLD(NTMA,NOW,NOW,M,"PORTAGG","MEANR").DATES)&lt;/Q&gt;&lt;R&gt;1&lt;/R&gt;&lt;C&gt;1&lt;/C&gt;&lt;D xsi:type="xsd:long"&gt;45471&lt;/D&gt;&lt;/FQL&gt;&lt;FQL&gt;&lt;Q&gt;USDZAR^FG_PRICE_CHANGE(0,-1AY)&lt;/Q&gt;&lt;R&gt;1&lt;/R&gt;&lt;C&gt;1&lt;/C&gt;&lt;D xsi:type="xsd:double"&gt;-3.0264735&lt;/D&gt;&lt;/FQL&gt;&lt;FQL&gt;&lt;Q&gt;ECH^P_PRICE_RETURNS_PR('52W',2,-10AY,0,AM)&lt;/Q&gt;&lt;R&gt;121&lt;/R&gt;&lt;C&gt;1&lt;/C&gt;&lt;D xsi:type="xsd:double"&gt;-9.814257&lt;/D&gt;&lt;D xsi:type="xsd:double"&gt;-9.90733&lt;/D&gt;&lt;D xsi:type="xsd:double"&gt;-7.986349&lt;/D&gt;&lt;D xsi:type="xsd:double"&gt;-16.090942&lt;/D&gt;&lt;D xsi:type="xsd:double"&gt;-14.797467&lt;/D&gt;&lt;D xsi:type="xsd:double"&gt;-10.094828&lt;/D&gt;&lt;D xsi:type="xsd:double"&gt;-14.873112&lt;/D&gt;&lt;D xsi:type="xsd:double"&gt;0.63090324&lt;/D&gt;&lt;D xsi:type="xsd:double"&gt;-6.1529875&lt;/D&gt;&lt;D xsi:type="xsd:double"&gt;-8.626109&lt;/D&gt;&lt;D xsi:type="xsd:double"&gt;-5.3870797&lt;/D&gt;&lt;D xsi:type="xsd:double"&gt;-14.580864&lt;/D&gt;&lt;D xsi:type="xsd:double"&gt;-15.886182&lt;/D&gt;&lt;D xsi:type="xsd:double"&gt;-18.105257&lt;/D&gt;&lt;D xsi:type="xsd:double"&gt;-21.250147&lt;/D&gt;&lt;D xsi:type="xsd:double"&gt;-17.308748&lt;/D&gt;&lt;D xsi:type="xsd:double"&gt;-15.641886&lt;/D&gt;&lt;D xsi:type="xsd:double"&gt;-20.45343&lt;/D&gt;&lt;D xsi:type="xsd:double"&gt;-16.321934&lt;/D&gt;&lt;D xsi:type="xsd:double"&gt;-17.076414&lt;/D&gt;&lt;D xsi:type="xsd:double"&gt;-11.967123&lt;/D&gt;&lt;D xsi:type="xsd:double"&gt;-10.673105&lt;/D&gt;&lt;D xsi:type="xsd:double"&gt;-11.336708&lt;/D&gt;&lt;D xsi:type="xsd:double"&gt;-8.799517&lt;/D&gt;&lt;D xsi:type="xsd:double"&gt;-0.5788088&lt;/D&gt;&lt;D xsi:type="xsd:double"&gt;10.186684&lt;/D&gt;&lt;D xsi:type="xsd:double"&gt;10.358286&lt;/D&gt;&lt;D xsi:type="xsd:double"&gt;9.753668&lt;/D&gt;&lt;D xsi:type="xsd:double"&gt;12.313247&lt;/D&gt;&lt;D xsi:type="xsd:double"&gt;21.639645&lt;/D&gt;&lt;D xsi:type="xsd:double"&gt;21.19919&lt;/D&gt;&lt;D xsi:type="xsd:double"&gt;27.289188&lt;/D&gt;&lt;D xsi:type="xsd:double"&gt;18.751001&lt;/D&gt;&lt;D xsi:type="xsd:double"&gt;23.98535&lt;/D&gt;&lt;D xsi:type="xsd:double"&gt;17.591644&lt;/D&gt;&lt;D xsi:type="xsd:double"&gt;23.295963&lt;/D&gt;&lt;D xsi:type="xsd:double"&gt;17.9291&lt;/D&gt;&lt;D xsi:type="xsd:double"&gt;21.40503&lt;/D&gt;&lt;D xsi:type="xsd:double"&gt;30.891191&lt;/D&gt;&lt;D xsi:type="xsd:double"&gt;38.24856&lt;/D&gt;&lt;D xsi:type="xsd:double"&gt;29.617632&lt;/D&gt;&lt;D xsi:type="xsd:double"&gt;16.03086&lt;/D&gt;&lt;D xsi:type="xsd:double"&gt;46.497833&lt;/D&gt;&lt;D xsi:type="xsd:double"&gt;35.846092&lt;/D&gt;&lt;D xsi:type="xsd:double"&gt;32.980656&lt;/D&gt;&lt;D xsi:type="xsd:double"&gt;23.758781&lt;/D&gt;&lt;D xsi:type="xsd:double"&gt;23.790682&lt;/D&gt;&lt;D xsi:type="xsd:double"&gt;17.060947&lt;/D&gt;&lt;D xsi:type="xsd:double"&gt;8.981419&lt;/D&gt;&lt;D xsi:type="xsd:double"&gt;6.349349&lt;/D&gt;&lt;D xsi:type="xsd:double"&gt;-11.214513&lt;/D&gt;&lt;D xsi:type="xsd:double"&gt;-11.360847&lt;/D&gt;&lt;D xsi:type="xsd:double"&gt;-11.275416&lt;/D&gt;&lt;D xsi:type="xsd:double"&gt;-1.3833463&lt;/D&gt;&lt;D xsi:type="xsd:double"&gt;-18.982082&lt;/D&gt;&lt;D xsi:type="xsd:double"&gt;-10.028326&lt;/D&gt;&lt;D xsi:type="xsd:double"&gt;-14.440817&lt;/D&gt;&lt;D xsi:type="xsd:double"&gt;-15.677441&lt;/D&gt;&lt;D xsi:type="xsd:double"&gt;-17.537498&lt;/D&gt;&lt;D xsi:type="xsd:double"&gt;-18.86887&lt;/D&gt;&lt;D xsi:type="xsd:double"&gt;-9.739071&lt;/D&gt;&lt;D xsi:type="xsd:double"&gt;-22.580837&lt;/D&gt;&lt;D xsi:type="xsd:double"&gt;-12.039572&lt;/D&gt;&lt;D xsi:type="xsd:double"&gt;-12.70917&lt;/D&gt;&lt;D xsi:type="xsd:double"&gt;-20.820707&lt;/D&gt;&lt;D xsi:type="xsd:double"&gt;-23.380459&lt;/D&gt;&lt;D xsi:type="xsd:double"&gt;-16.559565&lt;/D&gt;&lt;D xsi:type="xsd:double"&gt;-30.490393&lt;/D&gt;&lt;D xsi:type="xsd:double"&gt;-37.46745&lt;/D&gt;&lt;D xsi:type="xsd:double"&gt;-48.291077&lt;/D&gt;&lt;D xsi:type="xsd:double"&gt;-39.830452&lt;/D&gt;&lt;D xsi:type="xsd:double"&gt;-27.977419&lt;/D&gt;&lt;D xsi:type="xsd:double"&gt;-31.033295&lt;/D&gt;&lt;D xsi:type="xsd:double"&gt;-25.02148&lt;/D&gt;&lt;D xsi:type="xsd:double"&gt;-25.539238&lt;/D&gt;&lt;D xsi:type="xsd:double"&gt;-35.04876&lt;/D&gt;&lt;D xsi:type="xsd:double"&gt;-23.745935&lt;/D&gt;&lt;D xsi:type="xsd:double"&gt;-5.8085084&lt;/D&gt;&lt;D xsi:type="xsd:double"&gt;-3.1775117&lt;/D&gt;&lt;D xsi:type="xsd:double"&gt;-1.0510683&lt;/D&gt;&lt;D xsi:type="xsd:double"&gt;21.266783&lt;/D&gt;&lt;D xsi:type="xsd:double"&gt;57.350384&lt;/D&gt;&lt;D xsi:type="xsd:double"&gt;37.995647&lt;/D&gt;&lt;D xsi:type="xsd:double"&gt;13.159216&lt;/D&gt;&lt;D xsi:type="xsd:double"&gt;8.1836815&lt;/D&gt;&lt;D xsi:type="xsd:double"&gt;3.0395389&lt;/D&gt;&lt;D xsi:type="xsd:double"&gt;13.900495&lt;/D&gt;&lt;D xsi:type="xsd:double"&gt;7.603538&lt;/D&gt;&lt;D xsi:type="xsd:double"&gt;6.788075&lt;/D&gt;&lt;D xsi:type="xsd:double"&gt;-10.102087&lt;/D&gt;&lt;D xsi:type="xsd:double"&gt;-23.351604&lt;/D&gt;&lt;D xsi:type="xsd:double"&gt;-15.684396&lt;/D&gt;&lt;D xsi:type="xsd:double"&gt;-12.078458&lt;/D&gt;&lt;D xsi:type="xsd:double"&gt;-10.37212&lt;/D&gt;&lt;D xsi:type="xsd:double"&gt;-18.553574&lt;/D&gt;&lt;D xsi:type="xsd:double"&gt;10.922551&lt;/D&gt;&lt;D xsi:type="xsd:double"&gt;-12.507659&lt;/D&gt;&lt;D xsi:type="xsd:double"&gt;3.6417484&lt;/D&gt;&lt;D xsi:type="xsd:double"&gt;12.166214&lt;/D&gt;&lt;D xsi:type="xsd:double"&gt;5.9518814&lt;/D&gt;&lt;D xsi:type="xsd:double"&gt;3.3437967&lt;/D&gt;&lt;D xsi:type="xsd:double"&gt;15.231621&lt;/D&gt;&lt;D xsi:type="xsd:double"&gt;19.527424&lt;/D&gt;&lt;D xsi:type="xsd:double"&gt;26.12946&lt;/D&gt;&lt;D xsi:type="xsd:double"&gt;18.135012&lt;/D&gt;&lt;D xsi:type="xsd:double"&gt;0.9381652&lt;/D&gt;&lt;D xsi:type="xsd:double"&gt;19.420456&lt;/D&gt;&lt;D xsi:type="xsd:double"&gt;2.733016&lt;/D&gt;&lt;D xsi:type="xsd:double"&gt;35.459675&lt;/D&gt;&lt;D xsi:type="xsd:double"&gt;22.68877&lt;/D&gt;&lt;D xsi:type="xsd:double"&gt;-1.8387139&lt;/D&gt;&lt;D xsi:type="xsd:double"&gt;4.3651223&lt;/D&gt;&lt;D xsi:type="xsd:double"&gt;10.256517&lt;/D&gt;&lt;D xsi:type="xsd:double"&gt;7.7456713&lt;/D&gt;&lt;D xsi:type="xsd:double"&gt;8.176147&lt;/D&gt;&lt;D xsi:type="xsd:double"&gt;-10.649323&lt;/D&gt;&lt;D xsi:type="xsd:double"&gt;-10.269684&lt;/D&gt;&lt;D xsi:type="xsd:double"&gt;3.5543919&lt;/D&gt;&lt;D xsi:type="xsd:double"&gt;2.3869634&lt;/D&gt;&lt;D xsi:type="xsd:double"&gt;0.3082037&lt;/D&gt;&lt;D xsi:type="xsd:double"&gt;-9.675389&lt;/D&gt;&lt;/FQL&gt;&lt;FQL&gt;&lt;Q&gt;PLATI-FDS^FG_PRICE_MAVG(0,,,,30)&lt;/Q&gt;&lt;R&gt;1&lt;/R&gt;&lt;C&gt;1&lt;/C&gt;&lt;D xsi:type="xsd:double"&gt;1004.1667&lt;/D&gt;&lt;/FQL&gt;&lt;FQL&gt;&lt;Q&gt;EZA^FMA_COS_DOWN("EPS","1M",+1,NOW,,,"PORTAGG","MEANR")&lt;/Q&gt;&lt;R&gt;1&lt;/R&gt;&lt;C&gt;1&lt;/C&gt;&lt;D xsi:type="xsd:double"&gt;16&lt;/D&gt;&lt;/FQL&gt;&lt;FQL&gt;&lt;Q&gt;REFVNDISC-FDS^(SUBARRAY(NOT_NA(NO_REPEAT_F(FG_YIELD(NOW,-10AY,D))),0,1)-SUBARRAY(NOT_NA(NO_REPEAT_F(FG_YIELD(NOW,-10AY,D))),1,1))*100&lt;/Q&gt;&lt;R&gt;1&lt;/R&gt;&lt;C&gt;1&lt;/C&gt;&lt;D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xsi:type="xsd:double"&gt;-50&lt;/D&gt;&lt;/FQL&gt;&lt;FQL&gt;&lt;Q&gt;TRYTH10Y-FDS^FG_YIELD(0,,,,"YTM")&lt;/Q&gt;&lt;R&gt;1&lt;/R&gt;&lt;C&gt;1&lt;/C&gt;&lt;D xsi:type="xsd:double"&gt;2.683151&lt;/D&gt;&lt;/FQL&gt;&lt;FQL&gt;&lt;Q&gt;ECH^JULIAN(P_PRICE_RETURNS_PR('52W',2,-10AY,0,AM).DATES)&lt;/Q&gt;&lt;R&gt;121&lt;/R&gt;&lt;C&gt;1&lt;/C&gt;&lt;D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xsi:type="xsd:long"&gt;45478&lt;/D&gt;&lt;/FQL&gt;&lt;FQL&gt;&lt;Q&gt;UAE^FG_PRICE(0)&lt;/Q&gt;&lt;R&gt;1&lt;/R&gt;&lt;C&gt;1&lt;/C&gt;&lt;D xsi:type="xsd:double"&gt;13.8&lt;/D&gt;&lt;/FQL&gt;&lt;FQL&gt;&lt;Q&gt;QAT^P_PRICE(0)/P_PRICE_LOW_PR(0,,,,,,"PRICE","INTRA","52W")-1&lt;/Q&gt;&lt;R&gt;1&lt;/R&gt;&lt;C&gt;1&lt;/C&gt;&lt;D xsi:type="xsd:double"&gt;0.0957855&lt;/D&gt;&lt;/FQL&gt;&lt;FQL&gt;&lt;Q&gt;EPOL^FG_TOTAL_RETURNC(0,-12AM)&lt;/Q&gt;&lt;R&gt;1&lt;/R&gt;&lt;C&gt;1&lt;/C&gt;&lt;D xsi:type="xsd:double"&gt;39.844524&lt;/D&gt;&lt;/FQL&gt;&lt;FQL&gt;&lt;Q&gt;QAT^JULIAN(FMA_DIV_YLD(NTMA,NOW,NOW,M,"PORTAGG","MEANR").DATES)&lt;/Q&gt;&lt;R&gt;1&lt;/R&gt;&lt;C&gt;1&lt;/C&gt;&lt;D xsi:type="xsd:long"&gt;45471&lt;/D&gt;&lt;/FQL&gt;&lt;FQL&gt;&lt;Q&gt;ECH^FMA_EVAL_EBITDA(NTMA,0,,,"PORTAGG","MEANR")&lt;/Q&gt;&lt;R&gt;1&lt;/R&gt;&lt;C&gt;1&lt;/C&gt;&lt;D xsi:type="xsd:double"&gt;5.99164282492191&lt;/D&gt;&lt;/FQL&gt;&lt;FQL&gt;&lt;Q&gt;CAGDPY@ZA^EE_ACTUAL_ANNUAL(MED,+1)&lt;/Q&gt;&lt;R&gt;1&lt;/R&gt;&lt;C&gt;1&lt;/C&gt;&lt;D xsi:type="xsd:double"&gt;-2&lt;/D&gt;&lt;/FQL&gt;&lt;FQL&gt;&lt;Q&gt;USDTWD^STD(FG_PRICE_CHANGE(0,-3AY,M))&lt;/Q&gt;&lt;R&gt;1&lt;/R&gt;&lt;C&gt;1&lt;/C&gt;&lt;D xsi:type="xsd:double"&gt;1.68570413542361&lt;/D&gt;&lt;/FQL&gt;&lt;FQL&gt;&lt;Q&gt;COPP-FDS^FG_PRICE_CHANGE(0,-1AY)&lt;/Q&gt;&lt;R&gt;1&lt;/R&gt;&lt;C&gt;1&lt;/C&gt;&lt;D xsi:type="xsd:double"&gt;24.1108298921007&lt;/D&gt;&lt;/FQL&gt;&lt;FQL&gt;&lt;Q&gt;EIDO^FMA_PCT_ABOVE_MAVG(200,0,,,,"PORTAGG")&lt;/Q&gt;&lt;R&gt;1&lt;/R&gt;&lt;C&gt;1&lt;/C&gt;&lt;D xsi:type="xsd:double"&gt;28.3783783783784&lt;/D&gt;&lt;/FQL&gt;&lt;FQL&gt;&lt;Q&gt;EZA^FMA_COS_UP("EPS","1M",+1,NOW,,,"PORTAGG","MEANR")&lt;/Q&gt;&lt;R&gt;1&lt;/R&gt;&lt;C&gt;1&lt;/C&gt;&lt;D xsi:type="xsd:double"&gt;12&lt;/D&gt;&lt;/FQL&gt;&lt;FQL&gt;&lt;Q&gt;REFTR1WREPO-FDS^FG_YIELD(NOW,,,0)&lt;/Q&gt;&lt;R&gt;1&lt;/R&gt;&lt;C&gt;1&lt;/C&gt;&lt;D xsi:type="xsd:double"&gt;50&lt;/D&gt;&lt;/FQL&gt;&lt;FQL&gt;&lt;Q&gt;CAGDPY@BR^EE_ACTUAL_ANNUAL(MED,+1)&lt;/Q&gt;&lt;R&gt;1&lt;/R&gt;&lt;C&gt;1&lt;/C&gt;&lt;D xsi:type="xsd:double"&gt;-1.6&lt;/D&gt;&lt;/FQL&gt;&lt;FQL&gt;&lt;Q&gt;TUR^FG_PRICE_MAVG(0,,,,60)&lt;/Q&gt;&lt;R&gt;1&lt;/R&gt;&lt;C&gt;1&lt;/C&gt;&lt;D xsi:type="xsd:double"&gt;41.063416&lt;/D&gt;&lt;/FQL&gt;&lt;FQL&gt;&lt;Q&gt;QAT^P_PRICE(0)/P_PRICE_HIGH_PR(0,,,,,,"PRICE","INTRA","52W")&lt;/Q&gt;&lt;R&gt;1&lt;/R&gt;&lt;C&gt;1&lt;/C&gt;&lt;D xsi:type="xsd:double"</t>
        </r>
      </text>
    </comment>
    <comment ref="A23" authorId="0" shapeId="0" xr:uid="{85F8C298-D73A-4462-AE0F-B943F4D18DAD}">
      <text>
        <r>
          <rPr>
            <b/>
            <sz val="9"/>
            <color indexed="81"/>
            <rFont val="Tahoma"/>
            <charset val="1"/>
          </rPr>
          <t>&gt;0.89374995&lt;/D&gt;&lt;/FQL&gt;&lt;FQL&gt;&lt;Q&gt;TRYQA10Y-FDS^FG_YIELD(0,,,,"YTM")&lt;/Q&gt;&lt;R&gt;0&lt;/R&gt;&lt;C&gt;0&lt;/C&gt;&lt;/FQL&gt;&lt;FQL&gt;&lt;Q&gt;MCHI^FMA_EVAL_EBITDA(NTMA,0,,,"PORTAGG","MEANR")&lt;/Q&gt;&lt;R&gt;1&lt;/R&gt;&lt;C&gt;1&lt;/C&gt;&lt;D xsi:type="xsd:double"&gt;8.41520823405162&lt;/D&gt;&lt;/FQL&gt;&lt;FQL&gt;&lt;Q&gt;ECH^FG_FCF_YIELD_NTM(0)&lt;/Q&gt;&lt;R&gt;1&lt;/R&gt;&lt;C&gt;1&lt;/C&gt;&lt;D xsi:type="xsd:double"&gt;9.08672822549176&lt;/D&gt;&lt;/FQL&gt;&lt;FQL&gt;&lt;Q&gt;USDTWD^STD(FG_PRICE_CHANGE(0,-1AY,AM))&lt;/Q&gt;&lt;R&gt;1&lt;/R&gt;&lt;C&gt;1&lt;/C&gt;&lt;D xsi:type="xsd:double"&gt;1.23690019943249&lt;/D&gt;&lt;/FQL&gt;&lt;FQL&gt;&lt;Q&gt;KSA^FMA_DIV_YLD(NTMA,-10AY,0,AM,"PORTAGG","MEANR")&lt;/Q&gt;&lt;R&gt;121&lt;/R&gt;&lt;C&gt;1&lt;/C&gt;&lt;D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xsi:type="xsd:double"&gt;4.46793909005924&lt;/D&gt;&lt;D xsi:type="xsd:double"&gt;4.74693621513596&lt;/D&gt;&lt;D xsi:type="xsd:double"&gt;4.51943906393361&lt;/D&gt;&lt;D xsi:type="xsd:double"&gt;4.82512055138305&lt;/D&gt;&lt;D xsi:type="xsd:double"&gt;5.15357475847322&lt;/D&gt;&lt;D xsi:type="xsd:double"&gt;4.79845570081548&lt;/D&gt;&lt;D xsi:type="xsd:double"&gt;4.70278288380408&lt;/D&gt;&lt;D xsi:type="xsd:double"&gt;4.21416544763187&lt;/D&gt;&lt;D xsi:type="xsd:double"&gt;4.06636745562554&lt;/D&gt;&lt;D xsi:type="xsd:double"&gt;4.30323244135333&lt;/D&gt;&lt;D xsi:type="xsd:double"&gt;4.44127606836292&lt;/D&gt;&lt;D xsi:type="xsd:double"&gt;4.77721178850205&lt;/D&gt;&lt;D xsi:type="xsd:double"&gt;4.93656630604567&lt;/D&gt;&lt;D xsi:type="xsd:double"&gt;4.58315593829078&lt;/D&gt;&lt;D xsi:type="xsd:double"&gt;3.76853176189628&lt;/D&gt;&lt;D xsi:type="xsd:double"&gt;3.82513643001661&lt;/D&gt;&lt;D xsi:type="xsd:double"&gt;3.77489653012546&lt;/D&gt;&lt;D xsi:type="xsd:double"&gt;3.86047584791442&lt;/D&gt;&lt;D xsi:type="xsd:double"&gt;3.9969009551966&lt;/D&gt;&lt;D xsi:type="xsd:double"&gt;4.10007505273559&lt;/D&gt;&lt;D xsi:type="xsd:double"&gt;3.93304250087992&lt;/D&gt;&lt;D xsi:type="xsd:double"&gt;3.7241187212938&lt;/D&gt;&lt;D xsi:type="xsd:double"&gt;3.86693674273046&lt;/D&gt;&lt;D xsi:type="xsd:double"&gt;4.16704081645787&lt;/D&gt;&lt;D xsi:type="xsd:double"&gt;4.24858840455665&lt;/D&gt;&lt;D xsi:type="xsd:double"&gt;4.40573346687041&lt;/D&gt;&lt;D xsi:type="xsd:double"&gt;4.32647923453533&lt;/D&gt;&lt;D xsi:type="xsd:double"&gt;4.26607680854779&lt;/D&gt;&lt;D xsi:type="xsd:double"&gt;4.17791170873151&lt;/D&gt;&lt;D xsi:type="xsd:double"&gt;4.28327155803327&lt;/D&gt;&lt;D xsi:type="xsd:double"&gt;3.88140178248776&lt;/D&gt;&lt;D xsi:type="xsd:double"&gt;3.86651846090316&lt;/D&gt;&lt;D xsi:type="xsd:double"&gt;3.65461284781165&lt;/D&gt;&lt;D xsi:type="xsd:double"&gt;3.90139536286382&lt;/D&gt;&lt;D xsi:type="xsd:double"&gt;3.88180709873168&lt;/D&gt;&lt;D xsi:type="xsd:double"&gt;4.30524008188243&lt;/D&gt;&lt;D xsi:type="xsd:double"&gt;4.19637378995776&lt;/D&gt;&lt;D xsi:type="xsd:double"&gt;4.2862699598451&lt;/D&gt;&lt;D xsi:type="xsd:double"&gt;4.17523924924859&lt;/D&gt;&lt;D xsi:type="xsd:double"&gt;4.2485053685503&lt;/D&gt;&lt;D xsi:type="xsd:double"&gt;3.8969525599896&lt;/D&gt;&lt;D xsi:type="xsd:double"&gt;3.88071798136852&lt;/D&gt;&lt;D xsi:type="xsd:double"&gt;3.70367484567549&lt;/D&gt;&lt;D xsi:type="xsd:double"&gt;3.56875548373701&lt;/D&gt;&lt;D xsi:type="xsd:double"&gt;3.98453650306194&lt;/D&gt;&lt;D xsi:type="xsd:double"&gt;3.85987604908497&lt;/D&gt;&lt;D xsi:type="xsd:double"&gt;4.06425369265013&lt;/D&gt;&lt;D xsi:type="xsd:double"&gt;4.12941498765644&lt;/D&gt;&lt;D xsi:type="xsd:double"&gt;4.24115391763703&lt;/D&gt;&lt;D xsi:type="xsd:double"&gt;4.24228164938701&lt;/D&gt;&lt;D xsi:type="xsd:double"&gt;4.19903878554544&lt;/D&gt;&lt;D xsi:type="xsd:double"&gt;3.98001484196086&lt;/D&gt;&lt;D xsi:type="xsd:double"&gt;4.25228457947284&lt;/D&gt;&lt;D xsi:type="xsd:double"&gt;4.6994988544969996&lt;/D&gt;&lt;D xsi:type="xsd:double"&gt;4.98498816687199&lt;/D&gt;&lt;D xsi:type="xsd:double"&gt;4.62706180187851&lt;/D&gt;&lt;D xsi:type="xsd:double"&gt;4.0740867433409&lt;/D&gt;&lt;D xsi:type="xsd:double"&gt;3.90956841960631&lt;/D&gt;&lt;D xsi:type="xsd:double"&gt;3.77841848824788&lt;/D&gt;&lt;D xsi:type="xsd:double"&gt;3.49305980750047&lt;/D&gt;&lt;D xsi:type="xsd:double"&gt;3.39673905180306&lt;/D&gt;&lt;D xsi:type="xsd:double"&gt;3.51190053366817&lt;/D&gt;&lt;D xsi:type="xsd:double"&gt;3.38903943197494&lt;/D&gt;&lt;D xsi:type="xsd:double"&gt;3.54189543396081&lt;/D&gt;&lt;D xsi:type="xsd:double"&gt;3.62796515602398&lt;/D&gt;&lt;D xsi:type="xsd:double"&gt;3.53945801954008&lt;/D&gt;&lt;D xsi:type="xsd:double"&gt;3.33267880116385&lt;/D&gt;&lt;D xsi:type="xsd:double"&gt;3.28838573482178&lt;/D&gt;&lt;D xsi:type="xsd:double"&gt;3.24999868576275&lt;/D&gt;&lt;D xsi:type="xsd:double"&gt;3.22043602678102&lt;/D&gt;&lt;D xsi:type="xsd:double"&gt;3.16917393320023&lt;/D&gt;&lt;D xsi:type="xsd:double"&gt;3.08013238888995&lt;/D&gt;&lt;D xsi:type="xsd:double"&gt;3.04318899577504&lt;/D&gt;&lt;D xsi:type="xsd:double"&gt;2.96579555072619&lt;/D&gt;&lt;D xsi:type="xsd:double"&gt;3.27053948854576&lt;/D&gt;&lt;D xsi:type="xsd:double"&gt;3.19038029308709&lt;/D&gt;&lt;D xsi:type="xsd:double"&gt;3.08328284293606&lt;/D&gt;&lt;D xsi:type="xsd:double"&gt;2.91058938471668&lt;/D&gt;&lt;D xsi:type="xsd:double"&gt;2.83714576077896&lt;/D&gt;&lt;D xsi:type="xsd:double"&gt;2.63586546281662&lt;/D&gt;&lt;D xsi:type="xsd:double"&gt;2.96998007727608&lt;/D&gt;&lt;D xsi:type="xsd:double"&gt;3.33941803154451&lt;/D&gt;&lt;D xsi:type="xsd:double"&gt;3.16916823416786&lt;/D&gt;&lt;D xsi:type="xsd:double"&gt;3.20715649969163&lt;/D&gt;&lt;D xsi:type="xsd:double"&gt;3.35782916901486&lt;/D&gt;&lt;D xsi:type="xsd:double"&gt;3.41204199281756&lt;/D&gt;&lt;D xsi:type="xsd:double"&gt;3.73221316839877&lt;/D&gt;&lt;D xsi:type="xsd:double"&gt;3.73296810480167&lt;/D&gt;&lt;D xsi:type="xsd:double"&gt;3.74323728167554&lt;/D&gt;&lt;D xsi:type="xsd:double"&gt;3.83952788305075&lt;/D&gt;&lt;D xsi:type="xsd:double"&gt;3.54128035635869&lt;/D&gt;&lt;D xsi:type="xsd:double"&gt;3.4473875425359&lt;/D&gt;&lt;D xsi:type="xsd:double"&gt;3.47603376439981&lt;/D&gt;&lt;D xsi:type="xsd:double"&gt;3.42093165676652&lt;/D&gt;&lt;D xsi:type="xsd:double"&gt;3.53458545895445&lt;/D&gt;&lt;D xsi:type="xsd:double"&gt;3.5763950638306&lt;/D&gt;&lt;D xsi:type="xsd:double"&gt;3.82102099727857&lt;/D&gt;&lt;D xsi:type="xsd:double"&gt;3.83525196781431&lt;/D&gt;&lt;D xsi:type="xsd:double"&gt;3.7632358995548&lt;/D&gt;&lt;D xsi:type="xsd:double"&gt;3.40094291169363&lt;/D&gt;&lt;D xsi:type="xsd:double"&gt;3.42879777021078&lt;/D&gt;&lt;D xsi:type="xsd:double"&gt;3.31923051072458&lt;/D&gt;&lt;D xsi:type="xsd:double"&gt;3.3348449398473&lt;/D&gt;&lt;D xsi:type="xsd:double"&gt;3.52121599219358&lt;/D&gt;&lt;D xsi:type="xsd:double"&gt;3.70476047138707&lt;/D&gt;&lt;D xsi:type="xsd:double"&gt;3.67905654154057&lt;/D&gt;&lt;/FQL&gt;&lt;FQL&gt;&lt;Q&gt;COPP-FDS^FG_PRICE_CHANGE(0,-6AM)&lt;/Q&gt;&lt;R&gt;1&lt;/R&gt;&lt;C&gt;1&lt;/C&gt;&lt;D xsi:type="xsd:double"&gt;22.7697983924101&lt;/D&gt;&lt;/FQL&gt;&lt;FQL&gt;&lt;Q&gt;ECH^FG_TOTAL_RETURNC(0,-12AM)&lt;/Q&gt;&lt;R&gt;1&lt;/R&gt;&lt;C&gt;1&lt;/C&gt;&lt;D xsi:type="xsd:double"&gt;-9.675389&lt;/D&gt;&lt;/FQL&gt;&lt;FQL&gt;&lt;Q&gt;REFTHREPO-FDS^(SUBARRAY(NOT_NA(NO_REPEAT_F(FG_YIELD(NOW,-10AY,D))),0,1)-SUBARRAY(NOT_NA(NO_REPEAT_F(FG_YIELD(NOW,-10AY,D))),1,1))*100&lt;/Q&gt;&lt;R&gt;1&lt;/R&gt;&lt;C&gt;1&lt;/C&gt;&lt;D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xsi:type="xsd:double"&gt;25&lt;/D&gt;&lt;/FQL&gt;&lt;FQL&gt;&lt;Q&gt;CAGDPY@CL^EE_ACTUAL_ANNUAL(MED,+1)&lt;/Q&gt;&lt;R&gt;1&lt;/R&gt;&lt;C&gt;1&lt;/C&gt;&lt;D xsi:type="xsd:double"&gt;-3.2&lt;/D&gt;&lt;/FQL&gt;&lt;FQL&gt;&lt;Q&gt;MCHI^FG_PRICE_MAVG(0,,,,200)&lt;/Q&gt;&lt;R&gt;1&lt;/R&gt;&lt;C&gt;1&lt;/C&gt;&lt;D xsi:type="xsd:double"&gt;41.43205&lt;/D&gt;&lt;/FQL&gt;&lt;FQL&gt;&lt;Q&gt;QAT^FG_TOTAL_RETURNC(0,-6AM)&lt;/Q&gt;&lt;R&gt;1&lt;/R&gt;&lt;C&gt;1&lt;/C&gt;&lt;D xsi:type="xsd:double"&gt;0.31497478&lt;/D&gt;&lt;/FQL&gt;&lt;FQL&gt;&lt;Q&gt;EWT^FMA_COS_DOWN("EPS","1M",+1,NOW,,,"PORTAGG","MEANR")&lt;/Q&gt;&lt;R&gt;1&lt;/R&gt;&lt;C&gt;1&lt;/C&gt;&lt;D xsi:type="xsd:double"&gt;31&lt;/D&gt;&lt;/FQL&gt;&lt;FQL&gt;&lt;Q&gt;TRYBR10Y-FDS^FG_YIELD(0,,,,"YTM")&lt;/Q&gt;&lt;R&gt;1&lt;/R&gt;&lt;C&gt;1&lt;/C&gt;&lt;D xsi:type="xsd:double"&gt;12.056056&lt;/D&gt;&lt;/FQL&gt;&lt;FQL&gt;&lt;Q&gt;USDTWD^FG_PRICE_CHANGE(0,-6AM)&lt;/Q&gt;&lt;R&gt;1&lt;/R&gt;&lt;C&gt;1&lt;/C&gt;&lt;D xsi:type="xsd:double"&gt;4.7872424&lt;/D&gt;&lt;/FQL&gt;&lt;FQL&gt;&lt;Q&gt;VNM^FMA_DIV_YLD(NTMA,-10AY,0,AM,"PORTAGG","MEANR")&lt;/Q&gt;&lt;R&gt;121&lt;/R&gt;&lt;C&gt;1&lt;/C&gt;&lt;D xsi:type="xsd:double"&gt;3.22221982445749&lt;/D&gt;&lt;D xsi:type="xsd:double"&gt;3.44769094821524&lt;/D&gt;&lt;D xsi:type="xsd:double"&gt;2.96150331142115&lt;/D&gt;&lt;D xsi:type="xsd:double"&gt;2.90212120485598&lt;/D&gt;&lt;D xsi:type="xsd:double"&gt;2.87039088183653&lt;/D&gt;&lt;D xsi:type="xsd:double"&gt;3.09569980315119&lt;/D&gt;&lt;D xsi:type="xsd:double"&gt;3.14158743842606&lt;/D&gt;&lt;D xsi:type="xsd:double"&gt;3.03723187579144&lt;/D&gt;&lt;D xsi:type="xsd:double"&gt;3.07396715563724&lt;/D&gt;&lt;D xsi:type="xsd:double"&gt;3.03475311018866&lt;/D&gt;&lt;D xsi:type="xsd:double"&gt;2.96910623361344&lt;/D&gt;&lt;D xsi:type="xsd:double"&gt;2.74683746566393&lt;/D&gt;&lt;D xsi:type="xsd:double"&gt;3.25016290207303&lt;/D&gt;&lt;D xsi:type="xsd:double"&gt;4.16023534566721&lt;/D&gt;&lt;D xsi:type="xsd:double"&gt;3.62074009134013&lt;/D&gt;&lt;D xsi:type="xsd:double"&gt;3.40369165790404&lt;/D&gt;&lt;D xsi:type="xsd:double"&gt;3.21576079140091&lt;/D&gt;&lt;D xsi:type="xsd:double"&gt;2.40071150201823&lt;/D&gt;&lt;D xsi:type="xsd:string"&gt;@NA&lt;/D&gt;&lt;D xsi:type="xsd:string"&gt;@NA&lt;/D&gt;&lt;D xsi:type="xsd:double"&gt;2.67903613837586&lt;/D&gt;&lt;D xsi:type="xsd:double"&gt;3.1432917176008&lt;/D&gt;&lt;D xsi:type="xsd:double"&gt;3.08747247021111&lt;/D&gt;&lt;D xsi:type="xsd:double"&gt;3.09964047986111&lt;/D&gt;&lt;D xsi:type="xsd:double"&gt;3.27504065277411&lt;/D&gt;&lt;D xsi:type="xsd:double"&gt;3.20972381346468&lt;/D&gt;&lt;D xsi:type="xsd:double"&gt;3.15138864984038&lt;/D&gt;&lt;D xsi:type="xsd:double"&gt;2.46702493710263&lt;/D&gt;&lt;D xsi:type="xsd:double"&gt;2.69138112143129&lt;/D&gt;&lt;D xsi:type="xsd:double"&gt;3.07097549455214&lt;/D&gt;&lt;D xsi:type="xsd:double"&gt;2.82329230823212&lt;/D&gt;&lt;D xsi:type="xsd:double"&gt;3.12749564184525&lt;/D&gt;&lt;D xsi:type="xsd:double"&gt;3.57143819094124&lt;/D&gt;&lt;D xsi:type="xsd:double"&gt;2.54700734369981&lt;/D&gt;&lt;D xsi:type="xsd:double"&gt;2.50639130883812&lt;/D&gt;&lt;D xsi:type="xsd:double"&gt;2.30012850592598&lt;/D&gt;&lt;D xsi:type="xsd:double"&gt;1.85145954604877&lt;/D&gt;&lt;D xsi:type="xsd:double"&gt;1.53380249854023&lt;/D&gt;&lt;D xsi:type="xsd:double"&gt;1.7147828717449&lt;/D&gt;&lt;D xsi:type="xsd:double"&gt;1.88977857311903&lt;/D&gt;&lt;D xsi:type="xsd:double"&gt;2.0763080351651&lt;/D&gt;&lt;D xsi:type="xsd:double"&gt;1.75879873305235&lt;/D&gt;&lt;D xsi:type="xsd:double"&gt;1.42686844412463&lt;/D&gt;&lt;D xsi:type="xsd:double"&gt;1.82066378568351&lt;/D&gt;&lt;D xsi:type="xsd:double"&gt;1.72549268825264&lt;/D&gt;&lt;D xsi:type="xsd:double"&gt;1.81573449772379&lt;/D&gt;&lt;D xsi:type="xsd:double"&gt;1.98059745864419&lt;/D&gt;&lt;D xsi:type="xsd:double"&gt;1.47794076422218&lt;/D&gt;&lt;D xsi:type="xsd:double"&gt;1.74101432847114&lt;/D&gt;&lt;D xsi:type="xsd:double"&gt;1.68619278047491&lt;/D&gt;&lt;D xsi:type="xsd:double"&gt;1.681389299618&lt;/D&gt;&lt;D xsi:type="xsd:double"&gt;1.58181776957117&lt;/D&gt;&lt;D xsi:type="xsd:double"&gt;1.75612684645122&lt;/D&gt;&lt;D xsi:type="xsd:double"&gt;1.74317884582809&lt;/D&gt;&lt;D xsi:type="xsd:double"&gt;1.8526488802158&lt;/D&gt;&lt;D xsi:type="xsd:double"&gt;1.77098552313646&lt;/D&gt;&lt;D xsi:type="xsd:double"&gt;1.5454821620571&lt;/D&gt;&lt;D xsi:type="xsd:double"&gt;1.58028790593022&lt;/D&gt;&lt;D xsi:type="xsd:double"&gt;1.54037940113774&lt;/D&gt;&lt;D xsi:type="xsd:double"&gt;1.59262957358407&lt;/D&gt;&lt;D xsi:type="xsd:double"&gt;1.7943582633194&lt;/D&gt;&lt;D xsi:type="xsd:double"&gt;1.8787418973309&lt;/D&gt;&lt;D xsi:type="xsd:double"&gt;1.90942933701619&lt;/D&gt;&lt;D xsi:type="xsd:double"&gt;1.63284734335557&lt;/D&gt;&lt;D xsi:type="xsd:double"&gt;1.65116423212538&lt;/D&gt;&lt;D xsi:type="xsd:double"&gt;1.62671524881642&lt;/D&gt;&lt;D xsi:type="xsd:double"&gt;1.51516263064774&lt;/D&gt;&lt;D xsi:type="xsd:double"&gt;1.62960957579065&lt;/D&gt;&lt;D xsi:type="xsd:double"&gt;1.58939471492264&lt;/D&gt;&lt;D xsi:type="xsd:double"&gt;2.06593260406577&lt;/D&gt;&lt;D xsi:type="xsd:double"&gt;1.77668604804963&lt;/D&gt;&lt;D xsi:type="xsd:double"&gt;1.34044951787423&lt;/D&gt;&lt;D xsi:type="xsd:double"&gt;1.40437321039489&lt;/D&gt;&lt;D xsi:type="xsd:double"&gt;1.35346461672534&lt;/D&gt;&lt;D xsi:type="xsd:double"&gt;1.25727206460794&lt;/D&gt;&lt;D xsi:type="xsd:double"&gt;1.34504031382659&lt;/D&gt;&lt;D xsi:type="xsd:double"&gt;1.3267347836604&lt;/D&gt;&lt;D xsi:type="xsd:double"&gt;1.2894323935537&lt;/D&gt;&lt;D xsi:type="xsd:double"&gt;1.18353103192191&lt;/D&gt;&lt;D xsi:type="xsd:double"&gt;1.21651793495357&lt;/D&gt;&lt;D xsi:type="xsd:double"&gt;1.27865006007516&lt;/D&gt;&lt;D xsi:type="xsd:double"&gt;1.18510864231971&lt;/D&gt;&lt;D xsi:type="xsd:double"&gt;1.18660269345851&lt;/D&gt;&lt;D xsi:type="xsd:double"&gt;1.16291638495672&lt;/D&gt;&lt;D xsi:type="xsd:double"&gt;1.34555661244687&lt;/D&gt;&lt;D xsi:type="xsd:double"&gt;1.38450217751791&lt;/D&gt;&lt;D xsi:type="xsd:double"&gt;1.40424877640686&lt;/D&gt;&lt;D xsi:type="xsd:double"&gt;1.44638496230796&lt;/D&gt;&lt;D xsi:type="xsd:double"&gt;1.35944519202745&lt;/D&gt;&lt;D xsi:type="xsd:double"&gt;1.52254582284615&lt;/D&gt;&lt;D xsi:type="xsd:double"&gt;1.49927400658864&lt;/D&gt;&lt;D xsi:type="xsd:double"&gt;1.66475461716549&lt;/D&gt;&lt;D xsi:type="xsd:double"&gt;1.77456165828066&lt;/D&gt;&lt;D xsi:type="xsd:double"&gt;1.56302187371682&lt;/D&gt;&lt;D xsi:type="xsd:double"&gt;1.73277852811151&lt;/D&gt;&lt;D xsi:type="xsd:double"&gt;1.77865412225616&lt;/D&gt;&lt;D xsi:type="xsd:double"&gt;1.97835433393162&lt;/D&gt;&lt;D xsi:type="xsd:double"&gt;1.87437300039934&lt;/D&gt;&lt;D xsi:type="xsd:double"&gt;1.97354005159745&lt;/D&gt;&lt;D xsi:type="xsd:double"&gt;2.38670656522461&lt;/D&gt;&lt;D xsi:type="xsd:double"&gt;2.60795460129675&lt;/D&gt;&lt;D xsi:type="xsd:double"&gt;2.23657318208832&lt;/D&gt;&lt;D xsi:type="xsd:double"&gt;2.63687016646034&lt;/D&gt;&lt;D xsi:type="xsd:double"&gt;2.61522024071637&lt;/D&gt;&lt;D xsi:type="xsd:double"&gt;2.57587869723081&lt;/D&gt;&lt;D xsi:type="xsd:double"&gt;2.45646784494487&lt;/D&gt;&lt;D xsi:type="xsd:double"&gt;2.63675220624677&lt;/D&gt;&lt;D xsi:type="xsd:double"&gt;2.56943837657251&lt;/D&gt;&lt;D xsi:type="xsd:double"&gt;2.73630228752518&lt;/D&gt;&lt;D xsi:type="xsd:double"&gt;2.57382357259432&lt;/D&gt;&lt;D xsi:type="xsd:double"&gt;2.63340181872007&lt;/D&gt;&lt;D xsi:type="xsd:double"&gt;3.11373830265242&lt;/D&gt;&lt;D xsi:type="xsd:double"&gt;3.03402904388348&lt;/D&gt;&lt;D xsi:type="xsd:double"&gt;2.8408565092962&lt;/D&gt;&lt;D xsi:type="xsd:double"&gt;2.74250453399148&lt;/D&gt;&lt;D xsi:type="xsd:double"&gt;2.78010029837803&lt;/D&gt;&lt;D xsi:type="xsd:double"&gt;2.61878491165183&lt;/D&gt;&lt;D xsi:type="xsd:double"&gt;2.266041912244&lt;/D&gt;&lt;D xsi:type="xsd:double"&gt;2.42060174684938&lt;/D&gt;&lt;D xsi:type="xsd:double"&gt;1.91882833047204&lt;/D&gt;&lt;D xsi:type="xsd:double"&gt;1.88222889922861&lt;/D&gt;&lt;/FQL&gt;&lt;FQL&gt;&lt;Q&gt;COPP-FDS^FG_PRICE_CHANGE(0,-3AM)&lt;/Q&gt;&lt;R&gt;1&lt;/R&gt;&lt;C&gt;1&lt;/C&gt;&lt;D xsi:type="xsd:double"&gt;9.88324094822504&lt;/D&gt;&lt;/FQL&gt;&lt;FQL&gt;&lt;Q&gt;MCHI^FG_PRICE_MAVG(0,,,,30)&lt;/Q&gt;&lt;R&gt;1&lt;/R&gt;&lt;C&gt;1&lt;/C&gt;&lt;D xsi:type="xsd:double"&gt;43.685333&lt;/D&gt;&lt;/FQL&gt;&lt;FQL&gt;&lt;Q&gt;INDA^FG_TOTAL_RETURNC(0,-12AM)&lt;/Q&gt;&lt;R&gt;1&lt;/R&gt;&lt;C&gt;1&lt;/C&gt;&lt;D xsi:type="xsd:double"&gt;29.44939&lt;/D&gt;&lt;/FQL&gt;&lt;FQL&gt;&lt;Q&gt;ECH^P_PRICE(0)/P_PRICE_HIGH_PR(0,,,,,,"PRICE","INTRA","52W")&lt;/Q&gt;&lt;R&gt;1&lt;/R&gt;&lt;C&gt;1&lt;/C&gt;&lt;D xsi:type="xsd:double"&gt;0.8150343&lt;/D&gt;&lt;/FQL&gt;&lt;FQL&gt;&lt;Q&gt;VGK^FG_PE_NTM(0,,,90,0)&lt;/Q&gt;&lt;R&gt;1&lt;/R&gt;&lt;C&gt;1&lt;/C&gt;&lt;D xsi:type="xsd:double"&gt;14.8267806999626&lt;/D&gt;&lt;/FQL&gt;&lt;FQL&gt;&lt;Q&gt;NI-FDS^MAX(FG_PRICE(0,-5AY))&lt;/Q&gt;&lt;R&gt;1&lt;/R&gt;&lt;C&gt;1&lt;/C&gt;&lt;D xsi:type="xsd:double"&gt;48241&lt;/D&gt;&lt;/FQL&gt;&lt;FQL&gt;&lt;Q&gt;PLATI-FDS^FG_PRICE_CHANGE(0,-3AM)&lt;/Q&gt;&lt;R&gt;1&lt;/R&gt;&lt;C&gt;1&lt;/C&gt;&lt;D xsi:type="xsd:double"&gt;8.29741379310345&lt;/D&gt;&lt;/FQL&gt;&lt;FQL&gt;&lt;Q&gt;VGK^FMA_COS_DOWN("EPS","1M",+1,NOW,,,"PORTAGG","MEANR")&lt;/Q&gt;&lt;R&gt;1&lt;/R&gt;&lt;C&gt;1&lt;/C&gt;&lt;D xsi:type="xsd:double"&gt;438&lt;/D&gt;&lt;/FQL&gt;&lt;FQL&gt;&lt;Q&gt;UAE^FG_FCF_YIELD_NTM(0)&lt;/Q&gt;&lt;R&gt;1&lt;/R&gt;&lt;C&gt;1&lt;/C&gt;&lt;D xsi:type="xsd:double"&gt;9.69638407271566&lt;/D&gt;&lt;/FQL&gt;&lt;FQL&gt;&lt;Q&gt;UAE^FMA_DIV_YLD(NTMA,NOW,NOW,M,"PORTAGG","MEANR")&lt;/Q&gt;&lt;R&gt;1&lt;/R&gt;&lt;C&gt;1&lt;/C&gt;&lt;D xsi:type="xsd:double"&gt;5.71773294532797&lt;/D&gt;&lt;/FQL&gt;&lt;FQL&gt;&lt;Q&gt;COPP-FDS^FG_PRICE_CHANGE(0,-1AM)&lt;/Q&gt;&lt;R&gt;1&lt;/R&gt;&lt;C&gt;1&lt;/C&gt;&lt;D xsi:type="xsd:double"&gt;0.844247212901816&lt;/D&gt;&lt;/FQL&gt;&lt;FQL&gt;&lt;Q&gt;UAE^FMA_PE(NTMA,0,,,"PORTAGG","MEANR")&lt;/Q&gt;&lt;R&gt;1&lt;/R&gt;&lt;C&gt;1&lt;/C&gt;&lt;D xsi:type="xsd:double"&gt;8.66452151087762&lt;/D&gt;&lt;/FQL&gt;&lt;FQL&gt;&lt;Q&gt;INDA^FMA_EVAL_EBIT(LTMA,NOW,NOW,M,"PORTAGG","MEANR")&lt;/Q&gt;&lt;R&gt;1&lt;/R&gt;&lt;C&gt;1&lt;/C&gt;&lt;D xsi:type="xsd:double"&gt;23.0710350081242&lt;/D&gt;&lt;/FQL&gt;&lt;FQL&gt;&lt;Q&gt;CAGDPY@AE^EE_ACTUAL_ANNUAL(MED,0)&lt;/Q&gt;&lt;R&gt;1&lt;/R&gt;&lt;C&gt;1&lt;/C&gt;&lt;D xsi:type="xsd:double"&gt;12.15&lt;/D&gt;&lt;/FQL&gt;&lt;FQL&gt;&lt;Q&gt;EPHE^SIZE(FG_CONSTITUENTS)&lt;/Q&gt;&lt;R&gt;1&lt;/R&gt;&lt;C&gt;1&lt;/C&gt;&lt;D xsi:type="xsd:long"&gt;33&lt;/D&gt;&lt;/FQL&gt;&lt;FQL&gt;&lt;Q&gt;EPU^FG_FCF_YIELD_NTM(0)&lt;/Q&gt;&lt;R&gt;1&lt;/R&gt;&lt;C&gt;1&lt;/C&gt;&lt;D xsi:type="xsd:double"&gt;7.40098444596415&lt;/D&gt;&lt;/FQL&gt;&lt;FQL&gt;&lt;Q&gt;MCHI^FG_PRICE(0)&lt;/Q&gt;&lt;R&gt;1&lt;/R&gt;&lt;C&gt;1&lt;/C&gt;&lt;D xsi:type="xsd:double"&gt;42.7&lt;/D&gt;&lt;/FQL&gt;&lt;FQL&gt;&lt;Q&gt;EIDO^FMA_DIV_YLD(NTMA,NOW,NOW,M,"PORTAGG","MEANR")&lt;/Q&gt;&lt;R&gt;1&lt;/R&gt;&lt;C&gt;1&lt;/C&gt;&lt;D xsi:type="xsd:double"&gt;4.48599499523553&lt;/D&gt;&lt;/FQL&gt;&lt;FQL&gt;&lt;Q&gt;UAE^FG_TOTAL_RETURNC(0,-6AM)&lt;/Q&gt;&lt;R&gt;1&lt;/R&gt;&lt;C&gt;1&lt;/C&gt;&lt;D xsi:type="xsd:double"&gt;-3.3468604&lt;/D&gt;&lt;/FQL&gt;&lt;FQL&gt;&lt;Q&gt;MCHI^FG_COMPANY_NAME&lt;/Q&gt;&lt;R&gt;1&lt;/R&gt;&lt;C&gt;1&lt;/C&gt;&lt;D xsi:type="xsd:string"&gt;iShares MSCI China ETF&lt;/D&gt;&lt;/FQL&gt;&lt;FQL&gt;&lt;Q&gt;UAE^FG_TOTAL_RETURNC(0,-3AM)&lt;/Q&gt;&lt;R&gt;1&lt;/R&gt;&lt;C&gt;1&lt;/C&gt;&lt;D xsi:type="xsd:double"&gt;-4.122156&lt;/D&gt;&lt;/FQL&gt;&lt;FQL&gt;&lt;Q&gt;INDA^FG_COMPANY_NAME&lt;/Q&gt;&lt;R&gt;1&lt;/R&gt;&lt;C&gt;1&lt;/C&gt;&lt;D xsi:type="xsd:string"&gt;iShares MSCI India ETF&lt;/D&gt;&lt;/FQL&gt;&lt;FQL&gt;&lt;Q&gt;ECH^P_PRICE(0)/P_PRICE_LOW_PR(0,,,,,,"PRICE","INTRA","52W")-1&lt;/Q&gt;&lt;R&gt;1&lt;/R&gt;&lt;C&gt;1&lt;/C&gt;&lt;D xsi:type="xsd:double"&gt;0.10392904&lt;/D&gt;&lt;/FQL&gt;&lt;FQL&gt;&lt;Q&gt;PASP-FDS^FG_PRICE_CHANGE(0,-1AM)&lt;/Q&gt;&lt;R&gt;1&lt;/R&gt;&lt;C&gt;1&lt;/C&gt;&lt;D xsi:type="xsd:double"&gt;13.1974248927039&lt;/D&gt;&lt;/FQL&gt;&lt;FQL&gt;&lt;Q&gt;TRYGB10Y-FDS^FG_YIELD(-10AY,0,Y,,"YTM")&lt;/Q&gt;&lt;R&gt;10&lt;/R&gt;&lt;C&gt;1&lt;/C&gt;&lt;D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xsi:type="xsd:double"&gt;3.534&lt;/D&gt;&lt;/FQL&gt;&lt;FQL&gt;&lt;Q&gt;KSA^SIZE(FG_CONSTITUENTS)&lt;/Q&gt;&lt;R&gt;1&lt;/R&gt;&lt;C&gt;1&lt;/C&gt;&lt;D xsi:type="xsd:long"&gt;124&lt;/D&gt;&lt;/FQL&gt;&lt;FQL&gt;&lt;Q&gt;CAGDPY@SA^EE_ACTUAL_ANNUAL(MED,+1)&lt;/Q&gt;&lt;R&gt;1&lt;/R&gt;&lt;C&gt;1&lt;/C&gt;&lt;D xsi:type="xsd:double"&gt;2.6&lt;/D&gt;&lt;/FQL&gt;&lt;FQL&gt;&lt;Q&gt;SET-BKK^SIZE(FG_CONSTITUENTS)&lt;/Q&gt;&lt;R&gt;1&lt;/R&gt;&lt;C&gt;1&lt;/C&gt;&lt;D xsi:type="xsd:long"&gt;1&lt;/D&gt;&lt;/FQL&gt;&lt;FQL&gt;&lt;Q&gt;EPOL^FMA_COS_UP("EPS","1M",+1,NOW,,,"PORTAGG","MEANR")&lt;/Q&gt;&lt;R&gt;1&lt;/R&gt;&lt;C&gt;1&lt;/C&gt;&lt;D xsi:type="xsd:double"&gt;16&lt;/D&gt;&lt;/FQL&gt;&lt;FQL&gt;&lt;Q&gt;EPU^FMA_EVAL_EBITDA(NTMA,0,,,"PORTAGG","MEANR")&lt;/Q&gt;&lt;R&gt;1&lt;/R&gt;&lt;C&gt;1&lt;/C&gt;&lt;D xsi:type="xsd:double"&gt;6.42091529648276&lt;/D&gt;&lt;/FQL&gt;&lt;FQL&gt;&lt;Q&gt;EPHE^FG_ROE(0)&lt;/Q&gt;&lt;R&gt;1&lt;/R&gt;&lt;C&gt;1&lt;/C&gt;&lt;D xsi:type="xsd:double"&gt;12.4817695387585&lt;/D&gt;&lt;/FQL&gt;&lt;FQL&gt;&lt;Q&gt;USDQAR^FG_PRICE(0)&lt;/Q&gt;&lt;R&gt;1&lt;/R&gt;&lt;C&gt;1&lt;/C&gt;&lt;D xsi:type="xsd:double"&gt;3.641&lt;/D&gt;&lt;/FQL&gt;&lt;FQL&gt;&lt;Q&gt;EPU^FMA_DIV_YLD(NTMA,NOW,NOW,M,"PORTAGG","MEANR")&lt;/Q&gt;&lt;R&gt;1&lt;/R&gt;&lt;C&gt;1&lt;/C&gt;&lt;D xsi:type="xsd:double"&gt;4.04701652784087&lt;/D&gt;&lt;/FQL&gt;&lt;FQL&gt;&lt;Q&gt;REFSAREPO-FDS^FG_YIELD(NOW,,,0)&lt;/Q&gt;&lt;R&gt;1&lt;/R&gt;&lt;C&gt;1&lt;/C&gt;&lt;D xsi:type="xsd:double"&gt;6&lt;/D&gt;&lt;/FQL&gt;&lt;FQL&gt;&lt;Q&gt;USDEUR^FG_COMPANY_NAME&lt;/Q&gt;&lt;R&gt;1&lt;/R&gt;&lt;C&gt;1&lt;/C&gt;&lt;D xsi:type="xsd:string"&gt;Euro per U.S. Dollar&lt;/D&gt;&lt;/FQL&gt;&lt;FQL&gt;&lt;Q&gt;UAE^FG_TOTAL_RETURNC(0,-1AM)&lt;/Q&gt;&lt;R&gt;1&lt;/R&gt;&lt;C&gt;1&lt;/C&gt;&lt;D xsi:type="xsd:double"&gt;3.8618684&lt;/D&gt;&lt;/FQL&gt;&lt;FQL&gt;&lt;Q&gt;REFMXTON-FDS^FG_YIELD(NOW,,,0)&lt;/Q&gt;&lt;R&gt;1&lt;/R&gt;&lt;C&gt;1&lt;/C&gt;&lt;D xsi:type="xsd:double"&gt;11&lt;/D&gt;&lt;/FQL&gt;&lt;FQL&gt;&lt;Q&gt;GREK^P_PRICE(0)/P_PRICE_HIGH_PR(0,,,,,,"PRICE","INTRA","52W")&lt;/Q&gt;&lt;R&gt;1&lt;/R&gt;&lt;C&gt;1&lt;/C&gt;&lt;D xsi:type="xsd:double"&gt;0.95005727&lt;/D&gt;&lt;/FQL&gt;&lt;FQL&gt;&lt;Q&gt;FC0000KR^FMA_EPS(NTMA,-20AY,0,CY,,"PORTAGG","MEANR")&lt;/Q&gt;&lt;R&gt;20&lt;/R&gt;&lt;C&gt;1&lt;/C&gt;&lt;D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xsi:type="xsd:double"&gt;42.8018507735294&lt;/D&gt;&lt;D xsi:type="xsd:double"&gt;51.3050657286794&lt;/D&gt;&lt;D xsi:type="xsd:double"&gt;35.389415157091&lt;/D&gt;&lt;D xsi:type="xsd:double"&gt;41.6877022177968&lt;/D&gt;&lt;/FQL&gt;&lt;FQL&gt;&lt;Q&gt;TRYTW10Y-FDS^PCTCHG(FG_YIELD(0,,,,"YTM"),FG_YIELD(-1AM,,,,"YTM"))&lt;/Q&gt;&lt;R&gt;1&lt;/R&gt;&lt;C&gt;1&lt;/C&gt;&lt;D xsi:type="xsd:double"&gt;8.465837&lt;/D&gt;&lt;/FQL&gt;&lt;FQL&gt;&lt;Q&gt;EPHE^P_PRICE_RETURNS_PR('52W',2,-10AY,0,AM)&lt;/Q&gt;&lt;R&gt;121&lt;/R&gt;&lt;C&gt;1&lt;/C&gt;&lt;D xsi:type="xsd:double"&gt;8.064461&lt;/D&gt;&lt;D xsi:type="xsd:double"&gt;8.2888365&lt;/D&gt;&lt;D xsi:type="xsd:double"&gt;27.71046&lt;/D&gt;&lt;D xsi:type="xsd:double"&gt;12.7213955&lt;/D&gt;&lt;D xsi:type="xsd:double"&gt;10.394705&lt;/D&gt;&lt;D xsi:type="xsd:double"&gt;21.537638&lt;/D&gt;&lt;D xsi:type="xsd:double"&gt;23.290169&lt;/D&gt;&lt;D xsi:type="xsd:double"&gt;35.815094&lt;/D&gt;&lt;D xsi:type="xsd:double"&gt;23.188473&lt;/D&gt;&lt;D xsi:type="xsd:double"&gt;23.740757&lt;/D&gt;&lt;D xsi:type="xsd:double"&gt;15.523731&lt;/D&gt;&lt;D xsi:type="xsd:double"&gt;5.3382277&lt;/D&gt;&lt;D xsi:type="xsd:double"&gt;6.766844&lt;/D&gt;&lt;D xsi:type="xsd:double"&gt;4.2302847&lt;/D&gt;&lt;D xsi:type="xsd:double"&gt;-11.763578&lt;/D&gt;&lt;D xsi:type="xsd:double"&gt;-4.552698&lt;/D&gt;&lt;D xsi:type="xsd:double"&gt;-6.6478014&lt;/D&gt;&lt;D xsi:type="xsd:double"&gt;-9.904444&lt;/D&gt;&lt;D xsi:type="xsd:double"&gt;-9.99626&lt;/D&gt;&lt;D xsi:type="xsd:double"&gt;-21.16493&lt;/D&gt;&lt;D xsi:type="xsd:double"&gt;-17.498552&lt;/D&gt;&lt;D xsi:type="xsd:double"&gt;-16.225338&lt;/D&gt;&lt;D xsi:type="xsd:double"&gt;-16.915257&lt;/D&gt;&lt;D xsi:type="xsd:double"&gt;-1.0656178&lt;/D&gt;&lt;D xsi:type="xsd:double"&gt;-0.332433&lt;/D&gt;&lt;D xsi:type="xsd:double"&gt;2.9525876&lt;/D&gt;&lt;D xsi:type="xsd:double"&gt;12.794209&lt;/D&gt;&lt;D xsi:type="xsd:double"&gt;4.4850826&lt;/D&gt;&lt;D xsi:type="xsd:double"&gt;-2.2233784&lt;/D&gt;&lt;D xsi:type="xsd:double"&gt;-6.1430693&lt;/D&gt;&lt;D xsi:type="xsd:double"&gt;3.6724806&lt;/D&gt;&lt;D xsi:type="xsd:double"&gt;9.214937&lt;/D&gt;&lt;D xsi:type="xsd:double"&gt;-0.9694636&lt;/D&gt;&lt;D xsi:type="xsd:double"&gt;0.19272566&lt;/D&gt;&lt;D xsi:type="xsd:double"&gt;9.948408&lt;/D&gt;&lt;D xsi:type="xsd:double"&gt;-1.3158083&lt;/D&gt;&lt;D xsi:type="xsd:double"&gt;-6.562102&lt;/D&gt;&lt;D xsi:type="xsd:double"&gt;-7.5193825&lt;/D&gt;&lt;D xsi:type="xsd:double"&gt;-8.120668&lt;/D&gt;&lt;D xsi:type="xsd:double"&gt;1.3354659&lt;/D&gt;&lt;D xsi:type="xsd:double"&gt;8.42483&lt;/D&gt;&lt;D xsi:type="xsd:double"&gt;12.311697&lt;/D&gt;&lt;D xsi:type="xsd:double"&gt;16.60924&lt;/D&gt;&lt;D xsi:type="xsd:double"&gt;5.637336&lt;/D&gt;&lt;D xsi:type="xsd:double"&gt;8.213425&lt;/D&gt;&lt;D xsi:type="xsd:double"&gt;-1.7961979&lt;/D&gt;&lt;D xsi:type="xsd:double"&gt;-8.298492&lt;/D&gt;&lt;D xsi:type="xsd:double"&gt;-12.833797&lt;/D&gt;&lt;D xsi:type="xsd:double"&gt;-15.674949&lt;/D&gt;&lt;D xsi:type="xsd:double"&gt;-7.7501416&lt;/D&gt;&lt;D xsi:type="xsd:double"&gt;-10.528093&lt;/D&gt;&lt;D xsi:type="xsd:double"&gt;-21.94466&lt;/D&gt;&lt;D xsi:type="xsd:double"&gt;-17.258543&lt;/D&gt;&lt;D xsi:type="xsd:double"&gt;-9.514874&lt;/D&gt;&lt;D xsi:type="xsd:double"&gt;-14.239025&lt;/D&gt;&lt;D xsi:type="xsd:double"&gt;-1.3682783&lt;/D&gt;&lt;D xsi:type="xsd:double"&gt;-8.378762&lt;/D&gt;&lt;D xsi:type="xsd:double"&gt;0.3758669&lt;/D&gt;&lt;D xsi:type="xsd:double"&gt;7.9861045&lt;/D&gt;&lt;D xsi:type="xsd:double"&gt;7.9431534&lt;/D&gt;&lt;D xsi:type="xsd:double"&gt;19.508553&lt;/D&gt;&lt;D xsi:type="xsd:double"&gt;2.5221348&lt;/D&gt;&lt;D xsi:type="xsd:double"&gt;7.4816823&lt;/D&gt;&lt;D xsi:type="xsd:double"&gt;16.643476&lt;/D&gt;&lt;D xsi:type="xsd:double"&gt;19.158375&lt;/D&gt;&lt;D xsi:type="xsd:double"&gt;7.331419&lt;/D&gt;&lt;D xsi:type="xsd:double"&gt;4.3842673&lt;/D&gt;&lt;D xsi:type="xsd:double"&gt;-8.231503&lt;/D&gt;&lt;D xsi:type="xsd:double"&gt;-10.856837&lt;/D&gt;&lt;D xsi:type="xsd:double"&gt;-34.271465&lt;/D&gt;&lt;D xsi:type="xsd:double"&gt;-30.299091&lt;/D&gt;&lt;D xsi:type="xsd:double"&gt;-17.020136&lt;/D&gt;&lt;D xsi:type="xsd:double"&gt;-20.896524&lt;/D&gt;&lt;D xsi:type="xsd:double"&gt;-21.74208&lt;/D&gt;&lt;D xsi:type="xsd:double"&gt;-23.692047&lt;/D&gt;&lt;D xsi:type="xsd:double"&gt;-19.080437&lt;/D&gt;&lt;D xsi:type="xsd:double"&gt;-14.969325&lt;/D&gt;&lt;D xsi:type="xsd:double"&gt;-3.9654791&lt;/D&gt;&lt;D xsi:type="xsd:double"&gt;-3.0754983&lt;/D&gt;&lt;D xsi:type="xsd:double"&gt;-1.4243603&lt;/D&gt;&lt;D xsi:type="xsd:double"&gt;6.1116695&lt;/D&gt;&lt;D xsi:type="xsd:double"&gt;31.197977&lt;/D&gt;&lt;D xsi:type="xsd:double"&gt;18.94226&lt;/D&gt;&lt;D xsi:type="xsd:double"&gt;12.063492&lt;/D&gt;&lt;D xsi:type="xsd:double"&gt;11.920845&lt;/D&gt;&lt;D xsi:type="xsd:double"&gt;9.757603&lt;/D&gt;&lt;D xsi:type="xsd:double"&gt;20.431541&lt;/D&gt;&lt;D xsi:type="xsd:double"&gt;14.278137&lt;/D&gt;&lt;D xsi:type="xsd:double"&gt;8.529961&lt;/D&gt;&lt;D xsi:type="xsd:double"&gt;-3.5096169&lt;/D&gt;&lt;D xsi:type="xsd:double"&gt;-3.6288679&lt;/D&gt;&lt;D xsi:type="xsd:double"&gt;3.9299965&lt;/D&gt;&lt;D xsi:type="xsd:double"&gt;6.4316273&lt;/D&gt;&lt;D xsi:type="xsd:double"&gt;7.60746&lt;/D&gt;&lt;D xsi:type="xsd:double"&gt;1.365912&lt;/D&gt;&lt;D xsi:type="xsd:double"&gt;-8.823222&lt;/D&gt;&lt;D xsi:type="xsd:double"&gt;-17.219723&lt;/D&gt;&lt;D xsi:type="xsd:double"&gt;-6.5385103&lt;/D&gt;&lt;D xsi:type="xsd:double"&gt;-12.419086&lt;/D&gt;&lt;D xsi:type="xsd:double"&gt;-23.094606&lt;/D&gt;&lt;D xsi:type="xsd:double"&gt;-24.218899&lt;/D&gt;&lt;D xsi:type="xsd:double"&gt;-17.335648&lt;/D&gt;&lt;D xsi:type="xsd:double"&gt;-10.542983&lt;/D&gt;&lt;D xsi:type="xsd:double"&gt;-8.47556&lt;/D&gt;&lt;D xsi:type="xsd:double"&gt;-15.198988&lt;/D&gt;&lt;D xsi:type="xsd:double"&gt;-13.380551&lt;/D&gt;&lt;D xsi:type="xsd:double"&gt;-3.6979318&lt;/D&gt;&lt;D xsi:type="xsd:double"&gt;-7.279563&lt;/D&gt;&lt;D xsi:type="xsd:double"&gt;2.9914021&lt;/D&gt;&lt;D xsi:type="xsd:double"&gt;0.4760623&lt;/D&gt;&lt;D xsi:type="xsd:double"&gt;-5.3183136&lt;/D&gt;&lt;D xsi:type="xsd:double"&gt;7.5517416&lt;/D&gt;&lt;D xsi:type="xsd:double"&gt;5.086243&lt;/D&gt;&lt;D xsi:type="xsd:double"&gt;0.8868456&lt;/D&gt;&lt;D xsi:type="xsd:double"&gt;-0.7932782&lt;/D&gt;&lt;D xsi:type="xsd:double"&gt;-6.2229276&lt;/D&gt;&lt;D xsi:type="xsd:double"&gt;3.4746647&lt;/D&gt;&lt;D xsi:type="xsd:double"&gt;1.5408874&lt;/D&gt;&lt;D xsi:type="xsd:double"&gt;-1.3384163&lt;/D&gt;&lt;D xsi:type="xsd:double"&gt;-3.0500293&lt;/D&gt;&lt;D xsi:type="xsd:double"&gt;-2.2374153&lt;/D&gt;&lt;/FQL&gt;&lt;FQL&gt;&lt;Q&gt;EWT^P_PRICE(0)/P_PRICE_HIGH_PR(0,,,,,,"PRICE","INTRA","52W")&lt;/Q&gt;&lt;R&gt;1&lt;/R&gt;&lt;C&gt;1&lt;/C&gt;&lt;D xsi:type="xsd:double"&gt;0.9958715&lt;/D&gt;&lt;/FQL&gt;&lt;FQL&gt;&lt;Q&gt;TRYMY10Y-FDS^PCTCHG(FG_YIELD(0,,,,"YTM"),FG_YIELD(-1AM,,,,"YTM"))&lt;/Q&gt;&lt;R&gt;1&lt;/R&gt;&lt;C&gt;1&lt;/C&gt;&lt;D xsi:type="xsd:double"&gt;-0.9251482&lt;/D&gt;&lt;/FQL&gt;&lt;FQL&gt;&lt;Q&gt;EWT^FG_TOTAL_RETURNC(0,-3AM)&lt;/Q&gt;&lt;R&gt;1&lt;/R&gt;&lt;C&gt;1&lt;/C&gt;&lt;D xsi:type="xsd:double"&gt;14.109421&lt;/D&gt;&lt;/FQL&gt;&lt;FQL&gt;&lt;Q&gt;TRYPE10Y-FDS^PCTCHG(FG_YIELD(0,,,,"YTM"),FG_YIELD(-3AM,,,,"YTM"))&lt;/Q&gt;&lt;R&gt;1&lt;/R&gt;&lt;C&gt;1&lt;/C&gt;&lt;D xsi:type="xsd:double"&gt;-2.1796825&lt;/D&gt;&lt;/FQL&gt;&lt;FQL&gt;&lt;Q&gt;EWM^FG_TOTAL_RETURNC(0,-1AM)&lt;/Q&gt;&lt;R&gt;1&lt;/R&gt;&lt;C&gt;1&lt;/C&gt;&lt;D xsi:type="xsd:double"&gt;0.6796837&lt;/D&gt;&lt;/FQL&gt;&lt;FQL&gt;&lt;Q&gt;WL-FDS^MAX(FG_PRICE(0,-5AY))&lt;/Q&gt;&lt;R&gt;1&lt;/R&gt;&lt;C&gt;1&lt;/C&gt;&lt;D xsi:type="xsd:double"&gt;763.4&lt;/D&gt;&lt;/FQL&gt;&lt;FQL&gt;&lt;Q&gt;EPU^PERCENT_CHANGE(FMA_EPS(+1,0,,,,"PORTAGG","MEAN"),FMA_EPS(+1,-3AM,,,,"PORTAGG","MEAN"))&lt;/Q&gt;&lt;R&gt;1&lt;/R&gt;&lt;C&gt;1&lt;/C&gt;&lt;D xsi:type="xsd:double"&gt;7.2791032977018&lt;/D&gt;&lt;/FQL&gt;&lt;FQL&gt;&lt;Q&gt;PASP-FDS^FG_PRICE_CHANGE(0,-3AM)&lt;/Q&gt;&lt;R&gt;1&lt;/R&gt;&lt;C&gt;1&lt;/C&gt;&lt;D xsi:type="xsd:double"&gt;4.45544554455446&lt;/D&gt;&lt;/FQL&gt;&lt;FQL&gt;&lt;Q&gt;DUMMY^ECON_DATE(45357,,, 'MM/YYYY')&lt;/Q&gt;&lt;R&gt;1&lt;/R&gt;&lt;C&gt;1&lt;/C&gt;&lt;D xsi:type="xsd:string"&gt;03/2024&lt;/D&gt;&lt;/FQL&gt;&lt;FQL&gt;&lt;Q&gt;DUMMY^ECON_DATE(45449,,, 'MM/YYYY')&lt;/Q&gt;&lt;R&gt;1&lt;/R&gt;&lt;C&gt;1&lt;/C&gt;&lt;D xsi:type="xsd:string"&gt;06/2024&lt;/D&gt;&lt;/FQL&gt;&lt;FQL&gt;&lt;Q&gt;CC_US^IMF_IFS_RCPI_Q(-1AM)&lt;/Q&gt;&lt;R&gt;1&lt;/R&gt;&lt;C&gt;1&lt;/C&gt;&lt;D xsi:type="xsd:double"&gt;3.241016&lt;/D&gt;&lt;/FQL&gt;&lt;FQL&gt;&lt;Q&gt;CC_CN^IMF_IFS_RCPI_Q(-1AM)&lt;/Q&gt;&lt;R&gt;1&lt;/R&gt;&lt;C&gt;1&lt;/C&gt;&lt;D xsi:type="xsd:double"&gt;-0.032185&lt;/D&gt;&lt;/FQL&gt;&lt;FQL&gt;&lt;Q&gt;CC_CL^IMF_IFS_RCPI_Q(-1AM)&lt;/Q&gt;&lt;R&gt;1&lt;/R&gt;&lt;C&gt;1&lt;/C&gt;&lt;D xsi:type="xsd:double"&gt;4.041295&lt;/D&gt;&lt;/FQL&gt;&lt;FQL&gt;&lt;Q&gt;CC_ID^IMF_IFS_RCPI_Q(-1AM)&lt;/Q&gt;&lt;R&gt;0&lt;/R&gt;&lt;C&gt;0&lt;/C&gt;&lt;/FQL&gt;&lt;FQL&gt;&lt;Q&gt;CC_PH^IMF_IFS_RCPI_Q(-1AM)&lt;/Q&gt;&lt;R&gt;1&lt;/R&gt;&lt;C&gt;1&lt;/C&gt;&lt;D xsi:type="xsd:double"&gt;3.2976058&lt;/D&gt;&lt;/FQL&gt;&lt;FQL&gt;&lt;Q&gt;CC_PL^IMF_IFS_RCPI_Q(-1AM)&lt;/Q&gt;&lt;R&gt;1&lt;/R&gt;&lt;C&gt;1&lt;/C&gt;&lt;D xsi:type="xsd:double"&gt;3.0462575&lt;/D&gt;&lt;/FQL&gt;&lt;FQL&gt;&lt;Q&gt;CC_PE^IMF_IFS_RCPI_Q(-1AM)&lt;/Q&gt;&lt;R&gt;1&lt;/R&gt;&lt;C&gt;1&lt;/C&gt;&lt;D xsi:type="xsd:double"&gt;2.8496776&lt;/D&gt;&lt;/FQL&gt;&lt;FQL&gt;&lt;Q&gt;CC_MY^IMF_IFS_RCPI_Q(-1AM)&lt;/Q&gt;&lt;R&gt;1&lt;/R&gt;&lt;C&gt;1&lt;/C&gt;&lt;D xsi:type="xsd:double"&gt;1.6700923&lt;/D&gt;&lt;/FQL&gt;&lt;FQL&gt;&lt;Q&gt;CC_TW^IMF_IFS_RCPI_Q(-1AM)&lt;/Q&gt;&lt;R&gt;0&lt;/R&gt;&lt;C&gt;0&lt;/C&gt;&lt;/FQL&gt;&lt;FQL&gt;&lt;Q&gt;CC_MX^IMF_IFS_RCPI_Q(-1AM)&lt;/Q&gt;&lt;R&gt;1&lt;/R&gt;&lt;C&gt;1&lt;/C&gt;&lt;D xsi:type="xsd:double"&gt;4.567828&lt;/D&gt;&lt;/FQL&gt;&lt;FQL&gt;&lt;Q&gt;CC_KR^IMF_IFS_RCPI_Q(-1AM)&lt;/Q&gt;&lt;R&gt;1&lt;/R&gt;&lt;C&gt;1&lt;/C&gt;&lt;D xsi:type="xsd:double"&gt;3.0037532&lt;/D&gt;&lt;/FQL&gt;&lt;FQL&gt;&lt;Q&gt;CC_BR^IMF_IFS_RCPI_Q(-1AM)&lt;/Q&gt;&lt;R&gt;1&lt;/R&gt;&lt;C&gt;1&lt;/C&gt;&lt;D xsi:type="xsd:double"&gt;4.3081307&lt;/D&gt;&lt;/FQL&gt;&lt;FQL&gt;&lt;Q&gt;CC_ZA^IMF_IFS_RCPI_Q(-1AM)&lt;/Q&gt;&lt;R&gt;1&lt;/R&gt;&lt;C&gt;1&lt;/C&gt;&lt;D xsi:type="xsd:double"&gt;5.4170475&lt;/D&gt;&lt;/FQL&gt;&lt;FQL&gt;&lt;Q&gt;CC_GR^IMF_IFS_RCPI_Q(-1AM)&lt;/Q&gt;&lt;R&gt;1&lt;/R&gt;&lt;C&gt;1&lt;/C&gt;&lt;D xsi:type="xsd:double"&gt;3.0938485&lt;/D&gt;&lt;/FQL&gt;&lt;FQL&gt;&lt;Q&gt;CC_IN^IMF_IFS_RCPI_Q(-1AM)&lt;/Q&gt;&lt;R&gt;1&lt;/R&gt;&lt;C&gt;1&lt;/C&gt;&lt;D xsi:type="xsd:double"&gt;5.014141&lt;/D&gt;&lt;/FQL&gt;&lt;FQL&gt;&lt;Q&gt;CC_QA^IMF_IFS_RCPI_Q(-1AM)&lt;/Q&gt;&lt;R&gt;0&lt;/R&gt;&lt;C&gt;0&lt;/C&gt;&lt;/FQL&gt;&lt;FQL&gt;&lt;Q&gt;CC_TH^IMF_IFS_RCPI_Q(-1AM)&lt;/Q&gt;&lt;R&gt;1&lt;/R&gt;&lt;C&gt;1&lt;/C&gt;&lt;D xsi:type="xsd:double"&gt;-0.78397644&lt;/D&gt;&lt;/FQL&gt;&lt;FQL&gt;&lt;Q&gt;CC_TR^IMF_IFS_RCPI_Q(-1AM)&lt;/Q&gt;&lt;R&gt;1&lt;/R&gt;&lt;C&gt;1&lt;/C&gt;&lt;D xsi:type="xsd:double"&gt;66.839935&lt;/D&gt;&lt;/FQL&gt;&lt;FQL&gt;&lt;Q&gt;CC_AE^IMF_IFS_RCPI_Q(-1AM)&lt;/Q&gt;&lt;R&gt;0&lt;/R&gt;&lt;C&gt;0&lt;/C&gt;&lt;/FQL&gt;&lt;FQL&gt;&lt;Q&gt;CC_VN^IMF_IFS_RCPI_Q(-1AM)&lt;/Q&gt;&lt;R&gt;1&lt;/R&gt;&lt;C&gt;1&lt;/C&gt;&lt;D xsi:type="xsd:double"&gt;3.77269&lt;/D&gt;&lt;/FQL&gt;&lt;FQL&gt;&lt;Q&gt;CC_SA^IMF_IFS_RCPI_Q(-1AM)&lt;/Q&gt;&lt;R&gt;1&lt;/R&gt;&lt;C&gt;1&lt;/C&gt;&lt;D xsi:type="xsd:double"&gt;1.6709557&lt;/D&gt;&lt;/FQL&gt;&lt;FQL&gt;&lt;Q&gt;DUMMY^ECON_EXPR_DATA('FDS_ECON[NTCPMIMFGSA@CN]',06/2024,,Q)&lt;/Q&gt;&lt;R&gt;1&lt;/R&gt;&lt;C&gt;1&lt;/C&gt;&lt;D xsi:type="xsd:double"&gt;51.64454&lt;/D&gt;&lt;/FQL&gt;&lt;FQL&gt;&lt;Q&gt;DUMMY^ECON_EXPR_DATA('FDS_ECON[NTCPMIMFGSA@CN]',03/2024,,Q)&lt;/Q&gt;&lt;R&gt;1&lt;/R&gt;&lt;C&gt;1&lt;/C&gt;&lt;D xsi:type="xsd:double"&gt;50.938282&lt;/D&gt;&lt;/FQL&gt;&lt;FQL&gt;&lt;Q&gt;DUMMY^ECON_EXPR_DATA('FDS_ECON[NTCPMIMFGSA@CL]',06/2024,,Q)&lt;/Q&gt;&lt;R&gt;0&lt;/R&gt;&lt;C&gt;0&lt;/C&gt;&lt;/FQL&gt;&lt;FQL&gt;&lt;Q&gt;DUMMY^ECON_EXPR_DATA('FDS_ECON[NTCPMIMFGSA@CL]',03/2024,,Q)&lt;/Q&gt;&lt;R&gt;0&lt;/R&gt;&lt;C&gt;0&lt;/C&gt;&lt;/FQL&gt;&lt;FQL&gt;&lt;Q&gt;DUMMY^ECON_EXPR_DATA('FDS_ECON[NTCPMIMFGSA@ID]',06/2024,,Q)&lt;/Q&gt;&lt;R&gt;1&lt;/R&gt;&lt;C&gt;1&lt;/C&gt;&lt;D xsi:type="xsd:double"&gt;51.87755&lt;/D&gt;&lt;/FQL&gt;&lt;FQL&gt;&lt;Q&gt;DUMMY^ECON_EXPR_DATA('FDS_ECON[NTCPMIMFGSA@ID]',03/2024,,Q)&lt;/Q&gt;&lt;R&gt;1&lt;/R&gt;&lt;C&gt;1&lt;/C&gt;&lt;D xsi:type="xsd:double"&gt;53.247562&lt;/D&gt;&lt;/FQL&gt;&lt;FQL&gt;&lt;Q&gt;DUMMY^ECON_EXPR_DATA('FDS_ECON[NTCPMIPHMANHE]',06/2024,,Q)&lt;/Q&gt;&lt;R&gt;1&lt;/R&gt;&lt;C&gt;1&lt;/C&gt;&lt;D xsi:type="xsd:double"&gt;51.78043&lt;/D&gt;&lt;/FQL&gt;&lt;FQL&gt;&lt;Q&gt;DUMMY^ECON_EXPR_DATA('FDS_ECON[NTCPMIPHMANHE]',03/2024,,Q)&lt;/Q&gt;&lt;R&gt;1&lt;/R&gt;&lt;C&gt;1&lt;/C&gt;&lt;D xsi:type="xsd:double"&gt;50.931423&lt;/D&gt;&lt;/FQL&gt;&lt;FQL&gt;&lt;Q&gt;DUMMY^ECON_EXPR_DATA('FDS_ECON[NTCPMIMFGSA@PL]',06/2024,,Q)&lt;/Q&gt;&lt;R&gt;1&lt;/R&gt;&lt;C&gt;1&lt;/C&gt;&lt;D xsi:type="xsd:double"&gt;45.313137&lt;/D&gt;&lt;/FQL&gt;&lt;FQL&gt;&lt;Q&gt;DUMMY^ECON_EXPR_DATA('FDS_ECON[NTCPMIMFGSA@PL]',03/2024,,Q)&lt;/Q&gt;&lt;R&gt;1&lt;/R&gt;&lt;C&gt;1&lt;/C&gt;&lt;D xsi:type="xsd:double"&gt;47.64948&lt;/D&gt;&lt;/FQL&gt;&lt;FQL&gt;&lt;Q&gt;DUMMY^ECON_EXPR_DATA('FDS_ECON[NTCPMIMFGSA@PE]',06/2024,,Q)&lt;/Q&gt;&lt;R&gt;0&lt;/R&gt;&lt;C&gt;0&lt;/C&gt;&lt;/FQL&gt;&lt;FQL&gt;&lt;Q&gt;DUMMY^ECON_EXPR_DATA('FDS_ECON[NTCPMIMFGSA@PE]',03/2024,,Q)&lt;/Q&gt;&lt;R&gt;0&lt;/R&gt;&lt;C&gt;0&lt;/C&gt;&lt;/FQL&gt;&lt;FQL&gt;&lt;Q&gt;DUMMY^ECON_EXPR_DATA('FDS_ECON[PMIMYMANHE]',06/2024,,Q)&lt;/Q&gt;&lt;R&gt;1&lt;/R&gt;&lt;C&gt;1&lt;/C&gt;&lt;D xsi:type="xsd:double"&gt;49.6697&lt;/D&gt;&lt;/FQL&gt;&lt;FQL&gt;&lt;Q&gt;DUMMY^ECON_EXPR_DATA('FDS_ECON[PMIMYMANHE]',03/2024,,Q)&lt;/Q&gt;&lt;R&gt;1&lt;/R&gt;&lt;C&gt;1&lt;/C&gt;&lt;D xsi:type="xsd:double"&gt;48.94971&lt;/D&gt;&lt;/FQL&gt;&lt;FQL&gt;&lt;Q&gt;DUMMY^ECON_EXPR_DATA('FDS_ECON[NTCPMIMFGSA@TW]',06/2024,,Q)&lt;/Q&gt;&lt;R&gt;1&lt;/R&gt;&lt;C&gt;1&lt;/C&gt;&lt;D xsi:type="xsd:double"&gt;51.410824&lt;/D&gt;&lt;/FQL&gt;&lt;FQL&gt;&lt;Q&gt;DUMMY^ECON_EXPR_DATA('FDS_ECON[NTCPMIMFGSA@TW]',03/2024,,Q)&lt;/Q&gt;&lt;R&gt;1&lt;/R&gt;&lt;C&gt;1&lt;/C&gt;&lt;D xsi:type="xsd:double"&gt;48.895138&lt;/D&gt;&lt;/FQL&gt;&lt;FQL&gt;&lt;Q&gt;DUMMY^ECON_EXPR_DATA('FDS_ECON[NTCPMIMFGSA@MX]',06/2024,,Q)&lt;/Q&gt;&lt;R&gt;1&lt;/R&gt;&lt;C&gt;1&lt;/C&gt;&lt;D xsi:type="xsd:double"&gt;51.090343&lt;/D&gt;&lt;/FQL&gt;&lt;FQL&gt;&lt;Q&gt;DUMMY^ECON_EXPR_DATA('FDS_ECON[NTCPMIMFGSA@MX]',03/2024,,Q)&lt;/Q&gt;&lt;R&gt;1&lt;/R&gt;&lt;C&gt;1&lt;/C&gt;&lt;D xsi:type="xsd:double"&gt;51.565502&lt;/D&gt;&lt;/FQL&gt;&lt;FQL&gt;&lt;Q&gt;DUMMY^ECON_EXPR_DATA('FDS_ECON[NTCPMIMFGSA@KR]',06/2024,,Q)&lt;/Q&gt;&lt;R&gt;1&lt;/R&gt;&lt;C&gt;1&lt;/C&gt;&lt;D xsi:type="xsd:double"&gt;51.02443&lt;/D&gt;&lt;/FQL&gt;&lt;FQL&gt;&lt;Q&gt;DUMMY^ECON_EXPR_DATA('FDS_ECON[NTCPMIMFGSA@KR]',03/2024,,Q)&lt;/Q&gt;&lt;R&gt;1&lt;/R&gt;&lt;C&gt;1&lt;/C&gt;&lt;D xsi:type="xsd:double"&gt;50.57622&lt;/D&gt;&lt;/FQL&gt;&lt;FQL&gt;&lt;Q&gt;DUMMY^ECON_EXPR_DATA('FDS_ECON[NTCPMIMFGSA@BR]',06/2024,,Q)&lt;/Q&gt;&lt;R&gt;1&lt;/R&gt;&lt;C&gt;1&lt;/C&gt;&lt;D xsi:type="xsd:double"&gt;53.488384&lt;/D&gt;&lt;/FQL&gt;&lt;FQL&gt;&lt;Q&gt;DUMMY^ECON_EXPR_DATA('FDS_ECON[NTCPMIMFGSA@BR]',03/2024,,Q)&lt;/Q&gt;&lt;R&gt;1&lt;/R&gt;&lt;C&gt;1&lt;/C&gt;&lt;D xsi:type="xsd:double"&gt;53.509575&lt;/D&gt;&lt;/FQL&gt;&lt;FQL&gt;&lt;Q&gt;DUMMY^ECON_EXPR_DATA('FDS_ECON[PMIMFGSA@ZA]',06/2024,,Q)&lt;/Q&gt;&lt;R&gt;1&lt;/R&gt;&lt;C&gt;1&lt;/C&gt;&lt;D xsi:type="xsd:double"&gt;49.992886&lt;/D&gt;&lt;/FQL&gt;&lt;FQL&gt;&lt;Q&gt;DUMMY^ECON_EXPR_DATA('FDS_ECON[PMIMFGSA@ZA]',03/2024,,Q)&lt;/Q&gt;&lt;R&gt;1&lt;/R&gt;&lt;C&gt;1&lt;/C&gt;&lt;D xsi:type="xsd:double"&gt;49.458923&lt;/D&gt;&lt;/FQL&gt;&lt;FQL&gt;&lt;Q&gt;DUMMY^ECON_EXPR_DATA('FDS_ECON[NTCPMIMFGSA@GR]',06/2024,,Q)&lt;/Q&gt;&lt;R&gt;1&lt;/R&gt;&lt;C&gt;1&lt;/C&gt;&lt;D xsi:type="xsd:double"&gt;54.69078&lt;/D&gt;&lt;/FQL&gt;&lt;FQL&gt;&lt;Q&gt;DUMMY^ECON_EXPR_DATA('FDS_ECON[NTCPMIMFGSA@GR]',03/2024,,Q)&lt;/Q&gt;&lt;R&gt;1&lt;/R&gt;&lt;C&gt;1&lt;/C&gt;&lt;D xsi:type="xsd:double"&gt;55.77546&lt;/D&gt;&lt;/FQL&gt;&lt;FQL&gt;&lt;Q&gt;DUMMY^ECON_EXPR_DATA('FDS_ECON[NTCPMIMFGSA@IN]',06/2024,,Q)&lt;/Q&gt;&lt;R&gt;1&lt;/R&gt;&lt;C&gt;1&lt;/C&gt;&lt;D xsi:type="xsd:double"&gt;58.243446&lt;/D&gt;&lt;/FQL&gt;&lt;FQL&gt;&lt;Q&gt;DUMMY^ECON_EXPR_DATA('FDS_ECON[NTCPMIMFGSA@IN]',03/2024,,Q)&lt;/Q&gt;&lt;R&gt;1&lt;/R&gt;&lt;C&gt;1&lt;/C&gt;&lt;D xsi:type="xsd:double"&gt;57.516636&lt;/D&gt;&lt;/FQL&gt;&lt;FQL&gt;&lt;Q&gt;DUMMY^ECON_EXPR_DATA('FDS_ECON[PMIQAWHEHE]',06/2024,,Q)&lt;/Q&gt;&lt;R&gt;1&lt;/R&gt;&lt;C&gt;1&lt;/C&gt;&lt;D xsi:type="xsd:double"&gt;53.838383&lt;/D&gt;&lt;/FQL&gt;&lt;FQL&gt;&lt;Q&gt;DUMMY^ECON_EXPR_DATA('FDS_ECON[PMIQAWHEHE]',03/2024,,Q)&lt;/Q&gt;&lt;R&gt;1&lt;/R&gt;&lt;C&gt;1&lt;/C&gt;&lt;D xsi:type="xsd:double"&gt;50.683044&lt;/D&gt;&lt;/FQL&gt;&lt;FQL&gt;&lt;Q&gt;DUMMY^ECON_EXPR_DATA('FDS_ECON[NTCPMITHMANHE]',06/2024,,Q)&lt;/Q&gt;&lt;R&gt;1&lt;/R&gt;&lt;C&gt;1&lt;/C&gt;&lt;D xsi:type="xsd:double"&gt;50.221676&lt;/D&gt;&lt;/FQL&gt;&lt;FQL&gt;&lt;Q&gt;DUMMY^ECON_EXPR_DATA('FDS_ECON[NTCPMITHMANHE]',03/2024,,Q)&lt;/Q&gt;&lt;R&gt;1&lt;/R&gt;&lt;C&gt;1&lt;/C&gt;&lt;D xsi:type="xsd:double"&gt;47.04389&lt;/D&gt;&lt;/FQL&gt;&lt;FQL&gt;&lt;Q&gt;DUMMY^ECON_EXPR_DATA('FDS_ECON[NTCPMIMFGSA@TR]',06/2024,,Q)&lt;/Q&gt;&lt;R&gt;1&lt;/R&gt;&lt;C&gt;1&lt;/C&gt;&lt;D xsi:type="xsd:double"&gt;48.55242&lt;/D&gt;&lt;/FQL&gt;&lt;FQL&gt;&lt;Q&gt;DUMMY^ECON_EXPR_DATA('FDS_ECON[NTCPMIMFGSA@TR]',03/2024,,Q)&lt;/Q&gt;&lt;R&gt;1&lt;/R&gt;&lt;C&gt;1&lt;/C&gt;&lt;D xsi:type="xsd:double"&gt;49.822453&lt;/D&gt;&lt;/FQL&gt;&lt;FQL&gt;&lt;Q&gt;DUMMY^ECON_EXPR_DATA('FDS_ECON[NTCPMIMFGSA@AE]',06/2024,,Q)&lt;/Q&gt;&lt;R&gt;0&lt;/R&gt;&lt;C&gt;0&lt;/C&gt;&lt;/FQL&gt;&lt;FQL&gt;&lt;Q&gt;DUMMY^ECON_EXPR_DATA('FDS_ECON[NTCPMIMFGSA@AE]',03/2024,,Q)&lt;/Q&gt;&lt;R&gt;0&lt;/R&gt;&lt;C&gt;0&lt;/C&gt;&lt;/FQL&gt;&lt;FQL&gt;&lt;Q&gt;DUMMY^ECON_EXPR_DATA('FDS_ECON[NTCPMIMFGSA@VN]',06/2024,,Q)&lt;/Q&gt;&lt;R&gt;1&lt;/R&gt;&lt;C&gt;1&lt;/C&gt;&lt;D xsi:type="xsd:double"&gt;51.776978&lt;/D&gt;&lt;/FQL&gt;&lt;FQL&gt;&lt;Q&gt;DUMMY^ECON_EXPR_DATA('FDS_ECON[NTCPMIMFGSA@VN]',03/2024,,Q)&lt;/Q&gt;&lt;R&gt;1&lt;/R&gt;&lt;C&gt;1&lt;/C&gt;&lt;D xsi:type="xsd:double"&gt;50.18627&lt;/D&gt;&lt;/FQL&gt;&lt;FQL&gt;&lt;Q&gt;DUMMY^ECON_EXPR_DATA('FDS_ECON[NTCPMIINDEXSA@SA]',06/2024,,Q)&lt;/Q&gt;&lt;R&gt;1&lt;/R&gt;&lt;C&gt;1&lt;/C&gt;&lt;D xsi:type="xsd:double"&gt;56.14742&lt;/D&gt;&lt;/FQL&gt;&lt;FQL&gt;&lt;Q&gt;DUMMY^ECON_EXPR_DATA('FDS_ECON[NTCPMIINDEXSA@SA]',03/2024,,Q)&lt;/Q&gt;&lt;R&gt;1&lt;/R&gt;&lt;C&gt;1&lt;/C&gt;&lt;D xsi:type="xsd:double"&gt;56.53707&lt;/D&gt;&lt;/FQL&gt;&lt;FQL&gt;&lt;Q&gt;DUMMY^ECON_EXPR_DATA('FDS_ECON[PMIDMMANHE]',06/2024,,Q)&lt;/Q&gt;&lt;R&gt;1&lt;/R&gt;&lt;C&gt;1&lt;/C&gt;&lt;D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FQL&gt;&lt;Q&gt;CC_AE^IMF_IFS_RCPI_Q(-2AM)&lt;/Q&gt;&lt;R&gt;0&lt;/R&gt;&lt;C&gt;0&lt;/C&gt;&lt;/FQL&gt;&lt;FQL&gt;&lt;Q&gt;CC_QA^IMF_IFS_RCPI_Q(-2AM)&lt;/Q&gt;&lt;R&gt;0&lt;/R&gt;&lt;C&gt;0&lt;/C&gt;&lt;/FQL&gt;&lt;FQL&gt;&lt;Q&gt;CC_TW^IMF_IFS_RCPI_Q(-2AM)&lt;/Q&gt;&lt;R&gt;0&lt;/R&gt;&lt;C&gt;0&lt;/C&gt;&lt;/FQL&gt;&lt;FQL&gt;&lt;Q&gt;CC_ID^IMF_IFS_RCPI_Q(-2AM)&lt;/Q&gt;&lt;R&gt;0&lt;/R&gt;&lt;C&gt;0&lt;/C&gt;&lt;/FQL&gt;&lt;FQL&gt;&lt;Q&gt;CC_ID^IMF_IFS_RCPI_Q(-3AM)&lt;/Q&gt;&lt;R&gt;0&lt;/R&gt;&lt;C&gt;0&lt;/C&gt;&lt;/FQL&gt;&lt;FQL&gt;&lt;Q&gt;CC_TW^IMF_IFS_RCPI_Q(-3AM)&lt;/Q&gt;&lt;R&gt;0&lt;/R&gt;&lt;C&gt;0&lt;/C&gt;&lt;/FQL&gt;&lt;FQL&gt;&lt;Q&gt;CC_QA^IMF_IFS_RCPI_Q(-3AM)&lt;/Q&gt;&lt;R&gt;0&lt;/R&gt;&lt;C&gt;0&lt;/C&gt;&lt;/FQL&gt;&lt;FQL&gt;&lt;Q&gt;CC_AE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<sst xmlns="http://schemas.openxmlformats.org/spreadsheetml/2006/main" count="2612" uniqueCount="922">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</sst>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0.61904761904761907</v>
      </c>
    </row>
    <row r="7" spans="3:4" x14ac:dyDescent="0.35">
      <c r="C7" s="59" t="s">
        <v>910</v>
      </c>
      <c r="D7" s="60">
        <f>Timing!M30</f>
        <v>0.47619047619047616</v>
      </c>
    </row>
    <row r="8" spans="3:4" ht="15" thickBot="1" x14ac:dyDescent="0.4">
      <c r="C8" s="12" t="s">
        <v>911</v>
      </c>
      <c r="D8" s="62">
        <f>Timing!N30</f>
        <v>0.47619047619047616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J35" sqref="J35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13.600000000000001</v>
      </c>
      <c r="F7" s="128">
        <f>VLOOKUP(B7,Safety!$B$4:$R$24,17,FALSE)</f>
        <v>50</v>
      </c>
      <c r="G7" s="134">
        <f t="shared" ref="G7:G26" si="0">(D7*$D$2 +E7*$E$2 +F7*$F$2)/($D$2+$E$2+$F$2)</f>
        <v>45.433333333333337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40.9</v>
      </c>
      <c r="J7" s="126">
        <f ca="1">VLOOKUP(B7,'Momnetum ranking'!A:AJ,36,FALSE)</f>
        <v>4.5</v>
      </c>
      <c r="K7" s="173">
        <f>VLOOKUP(B7,'Momnetum ranking'!$A$3:$H$23,8,FALSE)</f>
        <v>0.21568627450980393</v>
      </c>
      <c r="L7" s="127">
        <f>VLOOKUP(B7,'Currency- 2'!$A$3:$U$23,21,FALSE)</f>
        <v>9</v>
      </c>
      <c r="M7" s="136">
        <f t="shared" ref="M7:M26" ca="1" si="1">D7*$D$2 + E7*$E$2 + F7*$F$2 + I7*$I$2 + J7*$J$2 + L7*$L$2</f>
        <v>24.508636999999997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34.766666666666673</v>
      </c>
      <c r="H8" s="134" cm="1">
        <f t="array" ref="H8">_xlfn.PERCENTRANK.EXC(_xlfn._xlws.FILTER($G$7:G$26, ISNUMBER($G$7:G$26)),G8)*100</f>
        <v>23.799999999999997</v>
      </c>
      <c r="I8" s="171">
        <f>VLOOKUP(B8,'LIQIDITY 2'!$A$3:$X$23,24,FALSE)</f>
        <v>40.9</v>
      </c>
      <c r="J8" s="126">
        <f ca="1">VLOOKUP(B8,'Momnetum ranking'!A:AJ,36,FALSE)</f>
        <v>68.100000000000009</v>
      </c>
      <c r="K8" s="173">
        <f>VLOOKUP(B8,'Momnetum ranking'!$A$3:$H$23,8,FALSE)</f>
        <v>0.48484848484848486</v>
      </c>
      <c r="L8" s="127">
        <f>VLOOKUP(B8,'Currency- 2'!$A$3:$U$23,21,FALSE)</f>
        <v>45.4</v>
      </c>
      <c r="M8" s="136">
        <f t="shared" ca="1" si="1"/>
        <v>50.388957000000005</v>
      </c>
      <c r="N8" s="127" cm="1">
        <f t="array" aca="1" ref="N8" ca="1">_xlfn.PERCENTRANK.EXC(_xlfn._xlws.FILTER($M$7:M$26, ISNUMBER($M$7:M$26)),M8)*100</f>
        <v>47.599999999999994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81.8</v>
      </c>
      <c r="F9" s="128">
        <f>VLOOKUP(B9,Safety!$B$4:$R$24,17,FALSE)</f>
        <v>31.8</v>
      </c>
      <c r="G9" s="134">
        <f t="shared" si="0"/>
        <v>51.500000000000007</v>
      </c>
      <c r="H9" s="134" cm="1">
        <f t="array" ref="H9">_xlfn.PERCENTRANK.EXC(_xlfn._xlws.FILTER($G$7:G$26, ISNUMBER($G$7:G$26)),G9)*100</f>
        <v>52.300000000000004</v>
      </c>
      <c r="I9" s="171">
        <f>VLOOKUP(B9,'LIQIDITY 2'!$A$3:$X$23,24,FALSE)</f>
        <v>40.9</v>
      </c>
      <c r="J9" s="126">
        <f ca="1">VLOOKUP(B9,'Momnetum ranking'!A:AJ,36,FALSE)</f>
        <v>72.7</v>
      </c>
      <c r="K9" s="173">
        <f>VLOOKUP(B9,'Momnetum ranking'!$A$3:$H$23,8,FALSE)</f>
        <v>0.42</v>
      </c>
      <c r="L9" s="127">
        <f>VLOOKUP(B9,'Currency- 2'!$A$3:$U$23,21,FALSE)</f>
        <v>31.8</v>
      </c>
      <c r="M9" s="136">
        <f t="shared" ca="1" si="1"/>
        <v>55.888455</v>
      </c>
      <c r="N9" s="127" cm="1">
        <f t="array" aca="1" ref="N9" ca="1">_xlfn.PERCENTRANK.EXC(_xlfn._xlws.FILTER($M$7:M$26, ISNUMBER($M$7:M$26)),M9)*100</f>
        <v>71.399999999999991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22.7</v>
      </c>
      <c r="E10" s="128">
        <f>VLOOKUP(B10,'Quality - 2'!$B$2:$S$22,18,FALSE)</f>
        <v>90.9</v>
      </c>
      <c r="F10" s="128">
        <f>VLOOKUP(B10,Safety!$B$4:$R$24,17,FALSE)</f>
        <v>50</v>
      </c>
      <c r="G10" s="134">
        <f t="shared" si="0"/>
        <v>54.533333333333346</v>
      </c>
      <c r="H10" s="134" cm="1">
        <f t="array" ref="H10">_xlfn.PERCENTRANK.EXC(_xlfn._xlws.FILTER($G$7:G$26, ISNUMBER($G$7:G$26)),G10)*100</f>
        <v>57.099999999999994</v>
      </c>
      <c r="I10" s="171">
        <f>VLOOKUP(B10,'LIQIDITY 2'!$A$3:$X$23,24,FALSE)</f>
        <v>4.5</v>
      </c>
      <c r="J10" s="126">
        <f ca="1">VLOOKUP(B10,'Momnetum ranking'!A:AJ,36,FALSE)</f>
        <v>95.399999999999991</v>
      </c>
      <c r="K10" s="173">
        <f>VLOOKUP(B10,'Momnetum ranking'!$A$3:$H$23,8,FALSE)</f>
        <v>0.4</v>
      </c>
      <c r="L10" s="127">
        <f>VLOOKUP(B10,'Currency- 2'!$A$3:$U$23,21,FALSE)</f>
        <v>72.7</v>
      </c>
      <c r="M10" s="136">
        <f t="shared" ca="1" si="1"/>
        <v>62.688364</v>
      </c>
      <c r="N10" s="127" cm="1">
        <f t="array" aca="1" ref="N10" ca="1">_xlfn.PERCENTRANK.EXC(_xlfn._xlws.FILTER($M$7:M$26, ISNUMBER($M$7:M$26)),M10)*100</f>
        <v>85.7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63.6</v>
      </c>
      <c r="G11" s="134">
        <f t="shared" si="0"/>
        <v>48.433333333333337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40.9</v>
      </c>
      <c r="J11" s="126">
        <f ca="1">VLOOKUP(B11,'Momnetum ranking'!A:AJ,36,FALSE)</f>
        <v>86.3</v>
      </c>
      <c r="K11" s="173">
        <f>VLOOKUP(B11,'Momnetum ranking'!$A$3:$H$23,8,FALSE)</f>
        <v>0.39455782312925169</v>
      </c>
      <c r="L11" s="127">
        <f>VLOOKUP(B11,'Currency- 2'!$A$3:$U$23,21,FALSE)</f>
        <v>77.2</v>
      </c>
      <c r="M11" s="136">
        <f t="shared" ca="1" si="1"/>
        <v>64.948547000000005</v>
      </c>
      <c r="N11" s="127" cm="1">
        <f t="array" aca="1" ref="N11" ca="1">_xlfn.PERCENTRANK.EXC(_xlfn._xlws.FILTER($M$7:M$26, ISNUMBER($M$7:M$26)),M11)*100</f>
        <v>90.4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90.9</v>
      </c>
      <c r="E12" s="128">
        <f>VLOOKUP(B12,'Quality - 2'!$B$2:$S$22,18,FALSE)</f>
        <v>22.7</v>
      </c>
      <c r="F12" s="128">
        <f>VLOOKUP(B12,Safety!$B$4:$R$24,17,FALSE)</f>
        <v>72.7</v>
      </c>
      <c r="G12" s="134">
        <f t="shared" si="0"/>
        <v>62.100000000000016</v>
      </c>
      <c r="H12" s="134" cm="1">
        <f t="array" ref="H12">_xlfn.PERCENTRANK.EXC(_xlfn._xlws.FILTER($G$7:G$26, ISNUMBER($G$7:G$26)),G12)*100</f>
        <v>80.900000000000006</v>
      </c>
      <c r="I12" s="171">
        <f>VLOOKUP(B12,'LIQIDITY 2'!$A$3:$X$23,24,FALSE)</f>
        <v>22.7</v>
      </c>
      <c r="J12" s="126">
        <f ca="1">VLOOKUP(B12,'Momnetum ranking'!A:AJ,36,FALSE)</f>
        <v>45.4</v>
      </c>
      <c r="K12" s="173">
        <f>VLOOKUP(B12,'Momnetum ranking'!$A$3:$H$23,8,FALSE)</f>
        <v>0.13953488372093023</v>
      </c>
      <c r="L12" s="127">
        <f>VLOOKUP(B12,'Currency- 2'!$A$3:$U$23,21,FALSE)</f>
        <v>90.9</v>
      </c>
      <c r="M12" s="136">
        <f t="shared" ca="1" si="1"/>
        <v>50.418137000000002</v>
      </c>
      <c r="N12" s="127" cm="1">
        <f t="array" aca="1" ref="N12" ca="1">_xlfn.PERCENTRANK.EXC(_xlfn._xlws.FILTER($M$7:M$26, ISNUMBER($M$7:M$26)),M12)*100</f>
        <v>52.300000000000004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86.3</v>
      </c>
      <c r="F13" s="128">
        <f>VLOOKUP(B13,Safety!$B$4:$R$24,17,FALSE)</f>
        <v>36.299999999999997</v>
      </c>
      <c r="G13" s="134">
        <f t="shared" si="0"/>
        <v>66.600000000000009</v>
      </c>
      <c r="H13" s="134" cm="1">
        <f t="array" ref="H13">_xlfn.PERCENTRANK.EXC(_xlfn._xlws.FILTER($G$7:G$26, ISNUMBER($G$7:G$26)),G13)*100</f>
        <v>85.7</v>
      </c>
      <c r="I13" s="171">
        <f>VLOOKUP(B13,'LIQIDITY 2'!$A$3:$X$23,24,FALSE)</f>
        <v>90.9</v>
      </c>
      <c r="J13" s="126">
        <f ca="1">VLOOKUP(B13,'Momnetum ranking'!A:AJ,36,FALSE)</f>
        <v>54.500000000000007</v>
      </c>
      <c r="K13" s="173">
        <f>VLOOKUP(B13,'Momnetum ranking'!$A$3:$H$23,8,FALSE)</f>
        <v>0.21526717557251909</v>
      </c>
      <c r="L13" s="127">
        <f>VLOOKUP(B13,'Currency- 2'!$A$3:$U$23,21,FALSE)</f>
        <v>54.500000000000007</v>
      </c>
      <c r="M13" s="136">
        <f t="shared" ca="1" si="1"/>
        <v>65.40800200000001</v>
      </c>
      <c r="N13" s="127" cm="1">
        <f t="array" aca="1" ref="N13" ca="1">_xlfn.PERCENTRANK.EXC(_xlfn._xlws.FILTER($M$7:M$26, ISNUMBER($M$7:M$26)),M13)*100</f>
        <v>95.199999999999989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68.100000000000009</v>
      </c>
      <c r="G14" s="134">
        <f t="shared" si="0"/>
        <v>75.700000000000017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90.9</v>
      </c>
      <c r="J14" s="126">
        <f ca="1">VLOOKUP(B14,'Momnetum ranking'!A:AJ,36,FALSE)</f>
        <v>27.200000000000003</v>
      </c>
      <c r="K14" s="173">
        <f>VLOOKUP(B14,'Momnetum ranking'!$A$3:$H$23,8,FALSE)</f>
        <v>0.16494845360824742</v>
      </c>
      <c r="L14" s="127">
        <f>VLOOKUP(B14,'Currency- 2'!$A$3:$U$23,21,FALSE)</f>
        <v>54.500000000000007</v>
      </c>
      <c r="M14" s="136">
        <f t="shared" ca="1" si="1"/>
        <v>57.217729000000013</v>
      </c>
      <c r="N14" s="127" cm="1">
        <f t="array" aca="1" ref="N14" ca="1">_xlfn.PERCENTRANK.EXC(_xlfn._xlws.FILTER($M$7:M$26, ISNUMBER($M$7:M$26)),M14)*100</f>
        <v>76.099999999999994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81.8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33.299999999999997</v>
      </c>
      <c r="H15" s="134" cm="1">
        <f t="array" ref="H15">_xlfn.PERCENTRANK.EXC(_xlfn._xlws.FILTER($G$7:G$26, ISNUMBER($G$7:G$26)),G15)*100</f>
        <v>19</v>
      </c>
      <c r="I15" s="171">
        <f>VLOOKUP(B15,'LIQIDITY 2'!$A$3:$X$23,24,FALSE)</f>
        <v>4.5</v>
      </c>
      <c r="J15" s="126">
        <f ca="1">VLOOKUP(B15,'Momnetum ranking'!A:AJ,36,FALSE)</f>
        <v>59</v>
      </c>
      <c r="K15" s="173">
        <f>VLOOKUP(B15,'Momnetum ranking'!$A$3:$H$23,8,FALSE)</f>
        <v>0.3125</v>
      </c>
      <c r="L15" s="127">
        <f>VLOOKUP(B15,'Currency- 2'!$A$3:$U$23,21,FALSE)</f>
        <v>40.9</v>
      </c>
      <c r="M15" s="136">
        <f t="shared" ca="1" si="1"/>
        <v>38.579001000000005</v>
      </c>
      <c r="N15" s="127" cm="1">
        <f t="array" aca="1" ref="N15" ca="1">_xlfn.PERCENTRANK.EXC(_xlfn._xlws.FILTER($M$7:M$26, ISNUMBER($M$7:M$26)),M15)*100</f>
        <v>23.799999999999997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77.2</v>
      </c>
      <c r="G16" s="134">
        <f t="shared" si="0"/>
        <v>68.100000000000009</v>
      </c>
      <c r="H16" s="134" cm="1">
        <f t="array" ref="H16">_xlfn.PERCENTRANK.EXC(_xlfn._xlws.FILTER($G$7:G$26, ISNUMBER($G$7:G$26)),G16)*100</f>
        <v>90.4</v>
      </c>
      <c r="I16" s="171">
        <f>VLOOKUP(B16,'LIQIDITY 2'!$A$3:$X$23,24,FALSE)</f>
        <v>22.7</v>
      </c>
      <c r="J16" s="126">
        <f ca="1">VLOOKUP(B16,'Momnetum ranking'!A:AJ,36,FALSE)</f>
        <v>31.8</v>
      </c>
      <c r="K16" s="173">
        <f>VLOOKUP(B16,'Momnetum ranking'!$A$3:$H$23,8,FALSE)</f>
        <v>0.30303030303030304</v>
      </c>
      <c r="L16" s="127">
        <f>VLOOKUP(B16,'Currency- 2'!$A$3:$U$23,21,FALSE)</f>
        <v>27.200000000000003</v>
      </c>
      <c r="M16" s="136">
        <f t="shared" ca="1" si="1"/>
        <v>40.407956999999996</v>
      </c>
      <c r="N16" s="127" cm="1">
        <f t="array" aca="1" ref="N16" ca="1">_xlfn.PERCENTRANK.EXC(_xlfn._xlws.FILTER($M$7:M$26, ISNUMBER($M$7:M$26)),M16)*100</f>
        <v>28.499999999999996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63.6</v>
      </c>
      <c r="F17" s="128">
        <f>VLOOKUP(B17,Safety!$B$4:$R$24,17,FALSE)</f>
        <v>22.7</v>
      </c>
      <c r="G17" s="134">
        <f t="shared" si="0"/>
        <v>34.800000000000011</v>
      </c>
      <c r="H17" s="134" cm="1">
        <f t="array" ref="H17">_xlfn.PERCENTRANK.EXC(_xlfn._xlws.FILTER($G$7:G$26, ISNUMBER($G$7:G$26)),G17)*100</f>
        <v>28.499999999999996</v>
      </c>
      <c r="I17" s="171">
        <f>VLOOKUP(B17,'LIQIDITY 2'!$A$3:$X$23,24,FALSE)</f>
        <v>40.9</v>
      </c>
      <c r="J17" s="126">
        <f ca="1">VLOOKUP(B17,'Momnetum ranking'!A:AJ,36,FALSE)</f>
        <v>63.6</v>
      </c>
      <c r="K17" s="173">
        <f>VLOOKUP(B17,'Momnetum ranking'!$A$3:$H$23,8,FALSE)</f>
        <v>0.42424242424242425</v>
      </c>
      <c r="L17" s="127">
        <f>VLOOKUP(B17,'Currency- 2'!$A$3:$U$23,21,FALSE)</f>
        <v>81.8</v>
      </c>
      <c r="M17" s="136">
        <f t="shared" ca="1" si="1"/>
        <v>52.238956000000002</v>
      </c>
      <c r="N17" s="127" cm="1">
        <f t="array" aca="1" ref="N17" ca="1">_xlfn.PERCENTRANK.EXC(_xlfn._xlws.FILTER($M$7:M$26, ISNUMBER($M$7:M$26)),M17)*100</f>
        <v>57.099999999999994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46.933333333333344</v>
      </c>
      <c r="H18" s="134" cm="1">
        <f t="array" ref="H18">_xlfn.PERCENTRANK.EXC(_xlfn._xlws.FILTER($G$7:G$26, ISNUMBER($G$7:G$26)),G18)*100</f>
        <v>42.8</v>
      </c>
      <c r="I18" s="171">
        <f>VLOOKUP(B18,'LIQIDITY 2'!$A$3:$X$23,24,FALSE)</f>
        <v>40.9</v>
      </c>
      <c r="J18" s="126">
        <f ca="1">VLOOKUP(B18,'Momnetum ranking'!A:AJ,36,FALSE)</f>
        <v>36.299999999999997</v>
      </c>
      <c r="K18" s="173">
        <f>VLOOKUP(B18,'Momnetum ranking'!$A$3:$H$23,8,FALSE)</f>
        <v>0.11290322580645161</v>
      </c>
      <c r="L18" s="127">
        <f>VLOOKUP(B18,'Currency- 2'!$A$3:$U$23,21,FALSE)</f>
        <v>86.3</v>
      </c>
      <c r="M18" s="136">
        <f t="shared" ca="1" si="1"/>
        <v>45.408592000000006</v>
      </c>
      <c r="N18" s="127" cm="1">
        <f t="array" aca="1" ref="N18" ca="1">_xlfn.PERCENTRANK.EXC(_xlfn._xlws.FILTER($M$7:M$26, ISNUMBER($M$7:M$26)),M18)*100</f>
        <v>38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27.200000000000003</v>
      </c>
      <c r="E19" s="128">
        <f>VLOOKUP(B19,'Quality - 2'!$B$2:$S$22,18,FALSE)</f>
        <v>59</v>
      </c>
      <c r="F19" s="128">
        <f>VLOOKUP(B19,Safety!$B$4:$R$24,17,FALSE)</f>
        <v>81.8</v>
      </c>
      <c r="G19" s="134">
        <f t="shared" si="0"/>
        <v>56</v>
      </c>
      <c r="H19" s="134" cm="1">
        <f t="array" ref="H19">_xlfn.PERCENTRANK.EXC(_xlfn._xlws.FILTER($G$7:G$26, ISNUMBER($G$7:G$26)),G19)*100</f>
        <v>61.9</v>
      </c>
      <c r="I19" s="171">
        <f>VLOOKUP(B19,'LIQIDITY 2'!$A$3:$X$23,24,FALSE)</f>
        <v>40.9</v>
      </c>
      <c r="J19" s="126">
        <f ca="1">VLOOKUP(B19,'Momnetum ranking'!A:AJ,36,FALSE)</f>
        <v>9</v>
      </c>
      <c r="K19" s="173">
        <f>VLOOKUP(B19,'Momnetum ranking'!$A$3:$H$23,8,FALSE)</f>
        <v>0.29545454545454547</v>
      </c>
      <c r="L19" s="127">
        <f>VLOOKUP(B19,'Currency- 2'!$A$3:$U$23,21,FALSE)</f>
        <v>13.600000000000001</v>
      </c>
      <c r="M19" s="136">
        <f t="shared" ca="1" si="1"/>
        <v>29.938319999999997</v>
      </c>
      <c r="N19" s="127" cm="1">
        <f t="array" aca="1" ref="N19" ca="1">_xlfn.PERCENTRANK.EXC(_xlfn._xlws.FILTER($M$7:M$26, ISNUMBER($M$7:M$26)),M19)*100</f>
        <v>19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31.8</v>
      </c>
      <c r="E20" s="128">
        <f>VLOOKUP(B20,'Quality - 2'!$B$2:$S$22,18,FALSE)</f>
        <v>31.8</v>
      </c>
      <c r="F20" s="128">
        <f>VLOOKUP(B20,Safety!$B$4:$R$24,17,FALSE)</f>
        <v>22.7</v>
      </c>
      <c r="G20" s="134">
        <f t="shared" si="0"/>
        <v>28.766666666666669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86.3</v>
      </c>
      <c r="J20" s="126">
        <f ca="1">VLOOKUP(B20,'Momnetum ranking'!A:AJ,36,FALSE)</f>
        <v>77.2</v>
      </c>
      <c r="K20" s="173">
        <f>VLOOKUP(B20,'Momnetum ranking'!$A$3:$H$23,8,FALSE)</f>
        <v>0.42307692307692307</v>
      </c>
      <c r="L20" s="127">
        <f>VLOOKUP(B20,'Currency- 2'!$A$3:$U$23,21,FALSE)</f>
        <v>22.7</v>
      </c>
      <c r="M20" s="136">
        <f t="shared" ca="1" si="1"/>
        <v>59.039137000000004</v>
      </c>
      <c r="N20" s="127" cm="1">
        <f t="array" aca="1" ref="N20" ca="1">_xlfn.PERCENTRANK.EXC(_xlfn._xlws.FILTER($M$7:M$26, ISNUMBER($M$7:M$26)),M20)*100</f>
        <v>80.900000000000006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36.299999999999997</v>
      </c>
      <c r="E21" s="128">
        <f>VLOOKUP(B21,'Quality - 2'!$B$2:$S$22,18,FALSE)</f>
        <v>18.099999999999998</v>
      </c>
      <c r="F21" s="128">
        <f>VLOOKUP(B21,Safety!$B$4:$R$24,17,FALSE)</f>
        <v>18.099999999999998</v>
      </c>
      <c r="G21" s="134">
        <f t="shared" si="0"/>
        <v>24.166666666666668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40.9</v>
      </c>
      <c r="J21" s="126">
        <f ca="1">VLOOKUP(B21,'Momnetum ranking'!A:AJ,36,FALSE)</f>
        <v>81.8</v>
      </c>
      <c r="K21" s="173">
        <f>VLOOKUP(B21,'Momnetum ranking'!$A$3:$H$23,8,FALSE)</f>
        <v>0.36363636363636365</v>
      </c>
      <c r="L21" s="127">
        <f>VLOOKUP(B21,'Currency- 2'!$A$3:$U$23,21,FALSE)</f>
        <v>63.6</v>
      </c>
      <c r="M21" s="136">
        <f t="shared" ca="1" si="1"/>
        <v>54.509274999999995</v>
      </c>
      <c r="N21" s="127" cm="1">
        <f t="array" aca="1" ref="N21" ca="1">_xlfn.PERCENTRANK.EXC(_xlfn._xlws.FILTER($M$7:M$26, ISNUMBER($M$7:M$26)),M21)*100</f>
        <v>66.600000000000009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27.200000000000003</v>
      </c>
      <c r="F22" s="128">
        <f>VLOOKUP(B22,Safety!$B$4:$R$24,17,FALSE)</f>
        <v>40.9</v>
      </c>
      <c r="G22" s="134">
        <f t="shared" si="0"/>
        <v>25.700000000000003</v>
      </c>
      <c r="H22" s="134" cm="1">
        <f t="array" ref="H22">_xlfn.PERCENTRANK.EXC(_xlfn._xlws.FILTER($G$7:G$26, ISNUMBER($G$7:G$26)),G22)*100</f>
        <v>9.5</v>
      </c>
      <c r="I22" s="171">
        <f>VLOOKUP(B22,'LIQIDITY 2'!$A$3:$X$23,24,FALSE)</f>
        <v>40.9</v>
      </c>
      <c r="J22" s="126">
        <f ca="1">VLOOKUP(B22,'Momnetum ranking'!A:AJ,36,FALSE)</f>
        <v>13.600000000000001</v>
      </c>
      <c r="K22" s="173">
        <f>VLOOKUP(B22,'Momnetum ranking'!$A$3:$H$23,8,FALSE)</f>
        <v>0.14583333333333334</v>
      </c>
      <c r="L22" s="127">
        <f>VLOOKUP(B22,'Currency- 2'!$A$3:$U$23,21,FALSE)</f>
        <v>68.100000000000009</v>
      </c>
      <c r="M22" s="136">
        <f t="shared" ca="1" si="1"/>
        <v>28.139229000000004</v>
      </c>
      <c r="N22" s="127" cm="1">
        <f t="array" aca="1" ref="N22" ca="1">_xlfn.PERCENTRANK.EXC(_xlfn._xlws.FILTER($M$7:M$26, ISNUMBER($M$7:M$26)),M22)*100</f>
        <v>9.5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54.500000000000007</v>
      </c>
      <c r="F23" s="128">
        <f>VLOOKUP(B23,Safety!$B$4:$R$24,17,FALSE)</f>
        <v>4.5</v>
      </c>
      <c r="G23" s="134">
        <f t="shared" si="0"/>
        <v>37.833333333333336</v>
      </c>
      <c r="H23" s="134" cm="1">
        <f t="array" ref="H23">_xlfn.PERCENTRANK.EXC(_xlfn._xlws.FILTER($G$7:G$26, ISNUMBER($G$7:G$26)),G23)*100</f>
        <v>33.300000000000004</v>
      </c>
      <c r="I23" s="171">
        <f>VLOOKUP(B23,'LIQIDITY 2'!$A$3:$X$23,24,FALSE)</f>
        <v>22.7</v>
      </c>
      <c r="J23" s="126">
        <f ca="1">VLOOKUP(B23,'Momnetum ranking'!A:AJ,36,FALSE)</f>
        <v>90.9</v>
      </c>
      <c r="K23" s="173">
        <f>VLOOKUP(B23,'Momnetum ranking'!$A$3:$H$23,8,FALSE)</f>
        <v>0.15306122448979592</v>
      </c>
      <c r="L23" s="127">
        <f>VLOOKUP(B23,'Currency- 2'!$A$3:$U$23,21,FALSE)</f>
        <v>4.5</v>
      </c>
      <c r="M23" s="136">
        <f t="shared" ca="1" si="1"/>
        <v>52.698865000000012</v>
      </c>
      <c r="N23" s="127" cm="1">
        <f t="array" aca="1" ref="N23" ca="1">_xlfn.PERCENTRANK.EXC(_xlfn._xlws.FILTER($M$7:M$26, ISNUMBER($M$7:M$26)),M23)*100</f>
        <v>61.9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95.399999999999991</v>
      </c>
      <c r="E24" s="128">
        <f>VLOOKUP(B24,'Quality - 2'!$B$2:$S$22,18,FALSE)</f>
        <v>50</v>
      </c>
      <c r="F24" s="128">
        <f>VLOOKUP(B24,Safety!$B$4:$R$24,17,FALSE)</f>
        <v>40.9</v>
      </c>
      <c r="G24" s="134">
        <f t="shared" si="0"/>
        <v>62.1</v>
      </c>
      <c r="H24" s="134" cm="1">
        <f t="array" ref="H24">_xlfn.PERCENTRANK.EXC(_xlfn._xlws.FILTER($G$7:G$26, ISNUMBER($G$7:G$26)),G24)*100</f>
        <v>76.099999999999994</v>
      </c>
      <c r="I24" s="171">
        <f>VLOOKUP(B24,'LIQIDITY 2'!$A$3:$X$23,24,FALSE)</f>
        <v>40.9</v>
      </c>
      <c r="J24" s="126">
        <f ca="1">VLOOKUP(B24,'Momnetum ranking'!A:AJ,36,FALSE)</f>
        <v>40.9</v>
      </c>
      <c r="K24" s="173">
        <f>VLOOKUP(B24,'Momnetum ranking'!$A$3:$H$23,8,FALSE)</f>
        <v>0.3</v>
      </c>
      <c r="L24" s="127">
        <f>VLOOKUP(B24,'Currency- 2'!$A$3:$U$23,21,FALSE)</f>
        <v>18.099999999999998</v>
      </c>
      <c r="M24" s="136">
        <f t="shared" ca="1" si="1"/>
        <v>44.978137000000004</v>
      </c>
      <c r="N24" s="127" cm="1">
        <f t="array" aca="1" ref="N24" ca="1">_xlfn.PERCENTRANK.EXC(_xlfn._xlws.FILTER($M$7:M$26, ISNUMBER($M$7:M$26)),M24)*100</f>
        <v>33.300000000000004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40.9</v>
      </c>
      <c r="F25" s="128">
        <f>VLOOKUP(B25,Safety!$B$4:$R$24,17,FALSE)</f>
        <v>59</v>
      </c>
      <c r="G25" s="134">
        <f t="shared" si="0"/>
        <v>56.000000000000007</v>
      </c>
      <c r="H25" s="134" cm="1">
        <f t="array" ref="H25">_xlfn.PERCENTRANK.EXC(_xlfn._xlws.FILTER($G$7:G$26, ISNUMBER($G$7:G$26)),G25)*100</f>
        <v>66.600000000000009</v>
      </c>
      <c r="I25" s="171">
        <f>VLOOKUP(B25,'LIQIDITY 2'!$A$3:$X$23,24,FALSE)</f>
        <v>4.5</v>
      </c>
      <c r="J25" s="126">
        <f ca="1">VLOOKUP(B25,'Momnetum ranking'!A:AJ,36,FALSE)</f>
        <v>50</v>
      </c>
      <c r="K25" s="173">
        <f>VLOOKUP(B25,'Momnetum ranking'!$A$3:$H$23,8,FALSE)</f>
        <v>0.17142857142857143</v>
      </c>
      <c r="L25" s="127">
        <f>VLOOKUP(B25,'Currency- 2'!$A$3:$U$23,21,FALSE)</f>
        <v>95.399999999999991</v>
      </c>
      <c r="M25" s="136">
        <f t="shared" ca="1" si="1"/>
        <v>47.238319999999995</v>
      </c>
      <c r="N25" s="127" cm="1">
        <f t="array" aca="1" ref="N25" ca="1">_xlfn.PERCENTRANK.EXC(_xlfn._xlws.FILTER($M$7:M$26, ISNUMBER($M$7:M$26)),M25)*100</f>
        <v>42.8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45.4</v>
      </c>
      <c r="E26" s="129">
        <f>VLOOKUP(B26,'Quality - 2'!$B$2:$S$22,18,FALSE)</f>
        <v>45.4</v>
      </c>
      <c r="F26" s="129">
        <f>VLOOKUP(B26,Safety!$B$4:$R$24,17,FALSE)</f>
        <v>86.3</v>
      </c>
      <c r="G26" s="135">
        <f t="shared" si="0"/>
        <v>59.033333333333339</v>
      </c>
      <c r="H26" s="135" cm="1">
        <f t="array" ref="H26">_xlfn.PERCENTRANK.EXC(_xlfn._xlws.FILTER($G$7:G$26, ISNUMBER($G$7:G$26)),G26)*100</f>
        <v>71.399999999999991</v>
      </c>
      <c r="I26" s="172">
        <f>VLOOKUP(B26,'LIQIDITY 2'!$A$3:$X$23,24,FALSE)</f>
        <v>4.5</v>
      </c>
      <c r="J26" s="130">
        <f ca="1">VLOOKUP(B26,'Momnetum ranking'!A:AJ,36,FALSE)</f>
        <v>18.099999999999998</v>
      </c>
      <c r="K26" s="174">
        <f>VLOOKUP(B26,'Momnetum ranking'!$A$3:$H$23,8,FALSE)</f>
        <v>0.18666666666666668</v>
      </c>
      <c r="L26" s="131">
        <f>VLOOKUP(B26,'Currency- 2'!$A$3:$U$23,21,FALSE)</f>
        <v>36.299999999999997</v>
      </c>
      <c r="M26" s="137">
        <f t="shared" ca="1" si="1"/>
        <v>29.478228999999995</v>
      </c>
      <c r="N26" s="131" cm="1">
        <f t="array" aca="1" ref="N26" ca="1">_xlfn.PERCENTRANK.EXC(_xlfn._xlws.FILTER($M$7:M$26, ISNUMBER($M$7:M$26)),M26)*100</f>
        <v>14.2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0.21328757755760058</v>
      </c>
      <c r="F9" s="10">
        <f ca="1">VLOOKUP(B9,OUTPUT_COUNTRY!$B$7:$N$26, 9, FALSE)</f>
        <v>27.200000000000003</v>
      </c>
      <c r="G9" s="176">
        <f>VLOOKUP(B9,OUTPUT_COUNTRY!$B$7:$N$26, 7, FALSE)</f>
        <v>95.199999999999989</v>
      </c>
      <c r="H9" s="10">
        <f>VLOOKUP(B9,OUTPUT_COUNTRY!$B$7:$N$26, 8, FALSE)</f>
        <v>90.9</v>
      </c>
      <c r="I9" s="10">
        <f>VLOOKUP(B9,OUTPUT_COUNTRY!$B$7:$N$26, 11, FALSE)</f>
        <v>54.500000000000007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4.6885055916111167</v>
      </c>
      <c r="M9" s="175" t="e">
        <f t="shared" ref="M9:M29" si="3">L9/$L$30</f>
        <v>#N/A</v>
      </c>
      <c r="N9" s="10">
        <f>IF(H9&gt;=$F$3,1/E9,0)</f>
        <v>4.6885055916111167</v>
      </c>
      <c r="O9" s="175" t="e">
        <f t="shared" ref="O9:O29" si="4">N9/$N$30</f>
        <v>#N/A</v>
      </c>
      <c r="P9" s="10">
        <f>IF(I9&gt;=$F$5,1/E9,0)</f>
        <v>0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0.2876594161547224</v>
      </c>
      <c r="F10">
        <f ca="1">VLOOKUP(B10,OUTPUT_COUNTRY!$B$7:$N$26, 9, FALSE)</f>
        <v>40.9</v>
      </c>
      <c r="G10" s="47">
        <f>VLOOKUP(B10,OUTPUT_COUNTRY!$B$7:$N$26, 7, FALSE)</f>
        <v>76.099999999999994</v>
      </c>
      <c r="H10">
        <f>VLOOKUP(B10,OUTPUT_COUNTRY!$B$7:$N$26, 8, FALSE)</f>
        <v>40.9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3.4763332741457464</v>
      </c>
      <c r="M10" s="147" t="e">
        <f t="shared" si="3"/>
        <v>#N/A</v>
      </c>
      <c r="N10">
        <f t="shared" ref="N10:N29" si="8">IF(H10&gt;=$F$3,1/E10,0)</f>
        <v>0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0.24963521208535605</v>
      </c>
      <c r="F11">
        <f ca="1">VLOOKUP(B11,OUTPUT_COUNTRY!$B$7:$N$26, 9, FALSE)</f>
        <v>18.099999999999998</v>
      </c>
      <c r="G11" s="47">
        <f>VLOOKUP(B11,OUTPUT_COUNTRY!$B$7:$N$26, 7, FALSE)</f>
        <v>71.399999999999991</v>
      </c>
      <c r="H11">
        <f>VLOOKUP(B11,OUTPUT_COUNTRY!$B$7:$N$26, 8, FALSE)</f>
        <v>4.5</v>
      </c>
      <c r="I11">
        <f>VLOOKUP(B11,OUTPUT_COUNTRY!$B$7:$N$26, 11, FALSE)</f>
        <v>36.299999999999997</v>
      </c>
      <c r="J11" s="47">
        <f t="shared" ca="1" si="0"/>
        <v>0</v>
      </c>
      <c r="K11" s="147" t="e">
        <f t="shared" ca="1" si="1"/>
        <v>#N/A</v>
      </c>
      <c r="L11">
        <f t="shared" si="2"/>
        <v>4.00584513557357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0.22101303286403015</v>
      </c>
      <c r="F12">
        <f ca="1">VLOOKUP(B12,OUTPUT_COUNTRY!$B$7:$N$26, 9, FALSE)</f>
        <v>31.8</v>
      </c>
      <c r="G12" s="47">
        <f>VLOOKUP(B12,OUTPUT_COUNTRY!$B$7:$N$26, 7, FALSE)</f>
        <v>90.4</v>
      </c>
      <c r="H12">
        <f>VLOOKUP(B12,OUTPUT_COUNTRY!$B$7:$N$26, 8, FALSE)</f>
        <v>22.7</v>
      </c>
      <c r="I12">
        <f>VLOOKUP(B12,OUTPUT_COUNTRY!$B$7:$N$26, 11, FALSE)</f>
        <v>27.200000000000003</v>
      </c>
      <c r="J12" s="47">
        <f t="shared" ca="1" si="0"/>
        <v>0</v>
      </c>
      <c r="K12" s="147" t="e">
        <f t="shared" ca="1" si="1"/>
        <v>#N/A</v>
      </c>
      <c r="L12">
        <f t="shared" si="2"/>
        <v>4.5246200508691805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0.30661868791355978</v>
      </c>
      <c r="F13">
        <f ca="1">VLOOKUP(B13,OUTPUT_COUNTRY!$B$7:$N$26, 9, FALSE)</f>
        <v>68.100000000000009</v>
      </c>
      <c r="G13" s="47">
        <f>VLOOKUP(B13,OUTPUT_COUNTRY!$B$7:$N$26, 7, FALSE)</f>
        <v>23.799999999999997</v>
      </c>
      <c r="H13">
        <f>VLOOKUP(B13,OUTPUT_COUNTRY!$B$7:$N$26, 8, FALSE)</f>
        <v>40.9</v>
      </c>
      <c r="I13">
        <f>VLOOKUP(B13,OUTPUT_COUNTRY!$B$7:$N$26, 11, FALSE)</f>
        <v>45.4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0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0.27568892672033557</v>
      </c>
      <c r="F14">
        <f ca="1">VLOOKUP(B14,OUTPUT_COUNTRY!$B$7:$N$26, 9, FALSE)</f>
        <v>77.2</v>
      </c>
      <c r="G14" s="47">
        <f>VLOOKUP(B14,OUTPUT_COUNTRY!$B$7:$N$26, 7, FALSE)</f>
        <v>14.2</v>
      </c>
      <c r="H14">
        <f>VLOOKUP(B14,OUTPUT_COUNTRY!$B$7:$N$26, 8, FALSE)</f>
        <v>86.3</v>
      </c>
      <c r="I14">
        <f>VLOOKUP(B14,OUTPUT_COUNTRY!$B$7:$N$26, 11, FALSE)</f>
        <v>22.7</v>
      </c>
      <c r="J14" s="47">
        <f t="shared" ca="1" si="0"/>
        <v>3.6272766262187246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3.6272766262187246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0.15717367174616093</v>
      </c>
      <c r="F15">
        <f ca="1">VLOOKUP(B15,OUTPUT_COUNTRY!$B$7:$N$26, 9, FALSE)</f>
        <v>63.6</v>
      </c>
      <c r="G15" s="47">
        <f>VLOOKUP(B15,OUTPUT_COUNTRY!$B$7:$N$26, 7, FALSE)</f>
        <v>28.499999999999996</v>
      </c>
      <c r="H15">
        <f>VLOOKUP(B15,OUTPUT_COUNTRY!$B$7:$N$26, 8, FALSE)</f>
        <v>40.9</v>
      </c>
      <c r="I15">
        <f>VLOOKUP(B15,OUTPUT_COUNTRY!$B$7:$N$26, 11, FALSE)</f>
        <v>81.8</v>
      </c>
      <c r="J15" s="47">
        <f t="shared" ca="1" si="0"/>
        <v>0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6.3623887441849858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0.19981985349726858</v>
      </c>
      <c r="F16">
        <f ca="1">VLOOKUP(B16,OUTPUT_COUNTRY!$B$7:$N$26, 9, FALSE)</f>
        <v>95.399999999999991</v>
      </c>
      <c r="G16" s="47">
        <f>VLOOKUP(B16,OUTPUT_COUNTRY!$B$7:$N$26, 7, FALSE)</f>
        <v>57.099999999999994</v>
      </c>
      <c r="H16">
        <f>VLOOKUP(B16,OUTPUT_COUNTRY!$B$7:$N$26, 8, FALSE)</f>
        <v>4.5</v>
      </c>
      <c r="I16">
        <f>VLOOKUP(B16,OUTPUT_COUNTRY!$B$7:$N$26, 11, FALSE)</f>
        <v>72.7</v>
      </c>
      <c r="J16" s="47">
        <f t="shared" ca="1" si="0"/>
        <v>5.0045077228207928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5.0045077228207928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0.2829824853472902</v>
      </c>
      <c r="F17">
        <f ca="1">VLOOKUP(B17,OUTPUT_COUNTRY!$B$7:$N$26, 9, FALSE)</f>
        <v>9</v>
      </c>
      <c r="G17" s="47">
        <f>VLOOKUP(B17,OUTPUT_COUNTRY!$B$7:$N$26, 7, FALSE)</f>
        <v>61.9</v>
      </c>
      <c r="H17">
        <f>VLOOKUP(B17,OUTPUT_COUNTRY!$B$7:$N$26, 8, FALSE)</f>
        <v>40.9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0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0.23082687701228549</v>
      </c>
      <c r="F18">
        <f ca="1">VLOOKUP(B18,OUTPUT_COUNTRY!$B$7:$N$26, 9, FALSE)</f>
        <v>72.7</v>
      </c>
      <c r="G18" s="47">
        <f>VLOOKUP(B18,OUTPUT_COUNTRY!$B$7:$N$26, 7, FALSE)</f>
        <v>52.300000000000004</v>
      </c>
      <c r="H18">
        <f>VLOOKUP(B18,OUTPUT_COUNTRY!$B$7:$N$26, 8, FALSE)</f>
        <v>40.9</v>
      </c>
      <c r="I18">
        <f>VLOOKUP(B18,OUTPUT_COUNTRY!$B$7:$N$26, 11, FALSE)</f>
        <v>31.8</v>
      </c>
      <c r="J18" s="47">
        <f t="shared" ca="1" si="0"/>
        <v>4.3322511353250084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0.36143935566424557</v>
      </c>
      <c r="F19">
        <f ca="1">VLOOKUP(B19,OUTPUT_COUNTRY!$B$7:$N$26, 9, FALSE)</f>
        <v>4.5</v>
      </c>
      <c r="G19" s="47">
        <f>VLOOKUP(B19,OUTPUT_COUNTRY!$B$7:$N$26, 7, FALSE)</f>
        <v>38</v>
      </c>
      <c r="H19">
        <f>VLOOKUP(B19,OUTPUT_COUNTRY!$B$7:$N$26, 8, FALSE)</f>
        <v>40.9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0.27732205955741668</v>
      </c>
      <c r="F20">
        <f ca="1">VLOOKUP(B20,OUTPUT_COUNTRY!$B$7:$N$26, 9, FALSE)</f>
        <v>81.8</v>
      </c>
      <c r="G20" s="47">
        <f>VLOOKUP(B20,OUTPUT_COUNTRY!$B$7:$N$26, 7, FALSE)</f>
        <v>4.7</v>
      </c>
      <c r="H20">
        <f>VLOOKUP(B20,OUTPUT_COUNTRY!$B$7:$N$26, 8, FALSE)</f>
        <v>40.9</v>
      </c>
      <c r="I20">
        <f>VLOOKUP(B20,OUTPUT_COUNTRY!$B$7:$N$26, 11, FALSE)</f>
        <v>63.6</v>
      </c>
      <c r="J20" s="47">
        <f t="shared" ca="1" si="0"/>
        <v>3.6059158135343368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3.6059158135343368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0.31597692064431099</v>
      </c>
      <c r="F21">
        <f ca="1">VLOOKUP(B21,OUTPUT_COUNTRY!$B$7:$N$26, 9, FALSE)</f>
        <v>59</v>
      </c>
      <c r="G21" s="47">
        <f>VLOOKUP(B21,OUTPUT_COUNTRY!$B$7:$N$26, 7, FALSE)</f>
        <v>19</v>
      </c>
      <c r="H21">
        <f>VLOOKUP(B21,OUTPUT_COUNTRY!$B$7:$N$26, 8, FALSE)</f>
        <v>4.5</v>
      </c>
      <c r="I21">
        <f>VLOOKUP(B21,OUTPUT_COUNTRY!$B$7:$N$26, 11, FALSE)</f>
        <v>40.9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0.21543878689824289</v>
      </c>
      <c r="F22">
        <f ca="1">VLOOKUP(B22,OUTPUT_COUNTRY!$B$7:$N$26, 9, FALSE)</f>
        <v>86.3</v>
      </c>
      <c r="G22" s="47">
        <f>VLOOKUP(B22,OUTPUT_COUNTRY!$B$7:$N$26, 7, FALSE)</f>
        <v>47.599999999999994</v>
      </c>
      <c r="H22">
        <f>VLOOKUP(B22,OUTPUT_COUNTRY!$B$7:$N$26, 8, FALSE)</f>
        <v>40.9</v>
      </c>
      <c r="I22">
        <f>VLOOKUP(B22,OUTPUT_COUNTRY!$B$7:$N$26, 11, FALSE)</f>
        <v>77.2</v>
      </c>
      <c r="J22" s="47">
        <f t="shared" ca="1" si="0"/>
        <v>4.6416897086982063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4.6416897086982063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0.23362763764326358</v>
      </c>
      <c r="F23">
        <f ca="1">VLOOKUP(B23,OUTPUT_COUNTRY!$B$7:$N$26, 9, FALSE)</f>
        <v>54.500000000000007</v>
      </c>
      <c r="G23" s="47">
        <f>VLOOKUP(B23,OUTPUT_COUNTRY!$B$7:$N$26, 7, FALSE)</f>
        <v>85.7</v>
      </c>
      <c r="H23">
        <f>VLOOKUP(B23,OUTPUT_COUNTRY!$B$7:$N$26, 8, FALSE)</f>
        <v>90.9</v>
      </c>
      <c r="I23">
        <f>VLOOKUP(B23,OUTPUT_COUNTRY!$B$7:$N$26, 11, FALSE)</f>
        <v>54.500000000000007</v>
      </c>
      <c r="J23" s="47">
        <f t="shared" ca="1" si="0"/>
        <v>0</v>
      </c>
      <c r="K23" s="147" t="e">
        <f t="shared" ca="1" si="1"/>
        <v>#N/A</v>
      </c>
      <c r="L23">
        <f t="shared" si="2"/>
        <v>4.2803155058518563</v>
      </c>
      <c r="M23" s="147" t="e">
        <f t="shared" si="3"/>
        <v>#N/A</v>
      </c>
      <c r="N23">
        <f t="shared" si="8"/>
        <v>4.2803155058518563</v>
      </c>
      <c r="O23" s="147" t="e">
        <f t="shared" si="4"/>
        <v>#N/A</v>
      </c>
      <c r="P23">
        <f t="shared" si="9"/>
        <v>0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0.15199356942463249</v>
      </c>
      <c r="F24">
        <f ca="1">VLOOKUP(B24,OUTPUT_COUNTRY!$B$7:$N$26, 9, FALSE)</f>
        <v>50</v>
      </c>
      <c r="G24" s="47">
        <f>VLOOKUP(B24,OUTPUT_COUNTRY!$B$7:$N$26, 7, FALSE)</f>
        <v>66.600000000000009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6.5792257118868429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0.15951007094060743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0.34401140401914432</v>
      </c>
      <c r="F26">
        <f ca="1">VLOOKUP(B26,OUTPUT_COUNTRY!$B$7:$N$26, 9, FALSE)</f>
        <v>90.9</v>
      </c>
      <c r="G26" s="47">
        <f>VLOOKUP(B26,OUTPUT_COUNTRY!$B$7:$N$26, 7, FALSE)</f>
        <v>33.300000000000004</v>
      </c>
      <c r="H26">
        <f>VLOOKUP(B26,OUTPUT_COUNTRY!$B$7:$N$26, 8, FALSE)</f>
        <v>22.7</v>
      </c>
      <c r="I26">
        <f>VLOOKUP(B26,OUTPUT_COUNTRY!$B$7:$N$26, 11, FALSE)</f>
        <v>4.5</v>
      </c>
      <c r="J26" s="47">
        <f t="shared" ca="1" si="0"/>
        <v>2.9068803775596628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0.17946449405167386</v>
      </c>
      <c r="F27">
        <f ca="1">VLOOKUP(B27,OUTPUT_COUNTRY!$B$7:$N$26, 9, FALSE)</f>
        <v>45.4</v>
      </c>
      <c r="G27" s="47">
        <f>VLOOKUP(B27,OUTPUT_COUNTRY!$B$7:$N$26, 7, FALSE)</f>
        <v>80.900000000000006</v>
      </c>
      <c r="H27">
        <f>VLOOKUP(B27,OUTPUT_COUNTRY!$B$7:$N$26, 8, FALSE)</f>
        <v>22.7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5.5721328348774462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5.5721328348774462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0.24800841252753766</v>
      </c>
      <c r="F28">
        <f ca="1">VLOOKUP(B28,OUTPUT_COUNTRY!$B$7:$N$26, 9, FALSE)</f>
        <v>13.600000000000001</v>
      </c>
      <c r="G28" s="47">
        <f>VLOOKUP(B28,OUTPUT_COUNTRY!$B$7:$N$26, 7, FALSE)</f>
        <v>9.5</v>
      </c>
      <c r="H28">
        <f>VLOOKUP(B28,OUTPUT_COUNTRY!$B$7:$N$26, 8, FALSE)</f>
        <v>40.9</v>
      </c>
      <c r="I28">
        <f>VLOOKUP(B28,OUTPUT_COUNTRY!$B$7:$N$26, 11, FALSE)</f>
        <v>68.100000000000009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0</v>
      </c>
      <c r="O28" s="147" t="e">
        <f t="shared" si="4"/>
        <v>#N/A</v>
      </c>
      <c r="P28">
        <f t="shared" si="9"/>
        <v>4.0321212889863762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0.17715036376552709</v>
      </c>
      <c r="F29" s="13">
        <f ca="1">VLOOKUP(B29,OUTPUT_COUNTRY!$B$7:$N$26, 9, FALSE)</f>
        <v>36.299999999999997</v>
      </c>
      <c r="G29" s="149">
        <f>VLOOKUP(B29,OUTPUT_COUNTRY!$B$7:$N$26, 7, FALSE)</f>
        <v>42.8</v>
      </c>
      <c r="H29" s="13">
        <f>VLOOKUP(B29,OUTPUT_COUNTRY!$B$7:$N$26, 8, FALSE)</f>
        <v>40.9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5.6449220805641769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-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-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-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+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++</v>
      </c>
      <c r="I15" s="128" t="str">
        <f>IF(VLOOKUP(C15,OUTPUT_COUNTRY!$B$7:$N$26,8,FALSE)&gt;75,"++",(IF(VLOOKUP(C15,OUTPUT_COUNTRY!$B$7:$N$26,8,FALSE)&gt;50,"+",(IF(VLOOKUP(C15,OUTPUT_COUNTRY!$B$7:$N$26,8,FALSE)&gt;25,"-","--")))))</f>
        <v>-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++</v>
      </c>
      <c r="K18" s="128" t="str">
        <f>IF(VLOOKUP(C18,OUTPUT_COUNTRY!$B$7:$N$26,11,FALSE)&gt;75,"++",(IF(VLOOKUP(C18,OUTPUT_COUNTRY!$B$7:$N$26,11,FALSE)&gt;50,"+",(IF(VLOOKUP(C18,OUTPUT_COUNTRY!$B$7:$N$26,11,FALSE)&gt;25,"-","--")))))</f>
        <v>--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</v>
      </c>
      <c r="J19" s="128" t="str">
        <f ca="1">IF(VLOOKUP(C19,OUTPUT_COUNTRY!$B$7:$N$26,9,FALSE)&gt;75,"++",(IF(VLOOKUP(C19,OUTPUT_COUNTRY!$B$7:$N$26,9,FALSE)&gt;50,"+",(IF(VLOOKUP(C19,OUTPUT_COUNTRY!$B$7:$N$26,9,FALSE)&gt;25,"-","--")))))</f>
        <v>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+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14.210374403368901</v>
      </c>
      <c r="H3" s="4" cm="1">
        <f t="array" ref="H3">_xll.FDS(D3,"FMA_PE(NTMA,0,,,""PORTAGG"",""MEANR"")")</f>
        <v>12.018593904909901</v>
      </c>
      <c r="I3" cm="1">
        <f t="array" ref="I3">_xll.FDS(D3,"FMA_DIV_YLD(NTMA,NOW,NOW,M,""PORTAGG"",""MEANR"")")</f>
        <v>3.0588646661815999</v>
      </c>
      <c r="J3" s="55" cm="1">
        <f t="array" ref="J3">IFERROR(_xll.FDS(D3,"FG_FCF_YIELD_NTM(0)"),(1/G3*100))</f>
        <v>6.0577148272030898</v>
      </c>
      <c r="K3" s="3" cm="1">
        <f t="array" ref="K3">_xll.FDS(D3,"FMA_EVAL_EBITDA(NTMA,0,,,""PORTAGG"",""MEANR"")")</f>
        <v>9.5152527684074499</v>
      </c>
      <c r="L3" cm="1">
        <f t="array" ref="L3">_xll.FDS(D3,"FMA_EVAL_EBIT(LTMA,NOW,NOW,M,""PORTAGG"",""MEANR"")")</f>
        <v>16.1438563322283</v>
      </c>
      <c r="M3">
        <f>HLOOKUP(D3,'Index ROE'!$A$1:$V$25,25,FALSE)</f>
        <v>12.0176141453173</v>
      </c>
      <c r="N3">
        <f>VLOOKUP(A3,'LIQIDITY 2'!$A$3:$E$26,5,FALSE)</f>
        <v>2.2829000000000002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0.77596466618159976</v>
      </c>
      <c r="R3" s="55">
        <f t="shared" ref="R3:R23" si="1">J3-N3</f>
        <v>3.7748148272030897</v>
      </c>
      <c r="S3">
        <f t="shared" ref="S3:S23" si="2">M3-N3</f>
        <v>9.7347141453172998</v>
      </c>
      <c r="T3">
        <f>M3-O3</f>
        <v>12.0497991453173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59.775000000000006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13.1771997674212</v>
      </c>
      <c r="H4" s="4" cm="1">
        <f t="array" ref="H4">_xll.FDS(D4,"FMA_PE(NTMA,0,,,""PORTAGG"",""MEANR"")")</f>
        <v>7.6678057795302701</v>
      </c>
      <c r="I4" cm="1">
        <f t="array" ref="I4">_xll.FDS(D4,"FMA_DIV_YLD(NTMA,NOW,NOW,M,""PORTAGG"",""MEANR"")")</f>
        <v>5.3235160909335502</v>
      </c>
      <c r="J4" s="55" cm="1">
        <f t="array" ref="J4">IFERROR(_xll.FDS(D4,"FG_FCF_YIELD_NTM(0)"),(1/G4*100))</f>
        <v>9.0867282254917594</v>
      </c>
      <c r="K4" s="3" cm="1">
        <f t="array" ref="K4">_xll.FDS(D4,"FMA_EVAL_EBITDA(NTMA,0,,,""PORTAGG"",""MEANR"")")</f>
        <v>5.99164282492191</v>
      </c>
      <c r="L4" cm="1">
        <f t="array" ref="L4">_xll.FDS(D4,"FMA_EVAL_EBIT(LTMA,NOW,NOW,M,""PORTAGG"",""MEANR"")")</f>
        <v>9.6533620585676108</v>
      </c>
      <c r="M4">
        <f>HLOOKUP(D4,'Index ROE'!$A$1:$V$25,25,FALSE)</f>
        <v>13.769715255584901</v>
      </c>
      <c r="N4">
        <f>VLOOKUP(A4,'LIQIDITY 2'!$A$3:$E$26,5,FALSE)</f>
        <v>3.0280874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2.2954286909335502</v>
      </c>
      <c r="R4" s="55">
        <f t="shared" si="1"/>
        <v>6.058640825491759</v>
      </c>
      <c r="S4">
        <f t="shared" si="2"/>
        <v>10.7416278555849</v>
      </c>
      <c r="T4">
        <f t="shared" ref="T4:T23" si="3">M4-O4</f>
        <v>9.7284202555849006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54.6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77.06</v>
      </c>
      <c r="AC4" cm="1">
        <f t="array" ref="AC4">_xlfn.PERCENTRANK.EXC(_xlfn._xlws.FILTER(AB$3:AB$23, ISNUMBER(AB$3:AB$23)),AB4)*100</f>
        <v>95.399999999999991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15.3455328226287</v>
      </c>
      <c r="H5" s="4" cm="1">
        <f t="array" ref="H5">_xll.FDS(D5,"FMA_PE(NTMA,0,,,""PORTAGG"",""MEANR"")")</f>
        <v>12.2165124372618</v>
      </c>
      <c r="I5" cm="1">
        <f t="array" ref="I5">_xll.FDS(D5,"FMA_DIV_YLD(NTMA,NOW,NOW,M,""PORTAGG"",""MEANR"")")</f>
        <v>4.4859949952355302</v>
      </c>
      <c r="J5" s="55" cm="1">
        <f t="array" ref="J5">IFERROR(_xll.FDS(D5,"FG_FCF_YIELD_NTM(0)"),(1/G5*100))</f>
        <v>6.5165544367764703</v>
      </c>
      <c r="K5" s="3" cm="1">
        <f t="array" ref="K5">_xll.FDS(D5,"FMA_EVAL_EBITDA(NTMA,0,,,""PORTAGG"",""MEANR"")")</f>
        <v>6.2827952037405597</v>
      </c>
      <c r="L5" cm="1">
        <f t="array" ref="L5">_xll.FDS(D5,"FMA_EVAL_EBIT(LTMA,NOW,NOW,M,""PORTAGG"",""MEANR"")")</f>
        <v>9.3263117159687106</v>
      </c>
      <c r="M5">
        <f>HLOOKUP(D5,'Index ROE'!$A$1:$V$25,25,FALSE)</f>
        <v>14.0234033209915</v>
      </c>
      <c r="N5">
        <f>VLOOKUP(A5,'LIQIDITY 2'!$A$3:$E$26,5,FALSE)</f>
        <v>7.103478</v>
      </c>
      <c r="O5" cm="1">
        <f t="array" ref="O5">IFERROR(IFERROR(IFERROR(IFERROR(_xll.FDS(B5,"IMF_IFS_RCPI_Q(0)"),_xll.FDS(B5,"IMF_IFS_RCPI_Q(-1AM)")),_xll.FDS(B5,"IMF_IFS_RCPI_Q(-2AM)")),_xll.FDS(B5,"IMF_IFS_RCPI_Q(-3AM)")),$D$31)</f>
        <v>3.2410160000000001</v>
      </c>
      <c r="P5">
        <f>VLOOKUP(E5,GDP_GROWTH!$B$10:$W$165,22,FALSE)</f>
        <v>3.8153657829076093</v>
      </c>
      <c r="Q5">
        <f t="shared" si="0"/>
        <v>-2.6174830047644697</v>
      </c>
      <c r="R5" s="55">
        <f t="shared" si="1"/>
        <v>-0.58692356322352968</v>
      </c>
      <c r="S5">
        <f t="shared" si="2"/>
        <v>6.9199253209915002</v>
      </c>
      <c r="T5">
        <f t="shared" si="3"/>
        <v>10.7823873209915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43.434999999999995</v>
      </c>
      <c r="AC5" cm="1">
        <f t="array" ref="AC5">_xlfn.PERCENTRANK.EXC(_xlfn._xlws.FILTER(AB$3:AB$23, ISNUMBER(AB$3:AB$23)),AB5)*100</f>
        <v>45.4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9.8464357544821404</v>
      </c>
      <c r="H6" s="4" cm="1">
        <f t="array" ref="H6">_xll.FDS(D6,"FMA_PE(NTMA,0,,,""PORTAGG"",""MEANR"")")</f>
        <v>9.0475794849029505</v>
      </c>
      <c r="I6" cm="1">
        <f t="array" ref="I6">_xll.FDS(D6,"FMA_DIV_YLD(NTMA,NOW,NOW,M,""PORTAGG"",""MEANR"")")</f>
        <v>3.3035463787912298</v>
      </c>
      <c r="J6" s="55" cm="1">
        <f t="array" ref="J6">IFERROR(_xll.FDS(D6,"FG_FCF_YIELD_NTM(0)"),(1/G6*100))</f>
        <v>7.5020541597078303</v>
      </c>
      <c r="K6" s="3" cm="1">
        <f t="array" ref="K6">_xll.FDS(D6,"FMA_EVAL_EBITDA(NTMA,0,,,""PORTAGG"",""MEANR"")")</f>
        <v>8.06702676044684</v>
      </c>
      <c r="L6" cm="1">
        <f t="array" ref="L6">_xll.FDS(D6,"FMA_EVAL_EBIT(LTMA,NOW,NOW,M,""PORTAGG"",""MEANR"")")</f>
        <v>12.3885025828924</v>
      </c>
      <c r="M6">
        <f>HLOOKUP(D6,'Index ROE'!$A$1:$V$25,25,FALSE)</f>
        <v>11.9407094450378</v>
      </c>
      <c r="N6">
        <f>VLOOKUP(A6,'LIQIDITY 2'!$A$3:$E$26,5,FALSE)</f>
        <v>6.4589743999999998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-3.15542802120877</v>
      </c>
      <c r="R6" s="55">
        <f t="shared" si="1"/>
        <v>1.0430797597078305</v>
      </c>
      <c r="S6">
        <f t="shared" si="2"/>
        <v>5.4817350450378006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50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53.190000000000005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8.9222858873714905</v>
      </c>
      <c r="H7" s="4" cm="1">
        <f t="array" ref="H7">_xll.FDS(D7,"FMA_PE(NTMA,0,,,""PORTAGG"",""MEANR"")")</f>
        <v>8.8520952247744091</v>
      </c>
      <c r="I7" cm="1">
        <f t="array" ref="I7">_xll.FDS(D7,"FMA_DIV_YLD(NTMA,NOW,NOW,M,""PORTAGG"",""MEANR"")")</f>
        <v>4.98022050642426</v>
      </c>
      <c r="J7" s="55" cm="1">
        <f t="array" ref="J7">IFERROR(_xll.FDS(D7,"FG_FCF_YIELD_NTM(0)"),(1/G7*100))</f>
        <v>11.207890137384966</v>
      </c>
      <c r="K7" s="3" cm="1">
        <f t="array" ref="K7">_xll.FDS(D7,"FMA_EVAL_EBITDA(NTMA,0,,,""PORTAGG"",""MEANR"")")</f>
        <v>4.7969610947028896</v>
      </c>
      <c r="L7" cm="1">
        <f t="array" ref="L7">_xll.FDS(D7,"FMA_EVAL_EBIT(LTMA,NOW,NOW,M,""PORTAGG"",""MEANR"")")</f>
        <v>8.4400188203353199</v>
      </c>
      <c r="M7">
        <f>HLOOKUP(D7,'Index ROE'!$A$1:$V$25,25,FALSE)</f>
        <v>12.394579327579899</v>
      </c>
      <c r="N7">
        <f>VLOOKUP(A7,'LIQIDITY 2'!$A$3:$E$26,5,FALSE)</f>
        <v>5.7946</v>
      </c>
      <c r="O7" cm="1">
        <f t="array" ref="O7">IFERROR(IFERROR(IFERROR(IFERROR(_xll.FDS(B7,"IMF_IFS_RCPI_Q(0)"),_xll.FDS(B7,"IMF_IFS_RCPI_Q(-1AM)")),_xll.FDS(B7,"IMF_IFS_RCPI_Q(-2AM)")),_xll.FDS(B7,"IMF_IFS_RCPI_Q(-3AM)")),$D$31)</f>
        <v>3.0462574999999998</v>
      </c>
      <c r="P7">
        <f>VLOOKUP(E7,GDP_GROWTH!$B$10:$W$165,22,FALSE)</f>
        <v>3.7030435940290873</v>
      </c>
      <c r="Q7">
        <f t="shared" si="0"/>
        <v>-0.81437949357574002</v>
      </c>
      <c r="R7" s="55">
        <f t="shared" si="1"/>
        <v>5.4132901373849664</v>
      </c>
      <c r="S7">
        <f t="shared" si="2"/>
        <v>6.5999793275798995</v>
      </c>
      <c r="T7">
        <f t="shared" si="3"/>
        <v>9.3483218275799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72.8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73.205000000000013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17.100264852197501</v>
      </c>
      <c r="H8" s="4" cm="1">
        <f t="array" ref="H8">_xll.FDS(D8,"FMA_PE(NTMA,0,,,""PORTAGG"",""MEANR"")")</f>
        <v>11.413983271776999</v>
      </c>
      <c r="I8" cm="1">
        <f t="array" ref="I8">_xll.FDS(D8,"FMA_DIV_YLD(NTMA,NOW,NOW,M,""PORTAGG"",""MEANR"")")</f>
        <v>4.0470165278408698</v>
      </c>
      <c r="J8" s="55" cm="1">
        <f t="array" ref="J8">IFERROR(_xll.FDS(D8,"FG_FCF_YIELD_NTM(0)"),(1/G8*100))</f>
        <v>7.4009844459641503</v>
      </c>
      <c r="K8" s="3" cm="1">
        <f t="array" ref="K8">_xll.FDS(D8,"FMA_EVAL_EBITDA(NTMA,0,,,""PORTAGG"",""MEANR"")")</f>
        <v>6.42091529648276</v>
      </c>
      <c r="L8" cm="1">
        <f t="array" ref="L8">_xll.FDS(D8,"FMA_EVAL_EBIT(LTMA,NOW,NOW,M,""PORTAGG"",""MEANR"")")</f>
        <v>12.4680499889226</v>
      </c>
      <c r="M8">
        <f>HLOOKUP(D8,'Index ROE'!$A$1:$V$25,25,FALSE)</f>
        <v>12.932447426875701</v>
      </c>
      <c r="N8">
        <f>VLOOKUP(A8,'LIQIDITY 2'!$A$3:$E$26,5,FALSE)</f>
        <v>7.0249579999999998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-2.97794147215913</v>
      </c>
      <c r="R8" s="55">
        <f t="shared" si="1"/>
        <v>0.37602644596415047</v>
      </c>
      <c r="S8">
        <f t="shared" si="2"/>
        <v>5.907489426875701</v>
      </c>
      <c r="T8">
        <f t="shared" si="3"/>
        <v>10.082769826875701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39.555</v>
      </c>
      <c r="AC8" cm="1">
        <f t="array" ref="AC8">_xlfn.PERCENTRANK.EXC(_xlfn._xlws.FILTER(AB$3:AB$23, ISNUMBER(AB$3:AB$23)),AB8)*100</f>
        <v>31.8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17.744151067562601</v>
      </c>
      <c r="H9" s="4" cm="1">
        <f t="array" ref="H9">_xll.FDS(D9,"FMA_PE(NTMA,0,,,""PORTAGG"",""MEANR"")")</f>
        <v>13.9678619502341</v>
      </c>
      <c r="I9" cm="1">
        <f t="array" ref="I9">_xll.FDS(D9,"FMA_DIV_YLD(NTMA,NOW,NOW,M,""PORTAGG"",""MEANR"")")</f>
        <v>4.1446299936646902</v>
      </c>
      <c r="J9" s="55" cm="1">
        <f t="array" ref="J9">IFERROR(_xll.FDS(D9,"FG_FCF_YIELD_NTM(0)"),(1/G9*100))</f>
        <v>6.0271404903427301</v>
      </c>
      <c r="K9" s="3" cm="1">
        <f t="array" ref="K9">_xll.FDS(D9,"FMA_EVAL_EBITDA(NTMA,0,,,""PORTAGG"",""MEANR"")")</f>
        <v>8.8595217792826908</v>
      </c>
      <c r="L9" cm="1">
        <f t="array" ref="L9">_xll.FDS(D9,"FMA_EVAL_EBIT(LTMA,NOW,NOW,M,""PORTAGG"",""MEANR"")")</f>
        <v>17.301836965641801</v>
      </c>
      <c r="M9">
        <f>HLOOKUP(D9,'Index ROE'!$A$1:$V$25,25,FALSE)</f>
        <v>9.5588573391121106</v>
      </c>
      <c r="N9">
        <f>VLOOKUP(A9,'LIQIDITY 2'!$A$3:$E$26,5,FALSE)</f>
        <v>3.8498060000000001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0.29482399366469014</v>
      </c>
      <c r="R9" s="55">
        <f t="shared" si="1"/>
        <v>2.1773344903427301</v>
      </c>
      <c r="S9">
        <f t="shared" si="2"/>
        <v>5.7090513391121105</v>
      </c>
      <c r="T9">
        <f t="shared" si="3"/>
        <v>7.8887650391121102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63.6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33.630000000000003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22.5870507207425</v>
      </c>
      <c r="H10" s="4" cm="1">
        <f t="array" ref="H10">_xll.FDS(D10,"FMA_PE(NTMA,0,,,""PORTAGG"",""MEANR"")")</f>
        <v>18.155605940806801</v>
      </c>
      <c r="I10" cm="1">
        <f t="array" ref="I10">_xll.FDS(D10,"FMA_DIV_YLD(NTMA,NOW,NOW,M,""PORTAGG"",""MEANR"")")</f>
        <v>2.9758904647351301</v>
      </c>
      <c r="J10" s="55" cm="1">
        <f t="array" ref="J10">IFERROR(_xll.FDS(D10,"FG_FCF_YIELD_NTM(0)"),(1/G10*100))</f>
        <v>3.8384336699675101</v>
      </c>
      <c r="K10" s="3" cm="1">
        <f t="array" ref="K10">_xll.FDS(D10,"FMA_EVAL_EBITDA(NTMA,0,,,""PORTAGG"",""MEANR"")")</f>
        <v>10.6417877202028</v>
      </c>
      <c r="L10" cm="1">
        <f t="array" ref="L10">_xll.FDS(D10,"FMA_EVAL_EBIT(LTMA,NOW,NOW,M,""PORTAGG"",""MEANR"")")</f>
        <v>20.284762148210898</v>
      </c>
      <c r="M10">
        <f>HLOOKUP(D10,'Index ROE'!$A$1:$V$25,25,FALSE)</f>
        <v>11.9152161134331</v>
      </c>
      <c r="N10">
        <f>VLOOKUP(A10,'LIQIDITY 2'!$A$3:$E$26,5,FALSE)</f>
        <v>1.7463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3.5195870793715778</v>
      </c>
      <c r="Q10">
        <f t="shared" si="0"/>
        <v>1.2295904647351301</v>
      </c>
      <c r="R10" s="55">
        <f t="shared" si="1"/>
        <v>2.0921336699675104</v>
      </c>
      <c r="S10">
        <f t="shared" si="2"/>
        <v>10.168916113433101</v>
      </c>
      <c r="T10">
        <f t="shared" si="3"/>
        <v>8.6742001134331002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59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35.199999999999996</v>
      </c>
      <c r="AC10" cm="1">
        <f t="array" ref="AC10">_xlfn.PERCENTRANK.EXC(_xlfn._xlws.FILTER(AB$3:AB$23, ISNUMBER(AB$3:AB$23)),AB10)*100</f>
        <v>22.7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45471</v>
      </c>
      <c r="G11" s="4" cm="1">
        <f t="array" ref="G11">_xll.FDS(D11,"FMA_PE(LTM,0,,,""PORTAGG"",""MEANR"")")</f>
        <v>13.432311678001801</v>
      </c>
      <c r="H11" s="4" cm="1">
        <f t="array" ref="H11">_xll.FDS(D11,"FMA_PE(NTMA,0,,,""PORTAGG"",""MEANR"")")</f>
        <v>11.1127846379009</v>
      </c>
      <c r="I11" cm="1">
        <f t="array" ref="I11">_xll.FDS(D11,"FMA_DIV_YLD(NTMA,NOW,NOW,M,""PORTAGG"",""MEANR"")")</f>
        <v>4.5773769298328197</v>
      </c>
      <c r="J11" s="55" cm="1">
        <f t="array" ref="J11">IFERROR(_xll.FDS(D11,"FG_FCF_YIELD_NTM(0)"),(1/G11*100))</f>
        <v>9.26699805253104</v>
      </c>
      <c r="K11" s="3" cm="1">
        <f t="array" ref="K11">_xll.FDS(D11,"FMA_EVAL_EBITDA(NTMA,0,,,""PORTAGG"",""MEANR"")")</f>
        <v>5.88337710312988</v>
      </c>
      <c r="L11" cm="1">
        <f t="array" ref="L11">_xll.FDS(D11,"FMA_EVAL_EBIT(LTMA,NOW,NOW,M,""PORTAGG"",""MEANR"")")</f>
        <v>10.2088243495916</v>
      </c>
      <c r="M11">
        <f>HLOOKUP(D11,'Index ROE'!$A$1:$V$25,25,FALSE)</f>
        <v>13.7129718327555</v>
      </c>
      <c r="N11">
        <f>VLOOKUP(A11,'LIQIDITY 2'!$A$3:$E$26,5,FALSE)</f>
        <v>9.9633000000000003</v>
      </c>
      <c r="O11" cm="1">
        <f t="array" ref="O11">IFERROR(IFERROR(IFERROR(IFERROR(_xll.FDS(B11,"IMF_IFS_RCPI_Q(0)"),_xll.FDS(B11,"IMF_IFS_RCPI_Q(-1AM)")),_xll.FDS(B11,"IMF_IFS_RCPI_Q(-2AM)")),_xll.FDS(B11,"IMF_IFS_RCPI_Q(-3AM)")),$D$31)</f>
        <v>4.5678280000000004</v>
      </c>
      <c r="P11">
        <f>VLOOKUP(E11,GDP_GROWTH!$B$10:$W$165,22,FALSE)</f>
        <v>0.75528355941661962</v>
      </c>
      <c r="Q11">
        <f t="shared" si="0"/>
        <v>-5.3859230701671805</v>
      </c>
      <c r="R11" s="55">
        <f t="shared" si="1"/>
        <v>-0.69630194746896024</v>
      </c>
      <c r="S11">
        <f t="shared" si="2"/>
        <v>3.7496718327554994</v>
      </c>
      <c r="T11">
        <f t="shared" si="3"/>
        <v>9.1451438327554992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36.299999999999997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38.844999999999999</v>
      </c>
      <c r="AC11" cm="1">
        <f t="array" ref="AC11">_xlfn.PERCENTRANK.EXC(_xlfn._xlws.FILTER(AB$3:AB$23, ISNUMBER(AB$3:AB$23)),AB11)*100</f>
        <v>27.200000000000003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17.493308135306499</v>
      </c>
      <c r="H12" s="4" cm="1">
        <f t="array" ref="H12">_xll.FDS(D12,"FMA_PE(NTMA,0,,,""PORTAGG"",""MEANR"")")</f>
        <v>9.6138819012677708</v>
      </c>
      <c r="I12" cm="1">
        <f t="array" ref="I12">_xll.FDS(D12,"FMA_DIV_YLD(NTMA,NOW,NOW,M,""PORTAGG"",""MEANR"")")</f>
        <v>2.0816796331851699</v>
      </c>
      <c r="J12" s="55" cm="1">
        <f t="array" ref="J12">IFERROR(_xll.FDS(D12,"FG_FCF_YIELD_NTM(0)"),(1/G12*100))</f>
        <v>5.3968691119064403</v>
      </c>
      <c r="K12" s="3" cm="1">
        <f t="array" ref="K12">_xll.FDS(D12,"FMA_EVAL_EBITDA(NTMA,0,,,""PORTAGG"",""MEANR"")")</f>
        <v>6.2189446611983801</v>
      </c>
      <c r="L12" cm="1">
        <f t="array" ref="L12">_xll.FDS(D12,"FMA_EVAL_EBIT(LTMA,NOW,NOW,M,""PORTAGG"",""MEANR"")")</f>
        <v>17.515652747776802</v>
      </c>
      <c r="M12">
        <f>HLOOKUP(D12,'Index ROE'!$A$1:$V$25,25,FALSE)</f>
        <v>8.9059619431978891</v>
      </c>
      <c r="N12">
        <f>VLOOKUP(A12,'LIQIDITY 2'!$A$3:$E$26,5,FALSE)</f>
        <v>3.2187000000000001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-1.1370203668148302</v>
      </c>
      <c r="R12" s="55">
        <f t="shared" si="1"/>
        <v>2.1781691119064401</v>
      </c>
      <c r="S12">
        <f t="shared" si="2"/>
        <v>5.687261943197889</v>
      </c>
      <c r="T12">
        <f t="shared" si="3"/>
        <v>5.9022087431978889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68.100000000000009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54.6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41.815000000000005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6.8232019705740203</v>
      </c>
      <c r="H13" s="4" cm="1">
        <f t="array" ref="H13">_xll.FDS(D13,"FMA_PE(NTMA,0,,,""PORTAGG"",""MEANR"")")</f>
        <v>7.12048248334332</v>
      </c>
      <c r="I13" cm="1">
        <f t="array" ref="I13">_xll.FDS(D13,"FMA_DIV_YLD(NTMA,NOW,NOW,M,""PORTAGG"",""MEANR"")")</f>
        <v>7.0276902712850804</v>
      </c>
      <c r="J13" s="55" cm="1">
        <f t="array" ref="J13">IFERROR(_xll.FDS(D13,"FG_FCF_YIELD_NTM(0)"),(1/G13*100))</f>
        <v>10.379786056016201</v>
      </c>
      <c r="K13" s="3" cm="1">
        <f t="array" ref="K13">_xll.FDS(D13,"FMA_EVAL_EBITDA(NTMA,0,,,""PORTAGG"",""MEANR"")")</f>
        <v>4.5776670051238</v>
      </c>
      <c r="L13" cm="1">
        <f t="array" ref="L13">_xll.FDS(D13,"FMA_EVAL_EBIT(LTMA,NOW,NOW,M,""PORTAGG"",""MEANR"")")</f>
        <v>6.66859030875787</v>
      </c>
      <c r="M13">
        <f>HLOOKUP(D13,'Index ROE'!$A$1:$V$25,25,FALSE)</f>
        <v>18.6086841620772</v>
      </c>
      <c r="N13">
        <f>VLOOKUP(A13,'LIQIDITY 2'!$A$3:$E$26,5,FALSE)</f>
        <v>12.056056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-5.0283657287149195</v>
      </c>
      <c r="R13" s="55">
        <f t="shared" si="1"/>
        <v>-1.6762699439837991</v>
      </c>
      <c r="S13">
        <f t="shared" si="2"/>
        <v>6.5526281620772</v>
      </c>
      <c r="T13">
        <f t="shared" si="3"/>
        <v>14.3005534620772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65.454999999999998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12.4088240281545</v>
      </c>
      <c r="H14" s="4" cm="1">
        <f t="array" ref="H14">_xll.FDS(D14,"FMA_PE(NTMA,0,,,""PORTAGG"",""MEANR"")")</f>
        <v>9.5629798246611397</v>
      </c>
      <c r="I14" cm="1">
        <f t="array" ref="I14">_xll.FDS(D14,"FMA_DIV_YLD(NTMA,NOW,NOW,M,""PORTAGG"",""MEANR"")")</f>
        <v>4.0248517526052101</v>
      </c>
      <c r="J14" s="55" cm="1">
        <f t="array" ref="J14">IFERROR(_xll.FDS(D14,"FG_FCF_YIELD_NTM(0)"),(1/G14*100))</f>
        <v>7.3578243876563798</v>
      </c>
      <c r="K14" s="3" cm="1">
        <f t="array" ref="K14">_xll.FDS(D14,"FMA_EVAL_EBITDA(NTMA,0,,,""PORTAGG"",""MEANR"")")</f>
        <v>7.3106528075594301</v>
      </c>
      <c r="L14" cm="1">
        <f t="array" ref="L14">_xll.FDS(D14,"FMA_EVAL_EBIT(LTMA,NOW,NOW,M,""PORTAGG"",""MEANR"")")</f>
        <v>12.1460392320385</v>
      </c>
      <c r="M14">
        <f>HLOOKUP(D14,'Index ROE'!$A$1:$V$25,25,FALSE)</f>
        <v>14.5722752976358</v>
      </c>
      <c r="N14">
        <f>VLOOKUP(A14,'LIQIDITY 2'!$A$3:$E$26,5,FALSE)</f>
        <v>11.064202</v>
      </c>
      <c r="O14" cm="1">
        <f t="array" ref="O14">IFERROR(IFERROR(IFERROR(IFERROR(_xll.FDS(B14,"IMF_IFS_RCPI_Q(0)"),_xll.FDS(B14,"IMF_IFS_RCPI_Q(-1AM)")),_xll.FDS(B14,"IMF_IFS_RCPI_Q(-2AM)")),_xll.FDS(B14,"IMF_IFS_RCPI_Q(-3AM)")),$D$31)</f>
        <v>5.4170474999999998</v>
      </c>
      <c r="P14">
        <f>VLOOKUP(E14,GDP_GROWTH!$B$10:$W$165,22,FALSE)</f>
        <v>2.0053433544621524</v>
      </c>
      <c r="Q14">
        <f t="shared" si="0"/>
        <v>-7.0393502473947898</v>
      </c>
      <c r="R14" s="55">
        <f t="shared" si="1"/>
        <v>-3.7063776123436201</v>
      </c>
      <c r="S14">
        <f t="shared" si="2"/>
        <v>3.5080732976358</v>
      </c>
      <c r="T14">
        <f t="shared" si="3"/>
        <v>9.1552277976357992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40.69</v>
      </c>
      <c r="AC14" cm="1">
        <f t="array" ref="AC14">_xlfn.PERCENTRANK.EXC(_xlfn._xlws.FILTER(AB$3:AB$23, ISNUMBER(AB$3:AB$23)),AB14)*100</f>
        <v>36.299999999999997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7.4426590128097798</v>
      </c>
      <c r="H15" s="4" cm="1">
        <f t="array" ref="H15">_xll.FDS(D15,"FMA_PE(NTMA,0,,,""PORTAGG"",""MEANR"")")</f>
        <v>7.0831761320013404</v>
      </c>
      <c r="I15" cm="1">
        <f t="array" ref="I15">_xll.FDS(D15,"FMA_DIV_YLD(NTMA,NOW,NOW,M,""PORTAGG"",""MEANR"")")</f>
        <v>6.13403273798958</v>
      </c>
      <c r="J15" s="55" cm="1">
        <f t="array" ref="J15">IFERROR(_xll.FDS(D15,"FG_FCF_YIELD_NTM(0)"),(1/G15*100))</f>
        <v>2.29285734782541</v>
      </c>
      <c r="K15" s="3" cm="1">
        <f t="array" ref="K15">_xll.FDS(D15,"FMA_EVAL_EBITDA(NTMA,0,,,""PORTAGG"",""MEANR"")")</f>
        <v>5.6921074530359697</v>
      </c>
      <c r="L15" cm="1">
        <f t="array" ref="L15">_xll.FDS(D15,"FMA_EVAL_EBIT(LTMA,NOW,NOW,M,""PORTAGG"",""MEANR"")")</f>
        <v>7.79566299774807</v>
      </c>
      <c r="M15">
        <f>HLOOKUP(D15,'Index ROE'!$A$1:$V$25,25,FALSE)</f>
        <v>13.1253657894167</v>
      </c>
      <c r="N15">
        <f>VLOOKUP(A15,'LIQIDITY 2'!$A$3:$E$26,5,FALSE)</f>
        <v>3.6219999999999999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3.0938485</v>
      </c>
      <c r="P15">
        <f>VLOOKUP(E15,GDP_GROWTH!$B$10:$W$165,22,FALSE)</f>
        <v>0.85736345187500396</v>
      </c>
      <c r="Q15">
        <f t="shared" si="0"/>
        <v>2.5120327379895802</v>
      </c>
      <c r="R15" s="55">
        <f t="shared" si="1"/>
        <v>-1.3291426521745899</v>
      </c>
      <c r="S15">
        <f t="shared" si="2"/>
        <v>9.5033657894166996</v>
      </c>
      <c r="T15">
        <f t="shared" si="3"/>
        <v>10.0315172894167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27.200000000000003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71.150000000000006</v>
      </c>
      <c r="AC15" cm="1">
        <f t="array" ref="AC15">_xlfn.PERCENTRANK.EXC(_xlfn._xlws.FILTER(AB$3:AB$23, ISNUMBER(AB$3:AB$23)),AB15)*100</f>
        <v>81.8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45471</v>
      </c>
      <c r="G16" s="4" cm="1">
        <f t="array" ref="G16">_xll.FDS(D16,"FMA_PE(LTM,0,,,""PORTAGG"",""MEANR"")")</f>
        <v>27.411110594814701</v>
      </c>
      <c r="H16" s="4" cm="1">
        <f t="array" ref="H16">_xll.FDS(D16,"FMA_PE(NTMA,0,,,""PORTAGG"",""MEANR"")")</f>
        <v>23.744184945593201</v>
      </c>
      <c r="I16" cm="1">
        <f t="array" ref="I16">_xll.FDS(D16,"FMA_DIV_YLD(NTMA,NOW,NOW,M,""PORTAGG"",""MEANR"")")</f>
        <v>1.2700711434187499</v>
      </c>
      <c r="J16" s="55" cm="1">
        <f t="array" ref="J16">IFERROR(_xll.FDS(D16,"FG_FCF_YIELD_NTM(0)"),(1/G16*100))</f>
        <v>2.7291862176786998</v>
      </c>
      <c r="K16" s="3" cm="1">
        <f t="array" ref="K16">_xll.FDS(D16,"FMA_EVAL_EBITDA(NTMA,0,,,""PORTAGG"",""MEANR"")")</f>
        <v>15.717108714497099</v>
      </c>
      <c r="L16" cm="1">
        <f t="array" ref="L16">_xll.FDS(D16,"FMA_EVAL_EBIT(LTMA,NOW,NOW,M,""PORTAGG"",""MEANR"")")</f>
        <v>23.071035008124198</v>
      </c>
      <c r="M16">
        <f>HLOOKUP(D16,'Index ROE'!$A$1:$V$25,25,FALSE)</f>
        <v>16.082352497595199</v>
      </c>
      <c r="N16">
        <f>VLOOKUP(A16,'LIQIDITY 2'!$A$3:$E$26,5,FALSE)</f>
        <v>7.0359999999999996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-5.7659288565812492</v>
      </c>
      <c r="R16" s="55">
        <f t="shared" si="1"/>
        <v>-4.3068137823212993</v>
      </c>
      <c r="S16">
        <f t="shared" si="2"/>
        <v>9.0463524975951994</v>
      </c>
      <c r="T16">
        <f t="shared" si="3"/>
        <v>11.068211497595199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20.680000000000003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45471</v>
      </c>
      <c r="G17" s="4" cm="1">
        <f t="array" ref="G17">_xll.FDS(D17,"FMA_PE(LTM,0,,,""PORTAGG"",""MEANR"")")</f>
        <v>12.6693294174471</v>
      </c>
      <c r="H17" s="4" cm="1">
        <f t="array" ref="H17">_xll.FDS(D17,"FMA_PE(NTMA,0,,,""PORTAGG"",""MEANR"")")</f>
        <v>9.5657014034916905</v>
      </c>
      <c r="I17" cm="1">
        <f t="array" ref="I17">_xll.FDS(D17,"FMA_DIV_YLD(NTMA,NOW,NOW,M,""PORTAGG"",""MEANR"")")</f>
        <v>2.9554485230632199</v>
      </c>
      <c r="J17" s="55" cm="1">
        <f t="array" ref="J17">IFERROR(_xll.FDS(D17,"FG_FCF_YIELD_NTM(0)"),(1/G17*100))</f>
        <v>7.56319626492159</v>
      </c>
      <c r="K17" s="3" cm="1">
        <f t="array" ref="K17">_xll.FDS(D17,"FMA_EVAL_EBITDA(NTMA,0,,,""PORTAGG"",""MEANR"")")</f>
        <v>8.4152082340516206</v>
      </c>
      <c r="L17" cm="1">
        <f t="array" ref="L17">_xll.FDS(D17,"FMA_EVAL_EBIT(LTMA,NOW,NOW,M,""PORTAGG"",""MEANR"")")</f>
        <v>13.226682620532101</v>
      </c>
      <c r="M17">
        <f>HLOOKUP(D17,'Index ROE'!$A$1:$V$25,25,FALSE)</f>
        <v>11.5624000794383</v>
      </c>
      <c r="N17">
        <f>VLOOKUP(A17,'LIQIDITY 2'!$A$3:$E$26,5,FALSE)</f>
        <v>2.2829000000000002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0.67254852306321977</v>
      </c>
      <c r="R17" s="55">
        <f t="shared" si="1"/>
        <v>5.2802962649215903</v>
      </c>
      <c r="S17">
        <f t="shared" si="2"/>
        <v>9.2795000794383</v>
      </c>
      <c r="T17">
        <f t="shared" si="3"/>
        <v>11.5945850794383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86.3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59.099999999999994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70.655000000000001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45471</v>
      </c>
      <c r="G18" s="4" cm="1">
        <f t="array" ref="G18">_xll.FDS(D18,"FMA_PE(LTM,0,,,""PORTAGG"",""MEANR"")")</f>
        <v>11.1659495363589</v>
      </c>
      <c r="H18" s="4" cm="1">
        <f t="array" ref="H18">_xll.FDS(D18,"FMA_PE(NTMA,0,,,""PORTAGG"",""MEANR"")")</f>
        <v>10.219990402010399</v>
      </c>
      <c r="I18" cm="1">
        <f t="array" ref="I18">_xll.FDS(D18,"FMA_DIV_YLD(NTMA,NOW,NOW,M,""PORTAGG"",""MEANR"")")</f>
        <v>5.5613383911573404</v>
      </c>
      <c r="J18" s="55" cm="1">
        <f t="array" ref="J18">IFERROR(_xll.FDS(D18,"FG_FCF_YIELD_NTM(0)"),(1/G18*100))</f>
        <v>8.9557990276041455</v>
      </c>
      <c r="K18" s="3" cm="1">
        <f t="array" ref="K18">_xll.FDS(D18,"FMA_EVAL_EBITDA(NTMA,0,,,""PORTAGG"",""MEANR"")")</f>
        <v>8.6547904513456206</v>
      </c>
      <c r="L18" cm="1">
        <f t="array" ref="L18">_xll.FDS(D18,"FMA_EVAL_EBIT(LTMA,NOW,NOW,M,""PORTAGG"",""MEANR"")")</f>
        <v>15.1413897342729</v>
      </c>
      <c r="M18">
        <f>HLOOKUP(D18,'Index ROE'!$A$1:$V$25,25,FALSE)</f>
        <v>12.1192289718939</v>
      </c>
      <c r="N18">
        <f>VLOOKUP(A18,'LIQIDITY 2'!$A$3:$E$26,5,FALSE)</f>
        <v>4.2784000000000004</v>
      </c>
      <c r="O18" cm="1">
        <f t="array" ref="O18">IFERROR(IFERROR(IFERROR(IFERROR(_xll.FDS(B18,"IMF_IFS_RCPI_Q(0)"),_xll.FDS(B18,"IMF_IFS_RCPI_Q(-1AM)")),_xll.FDS(B18,"IMF_IFS_RCPI_Q(-2AM)")),_xll.FDS(B18,"IMF_IFS_RCPI_Q(-3AM)")),$D$31)</f>
        <v>3.2410160000000001</v>
      </c>
      <c r="P18">
        <f>VLOOKUP(E18,GDP_GROWTH!$B$10:$W$165,22,FALSE)</f>
        <v>1.453731693851934</v>
      </c>
      <c r="Q18">
        <f t="shared" si="0"/>
        <v>1.28293839115734</v>
      </c>
      <c r="R18" s="55">
        <f t="shared" si="1"/>
        <v>4.6773990276041451</v>
      </c>
      <c r="S18">
        <f t="shared" si="2"/>
        <v>7.8408289718938997</v>
      </c>
      <c r="T18">
        <f t="shared" si="3"/>
        <v>8.8782129718939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62.704999999999998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45471</v>
      </c>
      <c r="G19" s="4" cm="1">
        <f t="array" ref="G19">_xll.FDS(D19,"FMA_PE(LTM,0,,,""PORTAGG"",""MEANR"")")</f>
        <v>16.348524513666799</v>
      </c>
      <c r="H19" s="4" cm="1">
        <f t="array" ref="H19">_xll.FDS(D19,"FMA_PE(NTMA,0,,,""PORTAGG"",""MEANR"")")</f>
        <v>13.382551627569599</v>
      </c>
      <c r="I19" cm="1">
        <f t="array" ref="I19">_xll.FDS(D19,"FMA_DIV_YLD(NTMA,NOW,NOW,M,""PORTAGG"",""MEANR"")")</f>
        <v>3.8580464273747301</v>
      </c>
      <c r="J19" s="55" cm="1">
        <f t="array" ref="J19">IFERROR(_xll.FDS(D19,"FG_FCF_YIELD_NTM(0)"),(1/G19*100))</f>
        <v>4.4890642055802301</v>
      </c>
      <c r="K19" s="3" cm="1">
        <f t="array" ref="K19">_xll.FDS(D19,"FMA_EVAL_EBITDA(NTMA,0,,,""PORTAGG"",""MEANR"")")</f>
        <v>9.0922786959414594</v>
      </c>
      <c r="L19" cm="1">
        <f t="array" ref="L19">_xll.FDS(D19,"FMA_EVAL_EBIT(LTMA,NOW,NOW,M,""PORTAGG"",""MEANR"")")</f>
        <v>18.1524551094491</v>
      </c>
      <c r="M19">
        <f>HLOOKUP(D19,'Index ROE'!$A$1:$V$25,25,FALSE)</f>
        <v>9.34877442177023</v>
      </c>
      <c r="N19">
        <f>VLOOKUP(A19,'LIQIDITY 2'!$A$3:$E$26,5,FALSE)</f>
        <v>2.6831510000000001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1.1748954273747301</v>
      </c>
      <c r="R19" s="55">
        <f t="shared" si="1"/>
        <v>1.8059132055802301</v>
      </c>
      <c r="S19">
        <f t="shared" si="2"/>
        <v>6.6656234217702295</v>
      </c>
      <c r="T19">
        <f t="shared" si="3"/>
        <v>10.13275086177023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54.500000000000007</v>
      </c>
      <c r="W19" cm="1">
        <f t="array" ref="W19">_xlfn.PERCENTRANK.EXC(_xlfn._xlws.FILTER(S$3:S$23, ISNUMBER(S$3:S$23)),S19)*100</f>
        <v>50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72.7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45.680000000000007</v>
      </c>
      <c r="AC19" cm="1">
        <f t="array" ref="AC19">_xlfn.PERCENTRANK.EXC(_xlfn._xlws.FILTER(AB$3:AB$23, ISNUMBER(AB$3:AB$23)),AB19)*100</f>
        <v>50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45471</v>
      </c>
      <c r="G20" s="4" cm="1">
        <f t="array" ref="G20">_xll.FDS(D20,"FMA_PE(LTM,0,,,""PORTAGG"",""MEANR"")")</f>
        <v>8.8228481003412895</v>
      </c>
      <c r="H20" s="4" cm="1">
        <f t="array" ref="H20">_xll.FDS(D20,"FMA_PE(NTMA,0,,,""PORTAGG"",""MEANR"")")</f>
        <v>5.88563270692958</v>
      </c>
      <c r="I20" cm="1">
        <f t="array" ref="I20">_xll.FDS(D20,"FMA_DIV_YLD(NTMA,NOW,NOW,M,""PORTAGG"",""MEANR"")")</f>
        <v>3.9648769882638999</v>
      </c>
      <c r="J20" s="55" cm="1">
        <f t="array" ref="J20">IFERROR(_xll.FDS(D20,"FG_FCF_YIELD_NTM(0)"),(1/G20*100))</f>
        <v>11.334208507582915</v>
      </c>
      <c r="K20" s="3" cm="1">
        <f t="array" ref="K20">_xll.FDS(D20,"FMA_EVAL_EBITDA(NTMA,0,,,""PORTAGG"",""MEANR"")")</f>
        <v>4.9518469544142096</v>
      </c>
      <c r="L20" cm="1">
        <f t="array" ref="L20">_xll.FDS(D20,"FMA_EVAL_EBIT(LTMA,NOW,NOW,M,""PORTAGG"",""MEANR"")")</f>
        <v>8.1616864398085092</v>
      </c>
      <c r="M20">
        <f>HLOOKUP(D20,'Index ROE'!$A$1:$V$25,25,FALSE)</f>
        <v>25.846008849302699</v>
      </c>
      <c r="N20">
        <f>VLOOKUP(A20,'LIQIDITY 2'!$A$3:$E$26,5,FALSE)</f>
        <v>23.613827000000001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66.839934999999997</v>
      </c>
      <c r="P20">
        <f>VLOOKUP(E20,GDP_GROWTH!$B$10:$W$165,22,FALSE)</f>
        <v>4.8494927539907469</v>
      </c>
      <c r="Q20">
        <f t="shared" si="0"/>
        <v>-19.648950011736101</v>
      </c>
      <c r="R20" s="55">
        <f t="shared" si="1"/>
        <v>-12.279618492417086</v>
      </c>
      <c r="S20">
        <f t="shared" si="2"/>
        <v>2.2321818493026981</v>
      </c>
      <c r="T20">
        <f t="shared" si="3"/>
        <v>-40.993926150697298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86.4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47.725000000000009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45471</v>
      </c>
      <c r="G21" s="4" cm="1">
        <f t="array" ref="G21">_xll.FDS(D21,"FMA_PE(LTM,0,,,""PORTAGG"",""MEANR"")")</f>
        <v>9.6488062723031494</v>
      </c>
      <c r="H21" s="4" cm="1">
        <f t="array" ref="H21">_xll.FDS(D21,"FMA_PE(NTMA,0,,,""PORTAGG"",""MEANR"")")</f>
        <v>8.6645215108776199</v>
      </c>
      <c r="I21" cm="1">
        <f t="array" ref="I21">_xll.FDS(D21,"FMA_DIV_YLD(NTMA,NOW,NOW,M,""PORTAGG"",""MEANR"")")</f>
        <v>5.7177329453279704</v>
      </c>
      <c r="J21" s="55" cm="1">
        <f t="array" ref="J21">IFERROR(_xll.FDS(D21,"FG_FCF_YIELD_NTM(0)"),(1/G21*100))</f>
        <v>9.6963840727156594</v>
      </c>
      <c r="K21" s="3" cm="1">
        <f t="array" ref="K21">_xll.FDS(D21,"FMA_EVAL_EBITDA(NTMA,0,,,""PORTAGG"",""MEANR"")")</f>
        <v>5.8738126730211402</v>
      </c>
      <c r="L21" cm="1">
        <f t="array" ref="L21">_xll.FDS(D21,"FMA_EVAL_EBIT(LTMA,NOW,NOW,M,""PORTAGG"",""MEANR"")")</f>
        <v>9.3102330398094004</v>
      </c>
      <c r="M21">
        <f>HLOOKUP(D21,'Index ROE'!$A$1:$V$25,25,FALSE)</f>
        <v>13.2251182354264</v>
      </c>
      <c r="N21">
        <f>VLOOKUP(A21,'LIQIDITY 2'!$A$3:$E$26,5,FALSE)</f>
        <v>4.8338510000000001</v>
      </c>
      <c r="O21" cm="1">
        <f t="array" ref="O21">IFERROR(IFERROR(IFERROR(IFERROR(_xll.FDS(B21,"IMF_IFS_RCPI_Q(0)"),_xll.FDS(B21,"IMF_IFS_RCPI_Q(-1AM)")),_xll.FDS(B21,"IMF_IFS_RCPI_Q(-2AM)")),_xll.FDS(B21,"IMF_IFS_RCPI_Q(-3AM)")),$D$31)</f>
        <v>3.2410160000000001</v>
      </c>
      <c r="P21">
        <f>VLOOKUP(E21,GDP_GROWTH!$B$10:$W$165,22,FALSE)</f>
        <v>2.4407957064008778</v>
      </c>
      <c r="Q21">
        <f t="shared" si="0"/>
        <v>0.88388194532797026</v>
      </c>
      <c r="R21" s="55">
        <f t="shared" si="1"/>
        <v>4.8625330727156593</v>
      </c>
      <c r="S21">
        <f t="shared" si="2"/>
        <v>8.3912672354264011</v>
      </c>
      <c r="T21">
        <f t="shared" si="3"/>
        <v>9.9841022354264002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74.995000000000005</v>
      </c>
      <c r="AC21" cm="1">
        <f t="array" ref="AC21">_xlfn.PERCENTRANK.EXC(_xlfn._xlws.FILTER(AB$3:AB$23, ISNUMBER(AB$3:AB$23)),AB21)*100</f>
        <v>90.9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45471</v>
      </c>
      <c r="G22" s="4" cm="1">
        <f t="array" ref="G22">_xll.FDS(D22,"FMA_PE(LTM,0,,,""PORTAGG"",""MEANR"")")</f>
        <v>17.021731854113298</v>
      </c>
      <c r="H22" s="4" cm="1">
        <f t="array" ref="H22">_xll.FDS(D22,"FMA_PE(NTMA,0,,,""PORTAGG"",""MEANR"")")</f>
        <v>14.742381813549001</v>
      </c>
      <c r="I22" cm="1">
        <f t="array" ref="I22">_xll.FDS(D22,"FMA_DIV_YLD(NTMA,NOW,NOW,M,""PORTAGG"",""MEANR"")")</f>
        <v>1.91037025060779</v>
      </c>
      <c r="J22" s="55" cm="1">
        <f t="array" ref="J22">IFERROR(_xll.FDS(D22,"FG_FCF_YIELD_NTM(0)"),(1/G22*100))</f>
        <v>0.26040701590500098</v>
      </c>
      <c r="K22" s="3" cm="1">
        <f t="array" ref="K22">_xll.FDS(D22,"FMA_EVAL_EBITDA(NTMA,0,,,""PORTAGG"",""MEANR"")")</f>
        <v>10.2183208429428</v>
      </c>
      <c r="L22" cm="1">
        <f t="array" ref="L22">_xll.FDS(D22,"FMA_EVAL_EBIT(LTMA,NOW,NOW,M,""PORTAGG"",""MEANR"")")</f>
        <v>17.5313242194594</v>
      </c>
      <c r="M22">
        <f>HLOOKUP(D22,'Index ROE'!$A$1:$V$25,25,FALSE)</f>
        <v>10.732551316765701</v>
      </c>
      <c r="N22">
        <f>VLOOKUP(A22,'LIQIDITY 2'!$A$3:$E$26,5,FALSE)</f>
        <v>2.9315030000000002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-1.0211327493922102</v>
      </c>
      <c r="R22" s="55">
        <f t="shared" si="1"/>
        <v>-2.671095984094999</v>
      </c>
      <c r="S22">
        <f t="shared" si="2"/>
        <v>7.8010483167657005</v>
      </c>
      <c r="T22">
        <f t="shared" si="3"/>
        <v>6.9598613167657009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26.810000000000002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45471</v>
      </c>
      <c r="G23" s="4" cm="1">
        <f t="array" ref="G23">_xll.FDS(D23,"FMA_PE(LTM,0,,,""PORTAGG"",""MEANR"")")</f>
        <v>20.418777457194299</v>
      </c>
      <c r="H23" s="4" cm="1">
        <f t="array" ref="H23">_xll.FDS(D23,"FMA_PE(NTMA,0,,,""PORTAGG"",""MEANR"")")</f>
        <v>16.472132903510499</v>
      </c>
      <c r="I23" cm="1">
        <f t="array" ref="I23">_xll.FDS(D23,"FMA_DIV_YLD(NTMA,NOW,NOW,M,""PORTAGG"",""MEANR"")")</f>
        <v>3.6202153318408401</v>
      </c>
      <c r="J23" s="55" cm="1">
        <f t="array" ref="J23">IFERROR(_xll.FDS(D23,"FG_FCF_YIELD_NTM(0)"),(1/G23*100))</f>
        <v>3.90537085237353</v>
      </c>
      <c r="K23" s="3" cm="1">
        <f t="array" ref="K23">_xll.FDS(D23,"FMA_EVAL_EBITDA(NTMA,0,,,""PORTAGG"",""MEANR"")")</f>
        <v>10.712964050240201</v>
      </c>
      <c r="L23" cm="1">
        <f t="array" ref="L23">_xll.FDS(D23,"FMA_EVAL_EBIT(LTMA,NOW,NOW,M,""PORTAGG"",""MEANR"")")</f>
        <v>21.108118404081299</v>
      </c>
      <c r="M23">
        <f>HLOOKUP(D23,'Index ROE'!$A$1:$V$25,25,FALSE)</f>
        <v>11.7562541666861</v>
      </c>
      <c r="N23">
        <f>VLOOKUP(A23,'LIQIDITY 2'!$A$3:$E$26,5,FALSE)</f>
        <v>5.1798285999999996</v>
      </c>
      <c r="O23" cm="1">
        <f t="array" ref="O23">IFERROR(IFERROR(IFERROR(IFERROR(_xll.FDS(B23,"IMF_IFS_RCPI_Q(0)"),_xll.FDS(B23,"IMF_IFS_RCPI_Q(-1AM)")),_xll.FDS(B23,"IMF_IFS_RCPI_Q(-2AM)")),_xll.FDS(B23,"IMF_IFS_RCPI_Q(-3AM)")),$D$31)</f>
        <v>1.6709556999999999</v>
      </c>
      <c r="P23">
        <f>VLOOKUP(E23,GDP_GROWTH!$B$10:$W$165,22,FALSE)</f>
        <v>2.105673262075014</v>
      </c>
      <c r="Q23">
        <f t="shared" si="0"/>
        <v>-1.5596132681591595</v>
      </c>
      <c r="R23" s="55">
        <f t="shared" si="1"/>
        <v>-1.2744577476264696</v>
      </c>
      <c r="S23">
        <f t="shared" si="2"/>
        <v>6.5764255666861002</v>
      </c>
      <c r="T23">
        <f t="shared" si="3"/>
        <v>10.085298466686099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27.745000000000005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45443</v>
      </c>
      <c r="G27" s="4" cm="1">
        <f t="array" ref="G27">_xll.FDS(D27,"FG_PE(0)")</f>
        <v>14.3792330508677</v>
      </c>
      <c r="H27" s="4" cm="1">
        <f t="array" ref="H27">_xll.FDS(D27,"FG_PE_NTM(0,,,90,0)")</f>
        <v>14.826780699962599</v>
      </c>
      <c r="I27" cm="1">
        <f t="array" ref="I27">_xll.FDS(D27,"FMA_DIV_YLD(NTMA,NOW,NOW,M,""PORTAGG"",""MEANR"")")</f>
        <v>3.4431746982744</v>
      </c>
      <c r="J27" s="55" cm="1">
        <f t="array" ref="J27">_xll.FDS(D27,"FG_FCF_YIELD_NTM(0)")</f>
        <v>5.1985466039145196</v>
      </c>
      <c r="K27" s="3" cm="1">
        <f t="array" ref="K27">_xll.FDS(D27,"FMA_EVAL_EBITDA(NTMA,0,,,""PORTAGG"",""MEANR"")")</f>
        <v>8.9499703505000703</v>
      </c>
      <c r="L27" cm="1">
        <f t="array" ref="L27">_xll.FDS(D27,"FMA_EVAL_EBIT(LTMA,NOW,NOW,M,""PORTAGG"",""MEANR"")")</f>
        <v>13.287694618378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45443</v>
      </c>
      <c r="G28" s="4" cm="1">
        <f t="array" ref="G28">_xll.FDS(D28,"FG_PE(0)")</f>
        <v>14.4483217644547</v>
      </c>
      <c r="H28" s="4" cm="1">
        <f t="array" ref="H28">_xll.FDS(D28,"FG_PE_NTM(0,,,90,0)")</f>
        <v>12.6560185701516</v>
      </c>
      <c r="I28" cm="1">
        <f t="array" ref="I28">_xll.FDS(D28,"FMA_DIV_YLD(NTMA,NOW,NOW,M,""PORTAGG"",""MEANR"")")</f>
        <v>3.0528206970153402</v>
      </c>
      <c r="J28" s="55" cm="1">
        <f t="array" ref="J28">_xll.FDS(D28,"FG_FCF_YIELD_NTM(0)")</f>
        <v>5.4196519979834497</v>
      </c>
      <c r="K28" s="3" cm="1">
        <f t="array" ref="K28">_xll.FDS(D28,"FMA_EVAL_EBITDA(NTMA,0,,,""PORTAGG"",""MEANR"")")</f>
        <v>8.8881713961951707</v>
      </c>
      <c r="L28" cm="1">
        <f t="array" ref="L28">_xll.FDS(D28,"FMA_EVAL_EBIT(LTMA,NOW,NOW,M,""PORTAGG"",""MEANR"")")</f>
        <v>14.250837816125699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3.2410160000000001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2.2829000000000002</v>
      </c>
      <c r="G3" s="26" cm="1">
        <f t="array" ref="G3">_xll.FDSB(C3,"PCTCHG(FG_YIELD(0,,,,""YTM""),FG_YIELD(-1AM,,,,""YTM""))")</f>
        <v>-0.24033560000000001</v>
      </c>
      <c r="H3" s="26" cm="1">
        <f t="array" ref="H3">_xll.FDSB(C3,"PCTCHG(FG_YIELD(0,,,,""YTM""),FG_YIELD(-3AM,,,,""YTM""))")</f>
        <v>-0.60085803000000004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3.0280874</v>
      </c>
      <c r="G4" s="26" cm="1">
        <f t="array" ref="G4">_xll.FDSB(C4,"PCTCHG(FG_YIELD(0,,,,""YTM""),FG_YIELD(-1AM,,,,""YTM""))")</f>
        <v>16.511037999999999</v>
      </c>
      <c r="H4" s="26" cm="1">
        <f t="array" ref="H4">_xll.FDSB(C4,"PCTCHG(FG_YIELD(0,,,,""YTM""),FG_YIELD(-3AM,,,,""YTM""))")</f>
        <v>22.633396000000001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40.9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7.103478</v>
      </c>
      <c r="G5" s="26" cm="1">
        <f t="array" ref="G5">_xll.FDSB(C5,"PCTCHG(FG_YIELD(0,,,,""YTM""),FG_YIELD(-1AM,,,,""YTM""))")</f>
        <v>2.5334310000000002</v>
      </c>
      <c r="H5" s="26" cm="1">
        <f t="array" ref="H5">_xll.FDSB(C5,"PCTCHG(FG_YIELD(0,,,,""YTM""),FG_YIELD(-3AM,,,,""YTM""))")</f>
        <v>6.3544720000000003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6.4589743999999998</v>
      </c>
      <c r="G6" s="26" cm="1">
        <f t="array" ref="G6">_xll.FDSB(C6,"PCTCHG(FG_YIELD(0,,,,""YTM""),FG_YIELD(-1AM,,,,""YTM""))")</f>
        <v>-3.1545399999999999</v>
      </c>
      <c r="H6" s="26" cm="1">
        <f t="array" ref="H6">_xll.FDSB(C6,"PCTCHG(FG_YIELD(0,,,,""YTM""),FG_YIELD(-3AM,,,,""YTM""))")</f>
        <v>1.2186182000000001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22.7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5.7946</v>
      </c>
      <c r="G7" s="26" cm="1">
        <f t="array" ref="G7">_xll.FDSB(C7,"PCTCHG(FG_YIELD(0,,,,""YTM""),FG_YIELD(-1AM,,,,""YTM""))")</f>
        <v>2.4903605</v>
      </c>
      <c r="H7" s="26" cm="1">
        <f t="array" ref="H7">_xll.FDSB(C7,"PCTCHG(FG_YIELD(0,,,,""YTM""),FG_YIELD(-3AM,,,,""YTM""))")</f>
        <v>4.7658630000000004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40.9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7.0249579999999998</v>
      </c>
      <c r="G8" s="26" cm="1">
        <f t="array" ref="G8">_xll.FDSB(C8,"PCTCHG(FG_YIELD(0,,,,""YTM""),FG_YIELD(-1AM,,,,""YTM""))")</f>
        <v>0.68591933999999999</v>
      </c>
      <c r="H8" s="26" cm="1">
        <f t="array" ref="H8">_xll.FDSB(C8,"PCTCHG(FG_YIELD(0,,,,""YTM""),FG_YIELD(-3AM,,,,""YTM""))")</f>
        <v>-2.1796825000000002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1</v>
      </c>
      <c r="V8" s="47">
        <f t="shared" si="6"/>
        <v>0.75</v>
      </c>
      <c r="X8">
        <f t="shared" si="2"/>
        <v>86.3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3.8498060000000001</v>
      </c>
      <c r="G9" s="26" cm="1">
        <f t="array" ref="G9">_xll.FDSB(C9,"PCTCHG(FG_YIELD(0,,,,""YTM""),FG_YIELD(-1AM,,,,""YTM""))")</f>
        <v>-0.92514819999999998</v>
      </c>
      <c r="H9" s="26" cm="1">
        <f t="array" ref="H9">_xll.FDSB(C9,"PCTCHG(FG_YIELD(0,,,,""YTM""),FG_YIELD(-3AM,,,,""YTM""))")</f>
        <v>-0.75225359999999997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40.9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1.7463</v>
      </c>
      <c r="G10" s="26" cm="1">
        <f t="array" ref="G10">_xll.FDSB(C10,"PCTCHG(FG_YIELD(0,,,,""YTM""),FG_YIELD(-1AM,,,,""YTM""))")</f>
        <v>8.4658370000000005</v>
      </c>
      <c r="H10" s="26" cm="1">
        <f t="array" ref="H10">_xll.FDSB(C10,"PCTCHG(FG_YIELD(0,,,,""YTM""),FG_YIELD(-3AM,,,,""YTM""))")</f>
        <v>19.396963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9.9633000000000003</v>
      </c>
      <c r="G11" s="26" cm="1">
        <f t="array" ref="G11">_xll.FDSB(C11,"PCTCHG(FG_YIELD(0,,,,""YTM""),FG_YIELD(-1AM,,,,""YTM""))")</f>
        <v>1.7213400000000001</v>
      </c>
      <c r="H11" s="26" cm="1">
        <f t="array" ref="H11">_xll.FDSB(C11,"PCTCHG(FG_YIELD(0,,,,""YTM""),FG_YIELD(-3AM,,,,""YTM""))")</f>
        <v>4.4568089999999998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40.9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3.2187000000000001</v>
      </c>
      <c r="G12" s="26" cm="1">
        <f t="array" ref="G12">_xll.FDSB(C12,"PCTCHG(FG_YIELD(0,,,,""YTM""),FG_YIELD(-1AM,,,,""YTM""))")</f>
        <v>-5.5518109999999998</v>
      </c>
      <c r="H12" s="26" cm="1">
        <f t="array" ref="H12">_xll.FDSB(C12,"PCTCHG(FG_YIELD(0,,,,""YTM""),FG_YIELD(-3AM,,,,""YTM""))")</f>
        <v>-6.3078560000000001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40.9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12.056056</v>
      </c>
      <c r="G13" s="26" cm="1">
        <f t="array" ref="G13">_xll.FDSB(C13,"PCTCHG(FG_YIELD(0,,,,""YTM""),FG_YIELD(-1AM,,,,""YTM""))")</f>
        <v>0.42527272999999999</v>
      </c>
      <c r="H13" s="26" cm="1">
        <f t="array" ref="H13">_xll.FDSB(C13,"PCTCHG(FG_YIELD(0,,,,""YTM""),FG_YIELD(-3AM,,,,""YTM""))")</f>
        <v>4.9384712999999998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40.9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11.064202</v>
      </c>
      <c r="G14" s="26" cm="1">
        <f t="array" ref="G14">_xll.FDSB(C14,"PCTCHG(FG_YIELD(0,,,,""YTM""),FG_YIELD(-1AM,,,,""YTM""))")</f>
        <v>-10.694953</v>
      </c>
      <c r="H14" s="26" cm="1">
        <f t="array" ref="H14">_xll.FDSB(C14,"PCTCHG(FG_YIELD(0,,,,""YTM""),FG_YIELD(-3AM,,,,""YTM""))")</f>
        <v>-8.5816920000000003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40.9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3.6219999999999999</v>
      </c>
      <c r="G15" s="26" cm="1">
        <f t="array" ref="G15">_xll.FDSB(C15,"PCTCHG(FG_YIELD(0,,,,""YTM""),FG_YIELD(-1AM,,,,""YTM""))")</f>
        <v>2.5771758999999999</v>
      </c>
      <c r="H15" s="26" cm="1">
        <f t="array" ref="H15">_xll.FDSB(C15,"PCTCHG(FG_YIELD(0,,,,""YTM""),FG_YIELD(-3AM,,,,""YTM""))")</f>
        <v>5.7827086000000003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7.0359999999999996</v>
      </c>
      <c r="G16" s="26" cm="1">
        <f t="array" ref="G16">_xll.FDSB(C16,"PCTCHG(FG_YIELD(0,,,,""YTM""),FG_YIELD(-1AM,,,,""YTM""))")</f>
        <v>-0.71962917000000004</v>
      </c>
      <c r="H16" s="26" cm="1">
        <f t="array" ref="H16">_xll.FDSB(C16,"PCTCHG(FG_YIELD(0,,,,""YTM""),FG_YIELD(-3AM,,,,""YTM""))")</f>
        <v>-1.0477475000000001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40.9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2.2829000000000002</v>
      </c>
      <c r="G17" s="26" cm="1">
        <f t="array" ref="G17">_xll.FDSB(C17,"PCTCHG(FG_YIELD(0,,,,""YTM""),FG_YIELD(-1AM,,,,""YTM""))")</f>
        <v>-0.24033560000000001</v>
      </c>
      <c r="H17" s="26" cm="1">
        <f t="array" ref="H17">_xll.FDSB(C17,"PCTCHG(FG_YIELD(0,,,,""YTM""),FG_YIELD(-3AM,,,,""YTM""))")</f>
        <v>-0.60085803000000004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4.2784000000000004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2.6831510000000001</v>
      </c>
      <c r="G19" s="26" cm="1">
        <f t="array" ref="G19">_xll.FDSB(C19,"PCTCHG(FG_YIELD(0,,,,""YTM""),FG_YIELD(-1AM,,,,""YTM""))")</f>
        <v>-4.0142170000000004</v>
      </c>
      <c r="H19" s="26" cm="1">
        <f t="array" ref="H19">_xll.FDSB(C19,"PCTCHG(FG_YIELD(0,,,,""YTM""),FG_YIELD(-3AM,,,,""YTM""))")</f>
        <v>3.9875815000000001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0</v>
      </c>
      <c r="V19" s="47">
        <f t="shared" si="6"/>
        <v>0.25</v>
      </c>
      <c r="X19">
        <f t="shared" si="2"/>
        <v>22.7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23.613827000000001</v>
      </c>
      <c r="G20" s="26" cm="1">
        <f t="array" ref="G20">_xll.FDSB(C20,"PCTCHG(FG_YIELD(0,,,,""YTM""),FG_YIELD(-1AM,,,,""YTM""))")</f>
        <v>-3.8470960000000001</v>
      </c>
      <c r="H20" s="26" cm="1">
        <f t="array" ref="H20">_xll.FDSB(C20,"PCTCHG(FG_YIELD(0,,,,""YTM""),FG_YIELD(-3AM,,,,""YTM""))")</f>
        <v>1.0057296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0</v>
      </c>
      <c r="V20" s="47">
        <f t="shared" si="6"/>
        <v>0.25</v>
      </c>
      <c r="X20">
        <f t="shared" si="2"/>
        <v>22.7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4.8338510000000001</v>
      </c>
      <c r="G21" s="26" cm="1">
        <f t="array" ref="G21">_xll.FDSB(C21,"PCTCHG(FG_YIELD(0,,,,""YTM""),FG_YIELD(-1AM,,,,""YTM""))")</f>
        <v>-1.0335068000000001</v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0</v>
      </c>
      <c r="V21" s="47">
        <f t="shared" si="6"/>
        <v>0.25</v>
      </c>
      <c r="X21">
        <f t="shared" si="2"/>
        <v>22.7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2.9315030000000002</v>
      </c>
      <c r="G22" s="26" cm="1">
        <f t="array" ref="G22">_xll.FDSB(C22,"PCTCHG(FG_YIELD(0,,,,""YTM""),FG_YIELD(-1AM,,,,""YTM""))")</f>
        <v>6.6721544000000002</v>
      </c>
      <c r="H22" s="26" cm="1">
        <f t="array" ref="H22">_xll.FDSB(C22,"PCTCHG(FG_YIELD(0,,,,""YTM""),FG_YIELD(-3AM,,,,""YTM""))")</f>
        <v>6.7243943000000002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40.9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5.1798285999999996</v>
      </c>
      <c r="G23" s="26" cm="1">
        <f t="array" ref="G23">_xll.FDSB(C23,"PCTCHG(FG_YIELD(0,,,,""YTM""),FG_YIELD(-1AM,,,,""YTM""))")</f>
        <v>-1.4810730999999999</v>
      </c>
      <c r="H23" s="26" cm="1">
        <f t="array" ref="H23">_xll.FDSB(C23,"PCTCHG(FG_YIELD(0,,,,""YTM""),FG_YIELD(-3AM,,,,""YTM""))")</f>
        <v>-0.96851830000000005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40.9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4.2784000000000004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2.2829000000000002</v>
      </c>
      <c r="H2" cm="1">
        <f t="array" ref="H2">_xll.FDS(B2,"FG_ROE(0)")</f>
        <v>9.9901744084424902</v>
      </c>
      <c r="I2">
        <f>HLOOKUP(B2,'Index ROE'!$B$1:$V$25,24,FALSE)</f>
        <v>13.110792019350349</v>
      </c>
      <c r="J2" cm="1">
        <f t="array" ref="J2">_xll.FDS(B2, "FMA_RBICS_REV_CURRENT(30, LOC, ""PORTAGG"")")</f>
        <v>20.828273971964901</v>
      </c>
      <c r="K2" s="77">
        <f>HLOOKUP(B2,'Index earnings'!$A$1:$V$26,26,FALSE)</f>
        <v>7.2169280719242224E-2</v>
      </c>
      <c r="L2">
        <f>HLOOKUP(B2,'Yearly returns'!$B$1:$V$128,126,FALSE)</f>
        <v>-27.868407999999999</v>
      </c>
      <c r="M2">
        <f>I2-G2</f>
        <v>10.827892019350349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3.0280874</v>
      </c>
      <c r="H3" cm="1">
        <f t="array" ref="H3">_xll.FDS(B3,"FG_ROE(0)")</f>
        <v>8.05645363670242</v>
      </c>
      <c r="I3">
        <f>HLOOKUP(B3,'Index ROE'!$B$1:$V$25,24,FALSE)</f>
        <v>11.2778516938703</v>
      </c>
      <c r="J3" cm="1">
        <f t="array" ref="J3">_xll.FDS(B3, "FMA_RBICS_REV_CURRENT(30, LOC, ""PORTAGG"")")</f>
        <v>33.031985437669697</v>
      </c>
      <c r="K3" s="77">
        <f>HLOOKUP(B3,'Index earnings'!$A$1:$V$26,26,FALSE)</f>
        <v>3.8689699842481939E-2</v>
      </c>
      <c r="L3">
        <f>HLOOKUP(B3,'Yearly returns'!$B$1:$V$128,126,FALSE)</f>
        <v>-48.291077000000001</v>
      </c>
      <c r="M3">
        <f t="shared" ref="M3:M22" si="0">I3-G3</f>
        <v>8.2497642938702995</v>
      </c>
      <c r="N3" cm="1">
        <f t="array" ref="N3">_xlfn.PERCENTRANK.EXC(_xlfn._xlws.FILTER(M$2:M$22, ISNUMBER(M$2:M$22)),M3)*100</f>
        <v>63.6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48.824999999999996</v>
      </c>
      <c r="S3" cm="1">
        <f t="array" ref="S3">_xlfn.PERCENTRANK.EXC(_xlfn._xlws.FILTER(R$2:R$22, ISNUMBER(R$2:R$22)),R3)*100</f>
        <v>50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7.103478</v>
      </c>
      <c r="H4" cm="1">
        <f t="array" ref="H4">_xll.FDS(B4,"FG_ROE(0)")</f>
        <v>12.6992677887201</v>
      </c>
      <c r="I4">
        <f>HLOOKUP(B4,'Index ROE'!$B$1:$V$25,24,FALSE)</f>
        <v>15.657517511443299</v>
      </c>
      <c r="J4" cm="1">
        <f t="array" ref="J4">_xll.FDS(B4, "FMA_RBICS_REV_CURRENT(30, LOC, ""PORTAGG"")")</f>
        <v>54.307261249485101</v>
      </c>
      <c r="K4" s="77">
        <f>HLOOKUP(B4,'Index earnings'!$A$1:$V$26,26,FALSE)</f>
        <v>4.2932911182906208E-2</v>
      </c>
      <c r="L4">
        <f>HLOOKUP(B4,'Yearly returns'!$B$1:$V$128,126,FALSE)</f>
        <v>-45.564906999999998</v>
      </c>
      <c r="M4">
        <f t="shared" si="0"/>
        <v>8.5540395114432997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31.8</v>
      </c>
      <c r="R4">
        <f>N4*Assumption!$F$64 + O4*Assumption!$F$61 + P4*Assumption!$F$62 + Q4*Assumption!$F$63</f>
        <v>47.7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6.4589743999999998</v>
      </c>
      <c r="H5" cm="1">
        <f t="array" ref="H5">_xll.FDS(B5,"FG_ROE(0)")</f>
        <v>12.481769538758501</v>
      </c>
      <c r="I5">
        <f>HLOOKUP(B5,'Index ROE'!$B$1:$V$25,24,FALSE)</f>
        <v>12.530824852807651</v>
      </c>
      <c r="J5" cm="1">
        <f t="array" ref="J5">_xll.FDS(B5, "FMA_RBICS_REV_CURRENT(30, LOC, ""PORTAGG"")")</f>
        <v>41.241404947156802</v>
      </c>
      <c r="K5" s="77">
        <f>HLOOKUP(B5,'Index earnings'!$A$1:$V$26,26,FALSE)</f>
        <v>6.5968962435704714E-2</v>
      </c>
      <c r="L5">
        <f>HLOOKUP(B5,'Yearly returns'!$B$1:$V$128,126,FALSE)</f>
        <v>-34.271464999999999</v>
      </c>
      <c r="M5">
        <f t="shared" si="0"/>
        <v>6.0718504528076513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72.7</v>
      </c>
      <c r="R5">
        <f>N5*Assumption!$F$64 + O5*Assumption!$F$61 + P5*Assumption!$F$62 + Q5*Assumption!$F$63</f>
        <v>57.95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5.7946</v>
      </c>
      <c r="H6" cm="1">
        <f t="array" ref="H6">_xll.FDS(B6,"FG_ROE(0)")</f>
        <v>13.4830775500189</v>
      </c>
      <c r="I6">
        <f>HLOOKUP(B6,'Index ROE'!$B$1:$V$25,24,FALSE)</f>
        <v>10.013481596831115</v>
      </c>
      <c r="J6" cm="1">
        <f t="array" ref="J6">_xll.FDS(B6, "FMA_RBICS_REV_CURRENT(30, LOC, ""PORTAGG"")")</f>
        <v>48.644387828236901</v>
      </c>
      <c r="K6" s="77">
        <f>HLOOKUP(B6,'Index earnings'!$A$1:$V$26,26,FALSE)</f>
        <v>3.6620331475524681E-2</v>
      </c>
      <c r="L6">
        <f>HLOOKUP(B6,'Yearly returns'!$B$1:$V$128,126,FALSE)</f>
        <v>-48.235720000000001</v>
      </c>
      <c r="M6">
        <f t="shared" si="0"/>
        <v>4.2188815968311149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30.675000000000001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7.0249579999999998</v>
      </c>
      <c r="H7" cm="1">
        <f t="array" ref="H7">_xll.FDS(B7,"FG_ROE(0)")</f>
        <v>9.9026450694404797</v>
      </c>
      <c r="I7">
        <f>HLOOKUP(B7,'Index ROE'!$B$1:$V$25,24,FALSE)</f>
        <v>12.932447426875701</v>
      </c>
      <c r="J7" cm="1">
        <f t="array" ref="J7">_xll.FDS(B7, "FMA_RBICS_REV_CURRENT(30, LOC, ""PORTAGG"")")</f>
        <v>30.8413445335127</v>
      </c>
      <c r="K7" s="77">
        <f>HLOOKUP(B7,'Index earnings'!$A$1:$V$26,26,FALSE)</f>
        <v>1.6222354296116626E-2</v>
      </c>
      <c r="L7">
        <f>HLOOKUP(B7,'Yearly returns'!$B$1:$V$128,126,FALSE)</f>
        <v>-43.186073</v>
      </c>
      <c r="M7">
        <f t="shared" si="0"/>
        <v>5.907489426875701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39.774999999999999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3.8498060000000001</v>
      </c>
      <c r="H8" cm="1">
        <f t="array" ref="H8">_xll.FDS(B8,"FG_ROE(0)")</f>
        <v>8.2380864955667796</v>
      </c>
      <c r="I8">
        <f>HLOOKUP(B8,'Index ROE'!$B$1:$V$25,24,FALSE)</f>
        <v>11.93920849991995</v>
      </c>
      <c r="J8" cm="1">
        <f t="array" ref="J8">_xll.FDS(B8, "FMA_RBICS_REV_CURRENT(30, LOC, ""PORTAGG"")")</f>
        <v>40.274268250227301</v>
      </c>
      <c r="K8" s="77">
        <f>HLOOKUP(B8,'Index earnings'!$A$1:$V$26,26,FALSE)</f>
        <v>2.3760454257430563E-2</v>
      </c>
      <c r="L8">
        <f>HLOOKUP(B8,'Yearly returns'!$B$1:$V$128,126,FALSE)</f>
        <v>-37.672127000000003</v>
      </c>
      <c r="M8">
        <f t="shared" si="0"/>
        <v>8.0894024999199488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51.1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1.7463</v>
      </c>
      <c r="H9" cm="1">
        <f t="array" ref="H9">_xll.FDS(B9,"FG_ROE(0)")</f>
        <v>10.469651296769401</v>
      </c>
      <c r="I9">
        <f>HLOOKUP(B9,'Index ROE'!$B$1:$V$25,24,FALSE)</f>
        <v>12.1490203436593</v>
      </c>
      <c r="J9" cm="1">
        <f t="array" ref="J9">_xll.FDS(B9, "FMA_RBICS_REV_CURRENT(30, LOC, ""PORTAGG"")")</f>
        <v>17.1261918631904</v>
      </c>
      <c r="K9" s="77">
        <f>HLOOKUP(B9,'Index earnings'!$A$1:$V$26,26,FALSE)</f>
        <v>3.7639600079875102E-2</v>
      </c>
      <c r="L9">
        <f>HLOOKUP(B9,'Yearly returns'!$B$1:$V$128,126,FALSE)</f>
        <v>-30.424976000000001</v>
      </c>
      <c r="M9">
        <f t="shared" si="0"/>
        <v>10.402720343659301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81.8</v>
      </c>
      <c r="R9">
        <f>N9*Assumption!$F$64 + O9*Assumption!$F$61 + P9*Assumption!$F$62 + Q9*Assumption!$F$63</f>
        <v>78.400000000000006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9.9633000000000003</v>
      </c>
      <c r="H10" cm="1">
        <f t="array" ref="H10">_xll.FDS(B10,"FG_ROE(0)")</f>
        <v>10.736213557919701</v>
      </c>
      <c r="I10">
        <f>HLOOKUP(B10,'Index ROE'!$B$1:$V$25,24,FALSE)</f>
        <v>12.78064669069385</v>
      </c>
      <c r="J10" cm="1">
        <f t="array" ref="J10">_xll.FDS(B10, "FMA_RBICS_REV_CURRENT(30, LOC, ""PORTAGG"")")</f>
        <v>27.371872794352299</v>
      </c>
      <c r="K10" s="77">
        <f>HLOOKUP(B10,'Index earnings'!$A$1:$V$26,26,FALSE)</f>
        <v>5.8038772053721877E-2</v>
      </c>
      <c r="L10">
        <f>HLOOKUP(B10,'Yearly returns'!$B$1:$V$128,126,FALSE)</f>
        <v>-40.37997</v>
      </c>
      <c r="M10">
        <f t="shared" si="0"/>
        <v>2.8173466906938494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45.4</v>
      </c>
      <c r="R10">
        <f>N10*Assumption!$F$64 + O10*Assumption!$F$61 + P10*Assumption!$F$62 + Q10*Assumption!$F$63</f>
        <v>49.975000000000001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3.2187000000000001</v>
      </c>
      <c r="H11" cm="1">
        <f t="array" ref="H11">_xll.FDS(B11,"FG_ROE(0)")</f>
        <v>6.2125102187018504</v>
      </c>
      <c r="I11">
        <f>HLOOKUP(B11,'Index ROE'!$B$1:$V$25,24,FALSE)</f>
        <v>10.67142731585205</v>
      </c>
      <c r="J11" cm="1">
        <f t="array" ref="J11">_xll.FDS(B11, "FMA_RBICS_REV_CURRENT(30, LOC, ""PORTAGG"")")</f>
        <v>14.410771974419699</v>
      </c>
      <c r="K11" s="77">
        <f>HLOOKUP(B11,'Index earnings'!$A$1:$V$26,26,FALSE)</f>
        <v>2.4555712420117004E-2</v>
      </c>
      <c r="L11">
        <f>HLOOKUP(B11,'Yearly returns'!$B$1:$V$128,126,FALSE)</f>
        <v>-37.391247</v>
      </c>
      <c r="M11">
        <f t="shared" si="0"/>
        <v>7.4527273158520497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64.775000000000006</v>
      </c>
      <c r="S11" cm="1">
        <f t="array" ref="S11">_xlfn.PERCENTRANK.EXC(_xlfn._xlws.FILTER(R$2:R$22, ISNUMBER(R$2:R$22)),R11)*100</f>
        <v>81.8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12.056056</v>
      </c>
      <c r="H12" cm="1">
        <f t="array" ref="H12">_xll.FDS(B12,"FG_ROE(0)")</f>
        <v>19.5010404518878</v>
      </c>
      <c r="I12">
        <f>HLOOKUP(B12,'Index ROE'!$B$1:$V$25,24,FALSE)</f>
        <v>14.7891144037412</v>
      </c>
      <c r="J12" cm="1">
        <f t="array" ref="J12">_xll.FDS(B12, "FMA_RBICS_REV_CURRENT(30, LOC, ""PORTAGG"")")</f>
        <v>26.132781240692001</v>
      </c>
      <c r="K12" s="77">
        <f>HLOOKUP(B12,'Index earnings'!$A$1:$V$26,26,FALSE)</f>
        <v>2.0697122348230401E-2</v>
      </c>
      <c r="L12">
        <f>HLOOKUP(B12,'Yearly returns'!$B$1:$V$128,126,FALSE)</f>
        <v>-55.152299999999997</v>
      </c>
      <c r="M12">
        <f t="shared" si="0"/>
        <v>2.7330584037412002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9</v>
      </c>
      <c r="R12">
        <f>N12*Assumption!$F$64 + O12*Assumption!$F$61 + P12*Assumption!$F$62 + Q12*Assumption!$F$63</f>
        <v>31.774999999999995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11.064202</v>
      </c>
      <c r="H13" cm="1">
        <f t="array" ref="H13">_xll.FDS(B13,"FG_ROE(0)")</f>
        <v>13.7693292182693</v>
      </c>
      <c r="I13">
        <f>HLOOKUP(B13,'Index ROE'!$B$1:$V$25,24,FALSE)</f>
        <v>16.7616860731518</v>
      </c>
      <c r="J13" cm="1">
        <f t="array" ref="J13">_xll.FDS(B13, "FMA_RBICS_REV_CURRENT(30, LOC, ""PORTAGG"")")</f>
        <v>44.010071557475698</v>
      </c>
      <c r="K13" s="77">
        <f>HLOOKUP(B13,'Index earnings'!$A$1:$V$26,26,FALSE)</f>
        <v>2.384197868685578E-2</v>
      </c>
      <c r="L13">
        <f>HLOOKUP(B13,'Yearly returns'!$B$1:$V$128,126,FALSE)</f>
        <v>-45.795760000000001</v>
      </c>
      <c r="M13">
        <f t="shared" si="0"/>
        <v>5.6974840731518004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27.200000000000003</v>
      </c>
      <c r="R13">
        <f>N13*Assumption!$F$64 + O13*Assumption!$F$61 + P13*Assumption!$F$62 + Q13*Assumption!$F$63</f>
        <v>31.775000000000002</v>
      </c>
      <c r="S13" cm="1">
        <f t="array" ref="S13">_xlfn.PERCENTRANK.EXC(_xlfn._xlws.FILTER(R$2:R$22, ISNUMBER(R$2:R$22)),R13)*100</f>
        <v>18.099999999999998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3.6219999999999999</v>
      </c>
      <c r="H14" cm="1">
        <f t="array" ref="H14">_xll.FDS(B14,"FG_ROE(0)")</f>
        <v>14.634361023852801</v>
      </c>
      <c r="I14">
        <f>HLOOKUP(B14,'Index ROE'!$B$1:$V$25,24,FALSE)</f>
        <v>5.4192242708958744</v>
      </c>
      <c r="J14" cm="1">
        <f t="array" ref="J14">_xll.FDS(B14, "FMA_RBICS_REV_CURRENT(30, LOC, ""PORTAGG"")")</f>
        <v>41.910778951958498</v>
      </c>
      <c r="K14" s="77">
        <f>HLOOKUP(B14,'Index earnings'!$A$1:$V$26,26,FALSE)</f>
        <v>-9.9977006807554725E-2</v>
      </c>
      <c r="L14">
        <f>HLOOKUP(B14,'Yearly returns'!$B$1:$V$128,126,FALSE)</f>
        <v>-55.316932999999999</v>
      </c>
      <c r="M14">
        <f t="shared" si="0"/>
        <v>1.7972242708958746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7.0359999999999996</v>
      </c>
      <c r="H15" cm="1">
        <f t="array" ref="H15">_xll.FDS(B15,"FG_ROE(0)")</f>
        <v>15.3151458079296</v>
      </c>
      <c r="I15">
        <f>HLOOKUP(B15,'Index ROE'!$B$1:$V$25,24,FALSE)</f>
        <v>15.463136340534799</v>
      </c>
      <c r="J15" cm="1">
        <f t="array" ref="J15">_xll.FDS(B15, "FMA_RBICS_REV_CURRENT(30, LOC, ""PORTAGG"")")</f>
        <v>29.5919232588796</v>
      </c>
      <c r="K15" s="77">
        <f>HLOOKUP(B15,'Index earnings'!$A$1:$V$26,26,FALSE)</f>
        <v>5.977391013898381E-2</v>
      </c>
      <c r="L15">
        <f>HLOOKUP(B15,'Yearly returns'!$B$1:$V$128,126,FALSE)</f>
        <v>-38.107289999999999</v>
      </c>
      <c r="M15">
        <f t="shared" si="0"/>
        <v>8.4271363405347994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54.500000000000007</v>
      </c>
      <c r="R15">
        <f>N15*Assumption!$F$64 + O15*Assumption!$F$61 + P15*Assumption!$F$62 + Q15*Assumption!$F$63</f>
        <v>64.725000000000009</v>
      </c>
      <c r="S15" cm="1">
        <f t="array" ref="S15">_xlfn.PERCENTRANK.EXC(_xlfn._xlws.FILTER(R$2:R$22, ISNUMBER(R$2:R$22)),R15)*100</f>
        <v>77.2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2.2829000000000002</v>
      </c>
      <c r="H16" cm="1">
        <f t="array" ref="H16">_xll.FDS(B16,"FG_ROE(0)")</f>
        <v>10.7341210967423</v>
      </c>
      <c r="I16">
        <f>HLOOKUP(B16,'Index ROE'!$B$1:$V$25,24,FALSE)</f>
        <v>12.8854488393557</v>
      </c>
      <c r="J16" cm="1">
        <f t="array" ref="J16">_xll.FDS(B16, "FMA_RBICS_REV_CURRENT(30, LOC, ""PORTAGG"")")</f>
        <v>25.149505194542801</v>
      </c>
      <c r="K16" s="77">
        <f>HLOOKUP(B16,'Index earnings'!$A$1:$V$26,26,FALSE)</f>
        <v>7.2169280719242224E-2</v>
      </c>
      <c r="L16">
        <f>HLOOKUP(B16,'Yearly returns'!$B$1:$V$128,126,FALSE)</f>
        <v>-40.043945000000001</v>
      </c>
      <c r="M16">
        <f t="shared" si="0"/>
        <v>10.6025488393557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50</v>
      </c>
      <c r="R16">
        <f>N16*Assumption!$F$64 + O16*Assumption!$F$61 + P16*Assumption!$F$62 + Q16*Assumption!$F$63</f>
        <v>73.849999999999994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4.2784000000000004</v>
      </c>
      <c r="H17" cm="1">
        <f t="array" ref="H17">_xll.FDS(B17,"FG_ROE(0)")</f>
        <v>11.187368845405</v>
      </c>
      <c r="I17">
        <f>HLOOKUP(B17,'Index ROE'!$B$1:$V$25,24,FALSE)</f>
        <v>12.269166041116101</v>
      </c>
      <c r="J17" cm="1">
        <f t="array" ref="J17">_xll.FDS(B17, "FMA_RBICS_REV_CURRENT(30, LOC, ""PORTAGG"")")</f>
        <v>60.264264646493203</v>
      </c>
      <c r="K17" s="77">
        <f>HLOOKUP(B17,'Index earnings'!$A$1:$V$26,26,FALSE)</f>
        <v>8.8740466700483189E-3</v>
      </c>
      <c r="L17">
        <f>HLOOKUP(B17,'Yearly returns'!$B$1:$V$128,126,FALSE)</f>
        <v>-24.177306999999999</v>
      </c>
      <c r="M17">
        <f t="shared" si="0"/>
        <v>7.9907660411161006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2.6831510000000001</v>
      </c>
      <c r="H18" cm="1">
        <f t="array" ref="H18">_xll.FDS(B18,"FG_ROE(0)")</f>
        <v>7.5177555833332104</v>
      </c>
      <c r="I18">
        <f>HLOOKUP(B18,'Index ROE'!$B$1:$V$25,24,FALSE)</f>
        <v>13.0025654489041</v>
      </c>
      <c r="J18" cm="1">
        <f t="array" ref="J18">_xll.FDS(B18, "FMA_RBICS_REV_CURRENT(30, LOC, ""PORTAGG"")")</f>
        <v>23.098917539610099</v>
      </c>
      <c r="K18" s="77">
        <f>HLOOKUP(B18,'Index earnings'!$A$1:$V$26,26,FALSE)</f>
        <v>1.2617045604024435E-2</v>
      </c>
      <c r="L18">
        <f>HLOOKUP(B18,'Yearly returns'!$B$1:$V$128,126,FALSE)</f>
        <v>-30.940055999999998</v>
      </c>
      <c r="M18">
        <f t="shared" si="0"/>
        <v>10.3194144489041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77.2</v>
      </c>
      <c r="R18">
        <f>N18*Assumption!$F$64 + O18*Assumption!$F$61 + P18*Assumption!$F$62 + Q18*Assumption!$F$63</f>
        <v>64.724999999999994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23.613827000000001</v>
      </c>
      <c r="H19" cm="1">
        <f t="array" ref="H19">_xll.FDS(B19,"FG_ROE(0)")</f>
        <v>19.0250614334937</v>
      </c>
      <c r="I19">
        <f>HLOOKUP(B19,'Index ROE'!$B$1:$V$25,24,FALSE)</f>
        <v>14.774119846351301</v>
      </c>
      <c r="J19" cm="1">
        <f t="array" ref="J19">_xll.FDS(B19, "FMA_RBICS_REV_CURRENT(30, LOC, ""PORTAGG"")")</f>
        <v>22.490733200575399</v>
      </c>
      <c r="K19" s="77">
        <f>HLOOKUP(B19,'Index earnings'!$A$1:$V$26,26,FALSE)</f>
        <v>8.2005715561249914E-2</v>
      </c>
      <c r="L19">
        <f>HLOOKUP(B19,'Yearly returns'!$B$1:$V$128,126,FALSE)</f>
        <v>-54.353476999999998</v>
      </c>
      <c r="M19">
        <f t="shared" si="0"/>
        <v>-8.8397071536486997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48.849999999999994</v>
      </c>
      <c r="S19" cm="1">
        <f t="array" ref="S19">_xlfn.PERCENTRANK.EXC(_xlfn._xlws.FILTER(R$2:R$22, ISNUMBER(R$2:R$22)),R19)*100</f>
        <v>54.500000000000007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4.8338510000000001</v>
      </c>
      <c r="H20" cm="1">
        <f t="array" ref="H20">_xll.FDS(B20,"FG_ROE(0)")</f>
        <v>13.706343390404401</v>
      </c>
      <c r="I20">
        <f>HLOOKUP(B20,'Index ROE'!$B$1:$V$25,24,FALSE)</f>
        <v>11.156370494280349</v>
      </c>
      <c r="J20" cm="1">
        <f t="array" ref="J20">_xll.FDS(B20, "FMA_RBICS_REV_CURRENT(30, LOC, ""PORTAGG"")")</f>
        <v>60.622802295567404</v>
      </c>
      <c r="K20" s="77">
        <f>HLOOKUP(B20,'Index earnings'!$A$1:$V$26,26,FALSE)</f>
        <v>8.3481705833627906E-3</v>
      </c>
      <c r="L20">
        <f>HLOOKUP(B20,'Yearly returns'!$B$1:$V$128,126,FALSE)</f>
        <v>-35.989983000000002</v>
      </c>
      <c r="M20">
        <f t="shared" si="0"/>
        <v>6.3225194942803489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32.924999999999997</v>
      </c>
      <c r="S20" cm="1">
        <f t="array" ref="S20">_xlfn.PERCENTRANK.EXC(_xlfn._xlws.FILTER(R$2:R$22, ISNUMBER(R$2:R$22)),R20)*100</f>
        <v>22.7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2.9315030000000002</v>
      </c>
      <c r="H21" cm="1">
        <f t="array" ref="H21">_xll.FDS(B21,"FG_ROE(0)")</f>
        <v>9.5767342424451893</v>
      </c>
      <c r="I21">
        <f>HLOOKUP(B21,'Index ROE'!$B$1:$V$25,24,FALSE)</f>
        <v>15.109726785561501</v>
      </c>
      <c r="J21" cm="1">
        <f t="array" ref="J21">_xll.FDS(B21, "FMA_RBICS_REV_CURRENT(30, LOC, ""PORTAGG"")")</f>
        <v>54.505453976541602</v>
      </c>
      <c r="K21" s="77">
        <f>HLOOKUP(B21,'Index earnings'!$A$1:$V$26,26,FALSE)</f>
        <v>-4.4922818595630631E-2</v>
      </c>
      <c r="L21">
        <f>HLOOKUP(B21,'Yearly returns'!$B$1:$V$128,126,FALSE)</f>
        <v>-43.580418000000002</v>
      </c>
      <c r="M21">
        <f t="shared" si="0"/>
        <v>12.178223785561499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38.599999999999994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5.1798285999999996</v>
      </c>
      <c r="H22" cm="1">
        <f t="array" ref="H22">_xll.FDS(B22,"FG_ROE(0)")</f>
        <v>11.012304015060501</v>
      </c>
      <c r="I22">
        <f>HLOOKUP(B22,'Index ROE'!$B$1:$V$25,24,FALSE)</f>
        <v>11.9967853551854</v>
      </c>
      <c r="J22" cm="1">
        <f t="array" ref="J22">_xll.FDS(B22, "FMA_RBICS_REV_CURRENT(30, LOC, ""PORTAGG"")")</f>
        <v>42.706699156811403</v>
      </c>
      <c r="K22" s="77">
        <f>HLOOKUP(B22,'Index earnings'!$A$1:$V$26,26,FALSE)</f>
        <v>-1.6026351247784176E-2</v>
      </c>
      <c r="L22">
        <f>HLOOKUP(B22,'Yearly returns'!$B$1:$V$128,126,FALSE)</f>
        <v>-29.932213000000001</v>
      </c>
      <c r="M22">
        <f t="shared" si="0"/>
        <v>6.8169567551854007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6965472.5</v>
      </c>
      <c r="E3" cm="1">
        <f t="array" ref="E3">_xll.FDS(C3,"FMA_COS_UP(""EPS"",""1M"",+1,NOW,,,""PORTAGG"",""MEANR"")")</f>
        <v>80</v>
      </c>
      <c r="F3" cm="1">
        <f t="array" ref="F3">_xll.FDS(C3,"FMA_COS_DOWN(""EPS"",""1M"",+1,NOW,,,""PORTAGG"",""MEANR"")")</f>
        <v>140</v>
      </c>
      <c r="G3" cm="1">
        <f t="array" ref="G3">_xll.FDS(A3,"SIZE(FG_CONSTITUENTS)")</f>
        <v>485</v>
      </c>
      <c r="H3" s="9">
        <f t="shared" ref="H3:H23" si="0">E3/$G3</f>
        <v>0.16494845360824742</v>
      </c>
      <c r="I3" s="9">
        <f t="shared" ref="I3:I23" si="1">F3/$G3</f>
        <v>0.28865979381443296</v>
      </c>
      <c r="J3" s="9">
        <f t="shared" ref="J3:J23" si="2">H3-I3</f>
        <v>-0.12371134020618554</v>
      </c>
      <c r="K3" s="5" cm="1">
        <f t="array" ref="K3">_xll.FDS(A3,"FMA_PCT_ABOVE_MAVG(200,0,,,,""PORTAGG"")")/100</f>
        <v>0.40618556701030895</v>
      </c>
      <c r="L3" s="41" cm="1">
        <f t="array" ref="L3">_xll.FDSB(A3,"PERCENT_CHANGE(FMA_EPS(+1,0,,,,""PORTAGG"",""MEAN""),FMA_EPS(+1,-1AM,,,,""PORTAGG"",""MEAN""))")</f>
        <v>-0.42741166563484301</v>
      </c>
      <c r="M3" s="41" cm="1">
        <f t="array" ref="M3">_xll.FDSB(A3,"PERCENT_CHANGE(FMA_EPS(+1,0,,,,""PORTAGG"",""MEAN""),FMA_EPS(+1,-3AM,,,,""PORTAGG"",""MEAN""))")</f>
        <v>-4.4160298688552402</v>
      </c>
      <c r="N3" s="3" cm="1">
        <f t="array" ref="N3">_xll.FDS(C3,"FG_TOTAL_RETURNC(0,-1AM)")</f>
        <v>-4.9675520000000004</v>
      </c>
      <c r="O3" s="3" cm="1">
        <f t="array" ref="O3">_xll.FDS(C3,"FG_TOTAL_RETURNC(0,-3AM)")</f>
        <v>-4.6651306000000003</v>
      </c>
      <c r="P3" s="3" cm="1">
        <f t="array" ref="P3">_xll.FDS(C3,"FG_TOTAL_RETURNC(0,-6AM)")</f>
        <v>0.98150970000000004</v>
      </c>
      <c r="Q3" s="9" cm="1">
        <f t="array" ref="Q3">_xll.FDS(C3,"P_PRICE(0)/P_PRICE_HIGH_PR(0,,,,,,""PRICE"",""INTRA"",""52W"")")</f>
        <v>0.80339419999999995</v>
      </c>
      <c r="R3" s="9" cm="1">
        <f t="array" ref="R3">_xll.FDS(C3,"P_PRICE(0)/P_PRICE_low_PR(0,,,,,,""PRICE"",""INTRA"",""52W"")-1")</f>
        <v>8.9448570000000005E-2</v>
      </c>
      <c r="S3" s="3" cm="1">
        <f t="array" ref="S3">_xll.FDS(C3,"FG_TOTAL_RETURNC(0,-12AM)")</f>
        <v>-10.732894999999999</v>
      </c>
      <c r="T3" s="4" cm="1">
        <f t="array" ref="T3">_xlfn.PERCENTRANK.EXC(_xlfn._xlws.FILTER($R$3:$R$23, ISNUMBER($R$3:$R$23)),R3)*100</f>
        <v>27.200000000000003</v>
      </c>
      <c r="U3" s="4">
        <f t="shared" ref="U3:U23" si="3">100-T3</f>
        <v>72.8</v>
      </c>
      <c r="V3" s="4" cm="1">
        <f t="array" ref="V3">_xlfn.PERCENTRANK.EXC(_xlfn._xlws.FILTER($Q$3:$Q$23, ISNUMBER($Q$3:$Q$23)),Q3)*100</f>
        <v>13.600000000000001</v>
      </c>
      <c r="W3" s="4" cm="1">
        <f t="array" ref="W3">_xlfn.PERCENTRANK.EXC(_xlfn._xlws.FILTER($O$3:$O$23, ISNUMBER($O$3:$O$23)),O3)*100</f>
        <v>31.8</v>
      </c>
      <c r="X3" s="4" cm="1">
        <f t="array" ref="X3">_xlfn.PERCENTRANK.EXC(_xlfn._xlws.FILTER($P$3:$P$23, ISNUMBER($P$3:$P$23)),P3)*100</f>
        <v>50</v>
      </c>
      <c r="Y3" s="200" cm="1">
        <f t="array" ref="Y3">_xlfn.PERCENTRANK.EXC(_xlfn._xlws.FILTER($S$3:$S$23, ISNUMBER($S$3:$S$23)),S3)*100</f>
        <v>9</v>
      </c>
      <c r="Z3" s="4" cm="1">
        <f t="array" ref="Z3">_xlfn.PERCENTRANK.EXC(_xlfn._xlws.FILTER($K$3:$K$23, ISNUMBER($K$3:$K$23)),K3)*100</f>
        <v>31.8</v>
      </c>
      <c r="AA3" s="4" cm="1">
        <f t="array" ref="AA3">_xlfn.PERCENTRANK.EXC(_xlfn._xlws.FILTER($H$3:$H$23, ISNUMBER($H$3:$H$23)),H3)*100</f>
        <v>22.7</v>
      </c>
      <c r="AB3" s="4" cm="1">
        <f t="array" ref="AB3">_xlfn.PERCENTRANK.EXC(_xlfn._xlws.FILTER($J$3:$J$23, ISNUMBER($J$3:$J$23)),J3)*100</f>
        <v>27.200000000000003</v>
      </c>
      <c r="AC3" s="4">
        <f t="shared" ref="AC3:AC23" si="4">_xlfn.PERCENTRANK.EXC($L$3:$L$23,L3)*100</f>
        <v>68.100000000000009</v>
      </c>
      <c r="AD3" s="4">
        <f t="shared" ref="AD3:AD23" si="5">_xlfn.PERCENTRANK.EXC($M$3:$M$23,M3)*100</f>
        <v>36.299999999999997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59</v>
      </c>
      <c r="AH3" s="4">
        <f t="shared" ref="AH3:AH23" ca="1" si="7">SUMPRODUCT($U$2:$AG$2,U3:AG3)</f>
        <v>29.98</v>
      </c>
      <c r="AJ3" s="3" cm="1">
        <f t="array" aca="1" ref="AJ3" ca="1">_xlfn.PERCENTRANK.EXC(_xlfn._xlws.FILTER($AH$3:$AH$23, ISNUMBER($AH$3:$AH$23)),AH3)*100</f>
        <v>27.200000000000003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142158.39999999999</v>
      </c>
      <c r="E4" cm="1">
        <f t="array" ref="E4">_xll.FDS(C4,"FMA_COS_UP(""EPS"",""1M"",+1,NOW,,,""PORTAGG"",""MEANR"")")</f>
        <v>9</v>
      </c>
      <c r="F4" cm="1">
        <f t="array" ref="F4">_xll.FDS(C4,"FMA_COS_DOWN(""EPS"",""1M"",+1,NOW,,,""PORTAGG"",""MEANR"")")</f>
        <v>8</v>
      </c>
      <c r="G4" cm="1">
        <f t="array" ref="G4">_xll.FDS(A4,"SIZE(FG_CONSTITUENTS)")</f>
        <v>30</v>
      </c>
      <c r="H4" s="9">
        <f t="shared" si="0"/>
        <v>0.3</v>
      </c>
      <c r="I4" s="9">
        <f t="shared" si="1"/>
        <v>0.26666666666666666</v>
      </c>
      <c r="J4" s="9">
        <f t="shared" si="2"/>
        <v>3.3333333333333326E-2</v>
      </c>
      <c r="K4" s="5" cm="1">
        <f t="array" ref="K4">_xll.FDS(A4,"FMA_PCT_ABOVE_MAVG(200,0,,,,""PORTAGG"")")/100</f>
        <v>0.51724137931034497</v>
      </c>
      <c r="L4" s="41" cm="1">
        <f t="array" ref="L4">_xll.FDSB(A4,"PERCENT_CHANGE(FMA_EPS(+1,0,,,,""PORTAGG"",""MEAN""),FMA_EPS(+1,-1AM,,,,""PORTAGG"",""MEAN""))")</f>
        <v>11.0756364004682</v>
      </c>
      <c r="M4" s="41" cm="1">
        <f t="array" ref="M4">_xll.FDSB(A4,"PERCENT_CHANGE(FMA_EPS(+1,0,,,,""PORTAGG"",""MEAN""),FMA_EPS(+1,-3AM,,,,""PORTAGG"",""MEAN""))")</f>
        <v>-4.7660606439231596</v>
      </c>
      <c r="N4" s="3" cm="1">
        <f t="array" ref="N4">_xll.FDS(C4,"FG_TOTAL_RETURNC(0,-1AM)")</f>
        <v>-5.5408834999999996</v>
      </c>
      <c r="O4" s="3" cm="1">
        <f t="array" ref="O4">_xll.FDS(C4,"FG_TOTAL_RETURNC(0,-3AM)")</f>
        <v>-1.6960204000000001</v>
      </c>
      <c r="P4" s="3" cm="1">
        <f t="array" ref="P4">_xll.FDS(C4,"FG_TOTAL_RETURNC(0,-6AM)")</f>
        <v>-0.85985065000000005</v>
      </c>
      <c r="Q4" s="9" cm="1">
        <f t="array" ref="Q4">_xll.FDS(C4,"P_PRICE(0)/P_PRICE_HIGH_PR(0,,,,,,""PRICE"",""INTRA"",""52W"")")</f>
        <v>0.81503429999999999</v>
      </c>
      <c r="R4" s="9" cm="1">
        <f t="array" ref="R4">_xll.FDS(C4,"P_PRICE(0)/P_PRICE_low_PR(0,,,,,,""PRICE"",""INTRA"",""52W"")-1")</f>
        <v>0.10392904</v>
      </c>
      <c r="S4" s="3" cm="1">
        <f t="array" ref="S4">_xll.FDS(C4,"FG_TOTAL_RETURNC(0,-12AM)")</f>
        <v>-9.6753889999999991</v>
      </c>
      <c r="T4" s="4" cm="1">
        <f t="array" ref="T4">_xlfn.PERCENTRANK.EXC(_xlfn._xlws.FILTER($R$3:$R$23, ISNUMBER($R$3:$R$23)),R4)*100</f>
        <v>45.4</v>
      </c>
      <c r="U4" s="4">
        <f t="shared" si="3"/>
        <v>54.6</v>
      </c>
      <c r="V4" s="4" cm="1">
        <f t="array" ref="V4">_xlfn.PERCENTRANK.EXC(_xlfn._xlws.FILTER($Q$3:$Q$23, ISNUMBER($Q$3:$Q$23)),Q4)*100</f>
        <v>22.7</v>
      </c>
      <c r="W4" s="4" cm="1">
        <f t="array" ref="W4">_xlfn.PERCENTRANK.EXC(_xlfn._xlws.FILTER($O$3:$O$23, ISNUMBER($O$3:$O$23)),O4)*100</f>
        <v>45.4</v>
      </c>
      <c r="X4" s="4" cm="1">
        <f t="array" ref="X4">_xlfn.PERCENTRANK.EXC(_xlfn._xlws.FILTER($P$3:$P$23, ISNUMBER($P$3:$P$23)),P4)*100</f>
        <v>40.9</v>
      </c>
      <c r="Y4" s="200" cm="1">
        <f t="array" ref="Y4">_xlfn.PERCENTRANK.EXC(_xlfn._xlws.FILTER($S$3:$S$23, ISNUMBER($S$3:$S$23)),S4)*100</f>
        <v>18.099999999999998</v>
      </c>
      <c r="Z4" s="4" cm="1">
        <f t="array" ref="Z4">_xlfn.PERCENTRANK.EXC(_xlfn._xlws.FILTER($K$3:$K$23, ISNUMBER($K$3:$K$23)),K4)*100</f>
        <v>50</v>
      </c>
      <c r="AA4" s="4" cm="1">
        <f t="array" ref="AA4">_xlfn.PERCENTRANK.EXC(_xlfn._xlws.FILTER($H$3:$H$23, ISNUMBER($H$3:$H$23)),H4)*100</f>
        <v>50</v>
      </c>
      <c r="AB4" s="4" cm="1">
        <f t="array" ref="AB4">_xlfn.PERCENTRANK.EXC(_xlfn._xlws.FILTER($J$3:$J$23, ISNUMBER($J$3:$J$23)),J4)*100</f>
        <v>59</v>
      </c>
      <c r="AC4" s="4">
        <f t="shared" si="4"/>
        <v>95.399999999999991</v>
      </c>
      <c r="AD4" s="4">
        <f t="shared" si="5"/>
        <v>31.8</v>
      </c>
      <c r="AE4" s="4">
        <f t="shared" si="6"/>
        <v>18.099999999999998</v>
      </c>
      <c r="AF4" s="4">
        <f>'Economic Momentum'!Q5</f>
        <v>54.500000000000007</v>
      </c>
      <c r="AG4" s="4">
        <f ca="1">'Economic Momentum'!R5</f>
        <v>40.9</v>
      </c>
      <c r="AH4" s="4">
        <f t="shared" ca="1" si="7"/>
        <v>34.97</v>
      </c>
      <c r="AJ4" s="3" cm="1">
        <f t="array" aca="1" ref="AJ4" ca="1">_xlfn.PERCENTRANK.EXC(_xlfn._xlws.FILTER($AH$3:$AH$23, ISNUMBER($AH$3:$AH$23)),AH4)*100</f>
        <v>40.9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678918.44</v>
      </c>
      <c r="E5" cm="1">
        <f t="array" ref="E5">_xll.FDS(C5,"FMA_COS_UP(""EPS"",""1M"",+1,NOW,,,""PORTAGG"",""MEANR"")")</f>
        <v>14</v>
      </c>
      <c r="F5" cm="1">
        <f t="array" ref="F5">_xll.FDS(C5,"FMA_COS_DOWN(""EPS"",""1M"",+1,NOW,,,""PORTAGG"",""MEANR"")")</f>
        <v>28</v>
      </c>
      <c r="G5" cm="1">
        <f t="array" ref="G5">_xll.FDS(A5,"SIZE(FG_CONSTITUENTS)")</f>
        <v>75</v>
      </c>
      <c r="H5" s="9">
        <f t="shared" si="0"/>
        <v>0.18666666666666668</v>
      </c>
      <c r="I5" s="9">
        <f t="shared" si="1"/>
        <v>0.37333333333333335</v>
      </c>
      <c r="J5" s="9">
        <f t="shared" si="2"/>
        <v>-0.18666666666666668</v>
      </c>
      <c r="K5" s="5" cm="1">
        <f t="array" ref="K5">_xll.FDS(A5,"FMA_PCT_ABOVE_MAVG(200,0,,,,""PORTAGG"")")/100</f>
        <v>0.28378378378378399</v>
      </c>
      <c r="L5" s="41" cm="1">
        <f t="array" ref="L5">_xll.FDSB(A5,"PERCENT_CHANGE(FMA_EPS(+1,0,,,,""PORTAGG"",""MEAN""),FMA_EPS(+1,-1AM,,,,""PORTAGG"",""MEAN""))")</f>
        <v>-4.0408995112924204</v>
      </c>
      <c r="M5" s="41" cm="1">
        <f t="array" ref="M5">_xll.FDSB(A5,"PERCENT_CHANGE(FMA_EPS(+1,0,,,,""PORTAGG"",""MEAN""),FMA_EPS(+1,-3AM,,,,""PORTAGG"",""MEAN""))")</f>
        <v>-9.7089861160596502</v>
      </c>
      <c r="N5" s="3" cm="1">
        <f t="array" ref="N5">_xll.FDS(C5,"FG_TOTAL_RETURNC(0,-1AM)")</f>
        <v>3.2040953999999999</v>
      </c>
      <c r="O5" s="3" cm="1">
        <f t="array" ref="O5">_xll.FDS(C5,"FG_TOTAL_RETURNC(0,-3AM)")</f>
        <v>-6.6427350000000001</v>
      </c>
      <c r="P5" s="3" cm="1">
        <f t="array" ref="P5">_xll.FDS(C5,"FG_TOTAL_RETURNC(0,-6AM)")</f>
        <v>-9.0396940000000008</v>
      </c>
      <c r="Q5" s="9" cm="1">
        <f t="array" ref="Q5">_xll.FDS(C5,"P_PRICE(0)/P_PRICE_HIGH_PR(0,,,,,,""PRICE"",""INTRA"",""52W"")")</f>
        <v>0.8322851</v>
      </c>
      <c r="R5" s="9" cm="1">
        <f t="array" ref="R5">_xll.FDS(C5,"P_PRICE(0)/P_PRICE_low_PR(0,,,,,,""PRICE"",""INTRA"",""52W"")-1")</f>
        <v>9.7291349999999999E-2</v>
      </c>
      <c r="S5" s="3" cm="1">
        <f t="array" ref="S5">_xll.FDS(C5,"FG_TOTAL_RETURNC(0,-12AM)")</f>
        <v>-10.289961</v>
      </c>
      <c r="T5" s="4" cm="1">
        <f t="array" ref="T5">_xlfn.PERCENTRANK.EXC(_xlfn._xlws.FILTER($R$3:$R$23, ISNUMBER($R$3:$R$23)),R5)*100</f>
        <v>40.9</v>
      </c>
      <c r="U5" s="4">
        <f t="shared" si="3"/>
        <v>59.1</v>
      </c>
      <c r="V5" s="4" cm="1">
        <f t="array" ref="V5">_xlfn.PERCENTRANK.EXC(_xlfn._xlws.FILTER($Q$3:$Q$23, ISNUMBER($Q$3:$Q$23)),Q5)*100</f>
        <v>31.8</v>
      </c>
      <c r="W5" s="4" cm="1">
        <f t="array" ref="W5">_xlfn.PERCENTRANK.EXC(_xlfn._xlws.FILTER($O$3:$O$23, ISNUMBER($O$3:$O$23)),O5)*100</f>
        <v>22.7</v>
      </c>
      <c r="X5" s="4" cm="1">
        <f t="array" ref="X5">_xlfn.PERCENTRANK.EXC(_xlfn._xlws.FILTER($P$3:$P$23, ISNUMBER($P$3:$P$23)),P5)*100</f>
        <v>13.600000000000001</v>
      </c>
      <c r="Y5" s="200" cm="1">
        <f t="array" ref="Y5">_xlfn.PERCENTRANK.EXC(_xlfn._xlws.FILTER($S$3:$S$23, ISNUMBER($S$3:$S$23)),S5)*100</f>
        <v>13.600000000000001</v>
      </c>
      <c r="Z5" s="4" cm="1">
        <f t="array" ref="Z5">_xlfn.PERCENTRANK.EXC(_xlfn._xlws.FILTER($K$3:$K$23, ISNUMBER($K$3:$K$23)),K5)*100</f>
        <v>18.099999999999998</v>
      </c>
      <c r="AA5" s="4" cm="1">
        <f t="array" ref="AA5">_xlfn.PERCENTRANK.EXC(_xlfn._xlws.FILTER($H$3:$H$23, ISNUMBER($H$3:$H$23)),H5)*100</f>
        <v>31.8</v>
      </c>
      <c r="AB5" s="4" cm="1">
        <f t="array" ref="AB5">_xlfn.PERCENTRANK.EXC(_xlfn._xlws.FILTER($J$3:$J$23, ISNUMBER($J$3:$J$23)),J5)*100</f>
        <v>18.099999999999998</v>
      </c>
      <c r="AC5" s="4">
        <f t="shared" si="4"/>
        <v>31.8</v>
      </c>
      <c r="AD5" s="4">
        <f t="shared" si="5"/>
        <v>9</v>
      </c>
      <c r="AE5" s="4">
        <f t="shared" si="6"/>
        <v>63.6</v>
      </c>
      <c r="AF5" s="4">
        <f>'Economic Momentum'!Q6</f>
        <v>22.7</v>
      </c>
      <c r="AG5" s="4">
        <f ca="1">'Economic Momentum'!R6</f>
        <v>9</v>
      </c>
      <c r="AH5" s="4">
        <f t="shared" ca="1" si="7"/>
        <v>23.61</v>
      </c>
      <c r="AJ5" s="3" cm="1">
        <f t="array" aca="1" ref="AJ5" ca="1">_xlfn.PERCENTRANK.EXC(_xlfn._xlws.FILTER($AH$3:$AH$23, ISNUMBER($AH$3:$AH$23)),AH5)*100</f>
        <v>18.099999999999998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204309.69</v>
      </c>
      <c r="E6" cm="1">
        <f t="array" ref="E6">_xll.FDS(C6,"FMA_COS_UP(""EPS"",""1M"",+1,NOW,,,""PORTAGG"",""MEANR"")")</f>
        <v>10</v>
      </c>
      <c r="F6" cm="1">
        <f t="array" ref="F6">_xll.FDS(C6,"FMA_COS_DOWN(""EPS"",""1M"",+1,NOW,,,""PORTAGG"",""MEANR"")")</f>
        <v>14</v>
      </c>
      <c r="G6" cm="1">
        <f t="array" ref="G6">_xll.FDS(A6,"SIZE(FG_CONSTITUENTS)")</f>
        <v>33</v>
      </c>
      <c r="H6" s="9">
        <f t="shared" si="0"/>
        <v>0.30303030303030304</v>
      </c>
      <c r="I6" s="9">
        <f t="shared" si="1"/>
        <v>0.42424242424242425</v>
      </c>
      <c r="J6" s="9">
        <f t="shared" si="2"/>
        <v>-0.12121212121212122</v>
      </c>
      <c r="K6" s="5" cm="1">
        <f t="array" ref="K6">_xll.FDS(A6,"FMA_PCT_ABOVE_MAVG(200,0,,,,""PORTAGG"")")/100</f>
        <v>0.42424242424242403</v>
      </c>
      <c r="L6" s="41" cm="1">
        <f t="array" ref="L6">_xll.FDSB(A6,"PERCENT_CHANGE(FMA_EPS(+1,0,,,,""PORTAGG"",""MEAN""),FMA_EPS(+1,-1AM,,,,""PORTAGG"",""MEAN""))")</f>
        <v>-4.5691594727966898</v>
      </c>
      <c r="M6" s="41" cm="1">
        <f t="array" ref="M6">_xll.FDSB(A6,"PERCENT_CHANGE(FMA_EPS(+1,0,,,,""PORTAGG"",""MEAN""),FMA_EPS(+1,-3AM,,,,""PORTAGG"",""MEAN""))")</f>
        <v>-7.1985229304921896</v>
      </c>
      <c r="N6" s="3" cm="1">
        <f t="array" ref="N6">_xll.FDS(C6,"FG_TOTAL_RETURNC(0,-1AM)")</f>
        <v>2.2546767999999999</v>
      </c>
      <c r="O6" s="3" cm="1">
        <f t="array" ref="O6">_xll.FDS(C6,"FG_TOTAL_RETURNC(0,-3AM)")</f>
        <v>-4.9774113</v>
      </c>
      <c r="P6" s="3" cm="1">
        <f t="array" ref="P6">_xll.FDS(C6,"FG_TOTAL_RETURNC(0,-6AM)")</f>
        <v>-5.5844665000000004</v>
      </c>
      <c r="Q6" s="9" cm="1">
        <f t="array" ref="Q6">_xll.FDS(C6,"P_PRICE(0)/P_PRICE_HIGH_PR(0,,,,,,""PRICE"",""INTRA"",""52W"")")</f>
        <v>0.88172430000000002</v>
      </c>
      <c r="R6" s="9" cm="1">
        <f t="array" ref="R6">_xll.FDS(C6,"P_PRICE(0)/P_PRICE_low_PR(0,,,,,,""PRICE"",""INTRA"",""52W"")-1")</f>
        <v>7.0501684999999994E-2</v>
      </c>
      <c r="S6" s="3" cm="1">
        <f t="array" ref="S6">_xll.FDS(C6,"FG_TOTAL_RETURNC(0,-12AM)")</f>
        <v>-2.2374152999999999</v>
      </c>
      <c r="T6" s="4" cm="1">
        <f t="array" ref="T6">_xlfn.PERCENTRANK.EXC(_xlfn._xlws.FILTER($R$3:$R$23, ISNUMBER($R$3:$R$23)),R6)*100</f>
        <v>18.099999999999998</v>
      </c>
      <c r="U6" s="4">
        <f t="shared" si="3"/>
        <v>81.900000000000006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27.200000000000003</v>
      </c>
      <c r="X6" s="4" cm="1">
        <f t="array" ref="X6">_xlfn.PERCENTRANK.EXC(_xlfn._xlws.FILTER($P$3:$P$23, ISNUMBER($P$3:$P$23)),P6)*100</f>
        <v>22.7</v>
      </c>
      <c r="Y6" s="200" cm="1">
        <f t="array" ref="Y6">_xlfn.PERCENTRANK.EXC(_xlfn._xlws.FILTER($S$3:$S$23, ISNUMBER($S$3:$S$23)),S6)*100</f>
        <v>45.4</v>
      </c>
      <c r="Z6" s="4" cm="1">
        <f t="array" ref="Z6">_xlfn.PERCENTRANK.EXC(_xlfn._xlws.FILTER($K$3:$K$23, ISNUMBER($K$3:$K$23)),K6)*100</f>
        <v>36.299999999999997</v>
      </c>
      <c r="AA6" s="4" cm="1">
        <f t="array" ref="AA6">_xlfn.PERCENTRANK.EXC(_xlfn._xlws.FILTER($H$3:$H$23, ISNUMBER($H$3:$H$23)),H6)*100</f>
        <v>54.500000000000007</v>
      </c>
      <c r="AB6" s="4" cm="1">
        <f t="array" ref="AB6">_xlfn.PERCENTRANK.EXC(_xlfn._xlws.FILTER($J$3:$J$23, ISNUMBER($J$3:$J$23)),J6)*100</f>
        <v>31.8</v>
      </c>
      <c r="AC6" s="4">
        <f t="shared" si="4"/>
        <v>18.099999999999998</v>
      </c>
      <c r="AD6" s="4">
        <f t="shared" si="5"/>
        <v>18.099999999999998</v>
      </c>
      <c r="AE6" s="4">
        <f t="shared" si="6"/>
        <v>27.200000000000003</v>
      </c>
      <c r="AF6" s="4">
        <f>'Economic Momentum'!Q7</f>
        <v>31.8</v>
      </c>
      <c r="AG6" s="4">
        <f ca="1">'Economic Momentum'!R7</f>
        <v>77.2</v>
      </c>
      <c r="AH6" s="4">
        <f t="shared" ca="1" si="7"/>
        <v>33.130000000000003</v>
      </c>
      <c r="AJ6" s="3" cm="1">
        <f t="array" aca="1" ref="AJ6" ca="1">_xlfn.PERCENTRANK.EXC(_xlfn._xlws.FILTER($AH$3:$AH$23, ISNUMBER($AH$3:$AH$23)),AH6)*100</f>
        <v>31.8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209905.75</v>
      </c>
      <c r="E7" cm="1">
        <f t="array" ref="E7">_xll.FDS(C7,"FMA_COS_UP(""EPS"",""1M"",+1,NOW,,,""PORTAGG"",""MEANR"")")</f>
        <v>16</v>
      </c>
      <c r="F7" cm="1">
        <f t="array" ref="F7">_xll.FDS(C7,"FMA_COS_DOWN(""EPS"",""1M"",+1,NOW,,,""PORTAGG"",""MEANR"")")</f>
        <v>8</v>
      </c>
      <c r="G7" cm="1">
        <f t="array" ref="G7">_xll.FDS(A7,"SIZE(FG_CONSTITUENTS)")</f>
        <v>33</v>
      </c>
      <c r="H7" s="9">
        <f t="shared" si="0"/>
        <v>0.48484848484848486</v>
      </c>
      <c r="I7" s="9">
        <f t="shared" si="1"/>
        <v>0.24242424242424243</v>
      </c>
      <c r="J7" s="9">
        <f t="shared" si="2"/>
        <v>0.24242424242424243</v>
      </c>
      <c r="K7" s="5" cm="1">
        <f t="array" ref="K7">_xll.FDS(A7,"FMA_PCT_ABOVE_MAVG(200,0,,,,""PORTAGG"")")/100</f>
        <v>0.66666666666666696</v>
      </c>
      <c r="L7" s="41" cm="1">
        <f t="array" ref="L7">_xll.FDSB(A7,"PERCENT_CHANGE(FMA_EPS(+1,0,,,,""PORTAGG"",""MEAN""),FMA_EPS(+1,-1AM,,,,""PORTAGG"",""MEAN""))")</f>
        <v>-5.14111002752069</v>
      </c>
      <c r="M7" s="41" cm="1">
        <f t="array" ref="M7">_xll.FDSB(A7,"PERCENT_CHANGE(FMA_EPS(+1,0,,,,""PORTAGG"",""MEAN""),FMA_EPS(+1,-3AM,,,,""PORTAGG"",""MEAN""))")</f>
        <v>-6.4075102041497098</v>
      </c>
      <c r="N7" s="3" cm="1">
        <f t="array" ref="N7">_xll.FDS(C7,"FG_TOTAL_RETURNC(0,-1AM)")</f>
        <v>3.1216382999999999</v>
      </c>
      <c r="O7" s="3" cm="1">
        <f t="array" ref="O7">_xll.FDS(C7,"FG_TOTAL_RETURNC(0,-3AM)")</f>
        <v>4.6989320000000001</v>
      </c>
      <c r="P7" s="3" cm="1">
        <f t="array" ref="P7">_xll.FDS(C7,"FG_TOTAL_RETURNC(0,-6AM)")</f>
        <v>16.498041000000001</v>
      </c>
      <c r="Q7" s="9" cm="1">
        <f t="array" ref="Q7">_xll.FDS(C7,"P_PRICE(0)/P_PRICE_HIGH_PR(0,,,,,,""PRICE"",""INTRA"",""52W"")")</f>
        <v>0.95285549999999997</v>
      </c>
      <c r="R7" s="9" cm="1">
        <f t="array" ref="R7">_xll.FDS(C7,"P_PRICE(0)/P_PRICE_low_PR(0,,,,,,""PRICE"",""INTRA"",""52W"")-1")</f>
        <v>0.51400732999999998</v>
      </c>
      <c r="S7" s="3" cm="1">
        <f t="array" ref="S7">_xll.FDS(C7,"FG_TOTAL_RETURNC(0,-12AM)")</f>
        <v>39.844524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59</v>
      </c>
      <c r="X7" s="4" cm="1">
        <f t="array" ref="X7">_xlfn.PERCENTRANK.EXC(_xlfn._xlws.FILTER($P$3:$P$23, ISNUMBER($P$3:$P$23)),P7)*100</f>
        <v>81.8</v>
      </c>
      <c r="Y7" s="200" cm="1">
        <f t="array" ref="Y7">_xlfn.PERCENTRANK.EXC(_xlfn._xlws.FILTER($S$3:$S$23, ISNUMBER($S$3:$S$23)),S7)*100</f>
        <v>86.3</v>
      </c>
      <c r="Z7" s="4" cm="1">
        <f t="array" ref="Z7">_xlfn.PERCENTRANK.EXC(_xlfn._xlws.FILTER($K$3:$K$23, ISNUMBER($K$3:$K$23)),K7)*100</f>
        <v>77.2</v>
      </c>
      <c r="AA7" s="4" cm="1">
        <f t="array" ref="AA7">_xlfn.PERCENTRANK.EXC(_xlfn._xlws.FILTER($H$3:$H$23, ISNUMBER($H$3:$H$23)),H7)*100</f>
        <v>90.9</v>
      </c>
      <c r="AB7" s="4" cm="1">
        <f t="array" ref="AB7">_xlfn.PERCENTRANK.EXC(_xlfn._xlws.FILTER($J$3:$J$23, ISNUMBER($J$3:$J$23)),J7)*100</f>
        <v>90.9</v>
      </c>
      <c r="AC7" s="4">
        <f t="shared" si="4"/>
        <v>9</v>
      </c>
      <c r="AD7" s="4">
        <f t="shared" si="5"/>
        <v>27.200000000000003</v>
      </c>
      <c r="AE7" s="4">
        <f t="shared" si="6"/>
        <v>31.8</v>
      </c>
      <c r="AF7" s="4">
        <f>'Economic Momentum'!Q8</f>
        <v>4.5</v>
      </c>
      <c r="AG7" s="4">
        <f ca="1">'Economic Momentum'!R8</f>
        <v>4.5</v>
      </c>
      <c r="AH7" s="4">
        <f t="shared" ca="1" si="7"/>
        <v>69.48</v>
      </c>
      <c r="AJ7" s="3" cm="1">
        <f t="array" aca="1" ref="AJ7" ca="1">_xlfn.PERCENTRANK.EXC(_xlfn._xlws.FILTER($AH$3:$AH$23, ISNUMBER($AH$3:$AH$23)),AH7)*100</f>
        <v>68.100000000000009</v>
      </c>
      <c r="AK7">
        <f t="shared" si="8"/>
        <v>5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37240.222999999998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3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0.11538461538461539</v>
      </c>
      <c r="J8" s="9">
        <f t="shared" si="2"/>
        <v>0.30769230769230771</v>
      </c>
      <c r="K8" s="5" cm="1">
        <f t="array" ref="K8">_xll.FDS(A8,"FMA_PCT_ABOVE_MAVG(200,0,,,,""PORTAGG"")")/100</f>
        <v>0.69230769230769196</v>
      </c>
      <c r="L8" s="41" cm="1">
        <f t="array" ref="L8">_xll.FDSB(A8,"PERCENT_CHANGE(FMA_EPS(+1,0,,,,""PORTAGG"",""MEAN""),FMA_EPS(+1,-1AM,,,,""PORTAGG"",""MEAN""))")</f>
        <v>-3.9206109586312201</v>
      </c>
      <c r="M8" s="41" cm="1">
        <f t="array" ref="M8">_xll.FDSB(A8,"PERCENT_CHANGE(FMA_EPS(+1,0,,,,""PORTAGG"",""MEAN""),FMA_EPS(+1,-3AM,,,,""PORTAGG"",""MEAN""))")</f>
        <v>7.2791032977018002</v>
      </c>
      <c r="N8" s="3" cm="1">
        <f t="array" ref="N8">_xll.FDS(C8,"FG_TOTAL_RETURNC(0,-1AM)")</f>
        <v>1.1310458000000001</v>
      </c>
      <c r="O8" s="3" cm="1">
        <f t="array" ref="O8">_xll.FDS(C8,"FG_TOTAL_RETURNC(0,-3AM)")</f>
        <v>7.6989890000000001</v>
      </c>
      <c r="P8" s="3" cm="1">
        <f t="array" ref="P8">_xll.FDS(C8,"FG_TOTAL_RETURNC(0,-6AM)")</f>
        <v>27.336919999999999</v>
      </c>
      <c r="Q8" s="9" cm="1">
        <f t="array" ref="Q8">_xll.FDS(C8,"P_PRICE(0)/P_PRICE_HIGH_PR(0,,,,,,""PRICE"",""INTRA"",""52W"")")</f>
        <v>0.93217695</v>
      </c>
      <c r="R8" s="9" cm="1">
        <f t="array" ref="R8">_xll.FDS(C8,"P_PRICE(0)/P_PRICE_low_PR(0,,,,,,""PRICE"",""INTRA"",""52W"")-1")</f>
        <v>0.46830117999999998</v>
      </c>
      <c r="S8" s="3" cm="1">
        <f t="array" ref="S8">_xll.FDS(C8,"FG_TOTAL_RETURNC(0,-12AM)")</f>
        <v>42.487749999999998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59</v>
      </c>
      <c r="W8" s="4" cm="1">
        <f t="array" ref="W8">_xlfn.PERCENTRANK.EXC(_xlfn._xlws.FILTER($O$3:$O$23, ISNUMBER($O$3:$O$23)),O8)*100</f>
        <v>77.2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86.3</v>
      </c>
      <c r="AA8" s="4" cm="1">
        <f t="array" ref="AA8">_xlfn.PERCENTRANK.EXC(_xlfn._xlws.FILTER($H$3:$H$23, ISNUMBER($H$3:$H$23)),H8)*100</f>
        <v>81.8</v>
      </c>
      <c r="AB8" s="4" cm="1">
        <f t="array" ref="AB8">_xlfn.PERCENTRANK.EXC(_xlfn._xlws.FILTER($J$3:$J$23, ISNUMBER($J$3:$J$23)),J8)*100</f>
        <v>95.399999999999991</v>
      </c>
      <c r="AC8" s="4">
        <f t="shared" si="4"/>
        <v>36.299999999999997</v>
      </c>
      <c r="AD8" s="4">
        <f t="shared" si="5"/>
        <v>95.399999999999991</v>
      </c>
      <c r="AE8" s="4">
        <f t="shared" si="6"/>
        <v>9</v>
      </c>
      <c r="AF8" s="4">
        <f>'Economic Momentum'!Q9</f>
        <v>54.500000000000007</v>
      </c>
      <c r="AG8" s="4">
        <f ca="1">'Economic Momentum'!R9</f>
        <v>40.9</v>
      </c>
      <c r="AH8" s="4">
        <f t="shared" ca="1" si="7"/>
        <v>74.03</v>
      </c>
      <c r="AJ8" s="3" cm="1">
        <f t="array" aca="1" ref="AJ8" ca="1">_xlfn.PERCENTRANK.EXC(_xlfn._xlws.FILTER($AH$3:$AH$23, ISNUMBER($AH$3:$AH$23)),AH8)*100</f>
        <v>77.2</v>
      </c>
      <c r="AK8">
        <f t="shared" si="8"/>
        <v>6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404522.34</v>
      </c>
      <c r="E9" cm="1">
        <f t="array" ref="E9">_xll.FDS(C9,"FMA_COS_UP(""EPS"",""1M"",+1,NOW,,,""PORTAGG"",""MEANR"")")</f>
        <v>14</v>
      </c>
      <c r="F9" cm="1">
        <f t="array" ref="F9">_xll.FDS(C9,"FMA_COS_DOWN(""EPS"",""1M"",+1,NOW,,,""PORTAGG"",""MEANR"")")</f>
        <v>11</v>
      </c>
      <c r="G9" cm="1">
        <f t="array" ref="G9">_xll.FDS(A9,"SIZE(FG_CONSTITUENTS)")</f>
        <v>33</v>
      </c>
      <c r="H9" s="9">
        <f t="shared" si="0"/>
        <v>0.42424242424242425</v>
      </c>
      <c r="I9" s="9">
        <f t="shared" si="1"/>
        <v>0.33333333333333331</v>
      </c>
      <c r="J9" s="9">
        <f t="shared" si="2"/>
        <v>9.0909090909090939E-2</v>
      </c>
      <c r="K9" s="5" cm="1">
        <f t="array" ref="K9">_xll.FDS(A9,"FMA_PCT_ABOVE_MAVG(200,0,,,,""PORTAGG"")")/100</f>
        <v>0.60606060606060597</v>
      </c>
      <c r="L9" s="41" cm="1">
        <f t="array" ref="L9">_xll.FDSB(A9,"PERCENT_CHANGE(FMA_EPS(+1,0,,,,""PORTAGG"",""MEAN""),FMA_EPS(+1,-1AM,,,,""PORTAGG"",""MEAN""))")</f>
        <v>-1.5155017963991599</v>
      </c>
      <c r="M9" s="41" cm="1">
        <f t="array" ref="M9">_xll.FDSB(A9,"PERCENT_CHANGE(FMA_EPS(+1,0,,,,""PORTAGG"",""MEAN""),FMA_EPS(+1,-3AM,,,,""PORTAGG"",""MEAN""))")</f>
        <v>0.70711621680102799</v>
      </c>
      <c r="N9" s="3" cm="1">
        <f t="array" ref="N9">_xll.FDS(C9,"FG_TOTAL_RETURNC(0,-1AM)")</f>
        <v>0.6796837</v>
      </c>
      <c r="O9" s="3" cm="1">
        <f t="array" ref="O9">_xll.FDS(C9,"FG_TOTAL_RETURNC(0,-3AM)")</f>
        <v>5.3698540000000001</v>
      </c>
      <c r="P9" s="3" cm="1">
        <f t="array" ref="P9">_xll.FDS(C9,"FG_TOTAL_RETURNC(0,-6AM)")</f>
        <v>8.5613969999999995</v>
      </c>
      <c r="Q9" s="9" cm="1">
        <f t="array" ref="Q9">_xll.FDS(C9,"P_PRICE(0)/P_PRICE_HIGH_PR(0,,,,,,""PRICE"",""INTRA"",""52W"")")</f>
        <v>0.97865979999999997</v>
      </c>
      <c r="R9" s="9" cm="1">
        <f t="array" ref="R9">_xll.FDS(C9,"P_PRICE(0)/P_PRICE_low_PR(0,,,,,,""PRICE"",""INTRA"",""52W"")-1")</f>
        <v>0.15574598000000001</v>
      </c>
      <c r="S9" s="3" cm="1">
        <f t="array" ref="S9">_xll.FDS(C9,"FG_TOTAL_RETURNC(0,-12AM)")</f>
        <v>17.721235</v>
      </c>
      <c r="T9" s="4" cm="1">
        <f t="array" ref="T9">_xlfn.PERCENTRANK.EXC(_xlfn._xlws.FILTER($R$3:$R$23, ISNUMBER($R$3:$R$23)),R9)*100</f>
        <v>54.500000000000007</v>
      </c>
      <c r="U9" s="4">
        <f t="shared" si="3"/>
        <v>45.499999999999993</v>
      </c>
      <c r="V9" s="4" cm="1">
        <f t="array" ref="V9">_xlfn.PERCENTRANK.EXC(_xlfn._xlws.FILTER($Q$3:$Q$23, ISNUMBER($Q$3:$Q$23)),Q9)*100</f>
        <v>77.2</v>
      </c>
      <c r="W9" s="4" cm="1">
        <f t="array" ref="W9">_xlfn.PERCENTRANK.EXC(_xlfn._xlws.FILTER($O$3:$O$23, ISNUMBER($O$3:$O$23)),O9)*100</f>
        <v>63.6</v>
      </c>
      <c r="X9" s="4" cm="1">
        <f t="array" ref="X9">_xlfn.PERCENTRANK.EXC(_xlfn._xlws.FILTER($P$3:$P$23, ISNUMBER($P$3:$P$23)),P9)*100</f>
        <v>54.500000000000007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86.3</v>
      </c>
      <c r="AB9" s="4" cm="1">
        <f t="array" ref="AB9">_xlfn.PERCENTRANK.EXC(_xlfn._xlws.FILTER($J$3:$J$23, ISNUMBER($J$3:$J$23)),J9)*100</f>
        <v>77.2</v>
      </c>
      <c r="AC9" s="4">
        <f t="shared" si="4"/>
        <v>50</v>
      </c>
      <c r="AD9" s="4">
        <f t="shared" si="5"/>
        <v>72.7</v>
      </c>
      <c r="AE9" s="4">
        <f t="shared" si="6"/>
        <v>40.9</v>
      </c>
      <c r="AF9" s="4">
        <f>'Economic Momentum'!Q10</f>
        <v>18.099999999999998</v>
      </c>
      <c r="AG9" s="4">
        <f ca="1">'Economic Momentum'!R10</f>
        <v>68.100000000000009</v>
      </c>
      <c r="AH9" s="4">
        <f t="shared" ca="1" si="7"/>
        <v>66.31</v>
      </c>
      <c r="AJ9" s="3" cm="1">
        <f t="array" aca="1" ref="AJ9" ca="1">_xlfn.PERCENTRANK.EXC(_xlfn._xlws.FILTER($AH$3:$AH$23, ISNUMBER($AH$3:$AH$23)),AH9)*100</f>
        <v>63.6</v>
      </c>
      <c r="AK9">
        <f t="shared" si="8"/>
        <v>4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2517908.7999999998</v>
      </c>
      <c r="E10" cm="1">
        <f t="array" ref="E10">_xll.FDS(C10,"FMA_COS_UP(""EPS"",""1M"",+1,NOW,,,""PORTAGG"",""MEANR"")")</f>
        <v>36</v>
      </c>
      <c r="F10" cm="1">
        <f t="array" ref="F10">_xll.FDS(C10,"FMA_COS_DOWN(""EPS"",""1M"",+1,NOW,,,""PORTAGG"",""MEANR"")")</f>
        <v>31</v>
      </c>
      <c r="G10" cm="1">
        <f t="array" ref="G10">_xll.FDS(A10,"SIZE(FG_CONSTITUENTS)")</f>
        <v>90</v>
      </c>
      <c r="H10" s="9">
        <f t="shared" si="0"/>
        <v>0.4</v>
      </c>
      <c r="I10" s="9">
        <f t="shared" si="1"/>
        <v>0.34444444444444444</v>
      </c>
      <c r="J10" s="9">
        <f t="shared" si="2"/>
        <v>5.555555555555558E-2</v>
      </c>
      <c r="K10" s="5" cm="1">
        <f t="array" ref="K10">_xll.FDS(A10,"FMA_PCT_ABOVE_MAVG(200,0,,,,""PORTAGG"")")/100</f>
        <v>0.797752808988764</v>
      </c>
      <c r="L10" s="41" cm="1">
        <f t="array" ref="L10">_xll.FDSB(A10,"PERCENT_CHANGE(FMA_EPS(+1,0,,,,""PORTAGG"",""MEAN""),FMA_EPS(+1,-1AM,,,,""PORTAGG"",""MEAN""))")</f>
        <v>-0.25672169522974703</v>
      </c>
      <c r="M10" s="41" cm="1">
        <f t="array" ref="M10">_xll.FDSB(A10,"PERCENT_CHANGE(FMA_EPS(+1,0,,,,""PORTAGG"",""MEAN""),FMA_EPS(+1,-3AM,,,,""PORTAGG"",""MEAN""))")</f>
        <v>4.3246962698597899</v>
      </c>
      <c r="N10" s="3" cm="1">
        <f t="array" ref="N10">_xll.FDS(C10,"FG_TOTAL_RETURNC(0,-1AM)")</f>
        <v>7.8957677000000004</v>
      </c>
      <c r="O10" s="3" cm="1">
        <f t="array" ref="O10">_xll.FDS(C10,"FG_TOTAL_RETURNC(0,-3AM)")</f>
        <v>14.109420999999999</v>
      </c>
      <c r="P10" s="3" cm="1">
        <f t="array" ref="P10">_xll.FDS(C10,"FG_TOTAL_RETURNC(0,-6AM)")</f>
        <v>24.983108999999999</v>
      </c>
      <c r="Q10" s="9" cm="1">
        <f t="array" ref="Q10">_xll.FDS(C10,"P_PRICE(0)/P_PRICE_HIGH_PR(0,,,,,,""PRICE"",""INTRA"",""52W"")")</f>
        <v>0.99587150000000002</v>
      </c>
      <c r="R10" s="9" cm="1">
        <f t="array" ref="R10">_xll.FDS(C10,"P_PRICE(0)/P_PRICE_low_PR(0,,,,,,""PRICE"",""INTRA"",""52W"")-1")</f>
        <v>0.31703258000000001</v>
      </c>
      <c r="S10" s="3" cm="1">
        <f t="array" ref="S10">_xll.FDS(C10,"FG_TOTAL_RETURNC(0,-12AM)")</f>
        <v>32.866954999999997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86.3</v>
      </c>
      <c r="W10" s="4" cm="1">
        <f t="array" ref="W10">_xlfn.PERCENTRANK.EXC(_xlfn._xlws.FILTER($O$3:$O$23, ISNUMBER($O$3:$O$23)),O10)*100</f>
        <v>95.399999999999991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90.9</v>
      </c>
      <c r="AA10" s="4" cm="1">
        <f t="array" ref="AA10">_xlfn.PERCENTRANK.EXC(_xlfn._xlws.FILTER($H$3:$H$23, ISNUMBER($H$3:$H$23)),H10)*100</f>
        <v>72.7</v>
      </c>
      <c r="AB10" s="4" cm="1">
        <f t="array" ref="AB10">_xlfn.PERCENTRANK.EXC(_xlfn._xlws.FILTER($J$3:$J$23, ISNUMBER($J$3:$J$23)),J10)*100</f>
        <v>63.6</v>
      </c>
      <c r="AC10" s="4">
        <f t="shared" si="4"/>
        <v>77.2</v>
      </c>
      <c r="AD10" s="4">
        <f t="shared" si="5"/>
        <v>90.9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89.03</v>
      </c>
      <c r="AJ10" s="3" cm="1">
        <f t="array" aca="1" ref="AJ10" ca="1">_xlfn.PERCENTRANK.EXC(_xlfn._xlws.FILTER($AH$3:$AH$23, ISNUMBER($AH$3:$AH$23)),AH10)*100</f>
        <v>95.399999999999991</v>
      </c>
      <c r="AK10">
        <f t="shared" si="8"/>
        <v>6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456830.63</v>
      </c>
      <c r="E11" cm="1">
        <f t="array" ref="E11">_xll.FDS(C11,"FMA_COS_UP(""EPS"",""1M"",+1,NOW,,,""PORTAGG"",""MEANR"")")</f>
        <v>13</v>
      </c>
      <c r="F11" cm="1">
        <f t="array" ref="F11">_xll.FDS(C11,"FMA_COS_DOWN(""EPS"",""1M"",+1,NOW,,,""PORTAGG"",""MEANR"")")</f>
        <v>14</v>
      </c>
      <c r="G11" cm="1">
        <f t="array" ref="G11">_xll.FDS(A11,"SIZE(FG_CONSTITUENTS)")</f>
        <v>44</v>
      </c>
      <c r="H11" s="9">
        <f t="shared" si="0"/>
        <v>0.29545454545454547</v>
      </c>
      <c r="I11" s="9">
        <f t="shared" si="1"/>
        <v>0.31818181818181818</v>
      </c>
      <c r="J11" s="9">
        <f t="shared" si="2"/>
        <v>-2.2727272727272707E-2</v>
      </c>
      <c r="K11" s="5" cm="1">
        <f t="array" ref="K11">_xll.FDS(A11,"FMA_PCT_ABOVE_MAVG(200,0,,,,""PORTAGG"")")/100</f>
        <v>0.204545454545455</v>
      </c>
      <c r="L11" s="41" cm="1">
        <f t="array" ref="L11">_xll.FDSB(A11,"PERCENT_CHANGE(FMA_EPS(+1,0,,,,""PORTAGG"",""MEAN""),FMA_EPS(+1,-1AM,,,,""PORTAGG"",""MEAN""))")</f>
        <v>-4.0806145609715703</v>
      </c>
      <c r="M11" s="41" cm="1">
        <f t="array" ref="M11">_xll.FDSB(A11,"PERCENT_CHANGE(FMA_EPS(+1,0,,,,""PORTAGG"",""MEAN""),FMA_EPS(+1,-3AM,,,,""PORTAGG"",""MEAN""))")</f>
        <v>-9.7014071812997393</v>
      </c>
      <c r="N11" s="3" cm="1">
        <f t="array" ref="N11">_xll.FDS(C11,"FG_TOTAL_RETURNC(0,-1AM)")</f>
        <v>-6.7767799999999996</v>
      </c>
      <c r="O11" s="3" cm="1">
        <f t="array" ref="O11">_xll.FDS(C11,"FG_TOTAL_RETURNC(0,-3AM)")</f>
        <v>-17.859632000000001</v>
      </c>
      <c r="P11" s="3" cm="1">
        <f t="array" ref="P11">_xll.FDS(C11,"FG_TOTAL_RETURNC(0,-6AM)")</f>
        <v>-13.634706</v>
      </c>
      <c r="Q11" s="9" cm="1">
        <f t="array" ref="Q11">_xll.FDS(C11,"P_PRICE(0)/P_PRICE_HIGH_PR(0,,,,,,""PRICE"",""INTRA"",""52W"")")</f>
        <v>0.80539930000000004</v>
      </c>
      <c r="R11" s="9" cm="1">
        <f t="array" ref="R11">_xll.FDS(C11,"P_PRICE(0)/P_PRICE_low_PR(0,,,,,,""PRICE"",""INTRA"",""52W"")-1")</f>
        <v>9.2497944999999998E-2</v>
      </c>
      <c r="S11" s="3" cm="1">
        <f t="array" ref="S11">_xll.FDS(C11,"FG_TOTAL_RETURNC(0,-12AM)")</f>
        <v>-7.2099924</v>
      </c>
      <c r="T11" s="4" cm="1">
        <f t="array" ref="T11">_xlfn.PERCENTRANK.EXC(_xlfn._xlws.FILTER($R$3:$R$23, ISNUMBER($R$3:$R$23)),R11)*100</f>
        <v>31.8</v>
      </c>
      <c r="U11" s="4">
        <f t="shared" si="3"/>
        <v>68.2</v>
      </c>
      <c r="V11" s="4" cm="1">
        <f t="array" ref="V11">_xlfn.PERCENTRANK.EXC(_xlfn._xlws.FILTER($Q$3:$Q$23, ISNUMBER($Q$3:$Q$23)),Q11)*100</f>
        <v>18.099999999999998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9</v>
      </c>
      <c r="Y11" s="200" cm="1">
        <f t="array" ref="Y11">_xlfn.PERCENTRANK.EXC(_xlfn._xlws.FILTER($S$3:$S$23, ISNUMBER($S$3:$S$23)),S11)*100</f>
        <v>22.7</v>
      </c>
      <c r="Z11" s="4" cm="1">
        <f t="array" ref="Z11">_xlfn.PERCENTRANK.EXC(_xlfn._xlws.FILTER($K$3:$K$23, ISNUMBER($K$3:$K$23)),K11)*100</f>
        <v>4.5</v>
      </c>
      <c r="AA11" s="4" cm="1">
        <f t="array" ref="AA11">_xlfn.PERCENTRANK.EXC(_xlfn._xlws.FILTER($H$3:$H$23, ISNUMBER($H$3:$H$23)),H11)*100</f>
        <v>45.4</v>
      </c>
      <c r="AB11" s="4" cm="1">
        <f t="array" ref="AB11">_xlfn.PERCENTRANK.EXC(_xlfn._xlws.FILTER($J$3:$J$23, ISNUMBER($J$3:$J$23)),J11)*100</f>
        <v>54.500000000000007</v>
      </c>
      <c r="AC11" s="4">
        <f t="shared" si="4"/>
        <v>27.200000000000003</v>
      </c>
      <c r="AD11" s="4">
        <f t="shared" si="5"/>
        <v>13.600000000000001</v>
      </c>
      <c r="AE11" s="4">
        <f t="shared" si="6"/>
        <v>54.500000000000007</v>
      </c>
      <c r="AF11" s="4">
        <f>'Economic Momentum'!Q12</f>
        <v>27.200000000000003</v>
      </c>
      <c r="AG11" s="4">
        <f ca="1">'Economic Momentum'!R12</f>
        <v>22.7</v>
      </c>
      <c r="AH11" s="4">
        <f t="shared" ca="1" si="7"/>
        <v>11.29</v>
      </c>
      <c r="AJ11" s="3" cm="1">
        <f t="array" aca="1" ref="AJ11" ca="1">_xlfn.PERCENTRANK.EXC(_xlfn._xlws.FILTER($AH$3:$AH$23, ISNUMBER($AH$3:$AH$23)),AH11)*100</f>
        <v>9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1959603.5</v>
      </c>
      <c r="E12" cm="1">
        <f t="array" ref="E12">_xll.FDS(C12,"FMA_COS_UP(""EPS"",""1M"",+1,NOW,,,""PORTAGG"",""MEANR"")")</f>
        <v>42</v>
      </c>
      <c r="F12" cm="1">
        <f t="array" ref="F12">_xll.FDS(C12,"FMA_COS_DOWN(""EPS"",""1M"",+1,NOW,,,""PORTAGG"",""MEANR"")")</f>
        <v>28</v>
      </c>
      <c r="G12" cm="1">
        <f t="array" ref="G12">_xll.FDS(A12,"SIZE(FG_CONSTITUENTS)")</f>
        <v>100</v>
      </c>
      <c r="H12" s="9">
        <f t="shared" si="0"/>
        <v>0.42</v>
      </c>
      <c r="I12" s="9">
        <f t="shared" si="1"/>
        <v>0.28000000000000003</v>
      </c>
      <c r="J12" s="9">
        <f t="shared" si="2"/>
        <v>0.13999999999999996</v>
      </c>
      <c r="K12" s="5" cm="1">
        <f t="array" ref="K12">_xll.FDS(A12,"FMA_PCT_ABOVE_MAVG(200,0,,,,""PORTAGG"")")/100</f>
        <v>0.56565656565656608</v>
      </c>
      <c r="L12" s="41" cm="1">
        <f t="array" ref="L12">_xll.FDSB(A12,"PERCENT_CHANGE(FMA_EPS(+1,0,,,,""PORTAGG"",""MEAN""),FMA_EPS(+1,-1AM,,,,""PORTAGG"",""MEAN""))")</f>
        <v>0.53457917685623602</v>
      </c>
      <c r="M12" s="41" cm="1">
        <f t="array" ref="M12">_xll.FDSB(A12,"PERCENT_CHANGE(FMA_EPS(+1,0,,,,""PORTAGG"",""MEAN""),FMA_EPS(+1,-3AM,,,,""PORTAGG"",""MEAN""))")</f>
        <v>2.9488750502023202</v>
      </c>
      <c r="N12" s="3" cm="1">
        <f t="array" ref="N12">_xll.FDS(C12,"FG_TOTAL_RETURNC(0,-1AM)")</f>
        <v>7.4478030000000004</v>
      </c>
      <c r="O12" s="3" cm="1">
        <f t="array" ref="O12">_xll.FDS(C12,"FG_TOTAL_RETURNC(0,-3AM)")</f>
        <v>4.3267727000000002</v>
      </c>
      <c r="P12" s="3" cm="1">
        <f t="array" ref="P12">_xll.FDS(C12,"FG_TOTAL_RETURNC(0,-6AM)")</f>
        <v>9.6692090000000004</v>
      </c>
      <c r="Q12" s="9" cm="1">
        <f t="array" ref="Q12">_xll.FDS(C12,"P_PRICE(0)/P_PRICE_HIGH_PR(0,,,,,,""PRICE"",""INTRA"",""52W"")")</f>
        <v>0.99927544999999995</v>
      </c>
      <c r="R12" s="9" cm="1">
        <f t="array" ref="R12">_xll.FDS(C12,"P_PRICE(0)/P_PRICE_low_PR(0,,,,,,""PRICE"",""INTRA"",""52W"")-1")</f>
        <v>0.26555324000000002</v>
      </c>
      <c r="S12" s="3" cm="1">
        <f t="array" ref="S12">_xll.FDS(C12,"FG_TOTAL_RETURNC(0,-12AM)")</f>
        <v>10.464835000000001</v>
      </c>
      <c r="T12" s="4" cm="1">
        <f t="array" ref="T12">_xlfn.PERCENTRANK.EXC(_xlfn._xlws.FILTER($R$3:$R$23, ISNUMBER($R$3:$R$23)),R12)*100</f>
        <v>68.100000000000009</v>
      </c>
      <c r="U12" s="4">
        <f t="shared" si="3"/>
        <v>31.899999999999991</v>
      </c>
      <c r="V12" s="4" cm="1">
        <f t="array" ref="V12">_xlfn.PERCENTRANK.EXC(_xlfn._xlws.FILTER($Q$3:$Q$23, ISNUMBER($Q$3:$Q$23)),Q12)*100</f>
        <v>95.399999999999991</v>
      </c>
      <c r="W12" s="4" cm="1">
        <f t="array" ref="W12">_xlfn.PERCENTRANK.EXC(_xlfn._xlws.FILTER($O$3:$O$23, ISNUMBER($O$3:$O$23)),O12)*100</f>
        <v>54.500000000000007</v>
      </c>
      <c r="X12" s="4" cm="1">
        <f t="array" ref="X12">_xlfn.PERCENTRANK.EXC(_xlfn._xlws.FILTER($P$3:$P$23, ISNUMBER($P$3:$P$23)),P12)*100</f>
        <v>63.6</v>
      </c>
      <c r="Y12" s="200" cm="1">
        <f t="array" ref="Y12">_xlfn.PERCENTRANK.EXC(_xlfn._xlws.FILTER($S$3:$S$23, ISNUMBER($S$3:$S$23)),S12)*100</f>
        <v>59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77.2</v>
      </c>
      <c r="AB12" s="4" cm="1">
        <f t="array" ref="AB12">_xlfn.PERCENTRANK.EXC(_xlfn._xlws.FILTER($J$3:$J$23, ISNUMBER($J$3:$J$23)),J12)*100</f>
        <v>86.3</v>
      </c>
      <c r="AC12" s="4">
        <f t="shared" si="4"/>
        <v>86.3</v>
      </c>
      <c r="AD12" s="4">
        <f t="shared" si="5"/>
        <v>86.3</v>
      </c>
      <c r="AE12" s="4">
        <f t="shared" si="6"/>
        <v>72.7</v>
      </c>
      <c r="AF12" s="4">
        <f>'Economic Momentum'!Q13</f>
        <v>50</v>
      </c>
      <c r="AG12" s="4">
        <f ca="1">'Economic Momentum'!R13</f>
        <v>36.299999999999997</v>
      </c>
      <c r="AH12" s="4">
        <f t="shared" ca="1" si="7"/>
        <v>73.59</v>
      </c>
      <c r="AJ12" s="3" cm="1">
        <f t="array" aca="1" ref="AJ12" ca="1">_xlfn.PERCENTRANK.EXC(_xlfn._xlws.FILTER($AH$3:$AH$23, ISNUMBER($AH$3:$AH$23)),AH12)*100</f>
        <v>72.7</v>
      </c>
      <c r="AK12">
        <f t="shared" si="8"/>
        <v>3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677253.5</v>
      </c>
      <c r="E13" cm="1">
        <f t="array" ref="E13">_xll.FDS(C13,"FMA_COS_UP(""EPS"",""1M"",+1,NOW,,,""PORTAGG"",""MEANR"")")</f>
        <v>11</v>
      </c>
      <c r="F13" cm="1">
        <f t="array" ref="F13">_xll.FDS(C13,"FMA_COS_DOWN(""EPS"",""1M"",+1,NOW,,,""PORTAGG"",""MEANR"")")</f>
        <v>22</v>
      </c>
      <c r="G13" cm="1">
        <f t="array" ref="G13">_xll.FDS(A13,"SIZE(FG_CONSTITUENTS)")</f>
        <v>51</v>
      </c>
      <c r="H13" s="9">
        <f t="shared" si="0"/>
        <v>0.21568627450980393</v>
      </c>
      <c r="I13" s="9">
        <f t="shared" si="1"/>
        <v>0.43137254901960786</v>
      </c>
      <c r="J13" s="9">
        <f t="shared" si="2"/>
        <v>-0.21568627450980393</v>
      </c>
      <c r="K13" s="5" cm="1">
        <f t="array" ref="K13">_xll.FDS(A13,"FMA_PCT_ABOVE_MAVG(200,0,,,,""PORTAGG"")")/100</f>
        <v>0.32653061224489799</v>
      </c>
      <c r="L13" s="41" cm="1">
        <f t="array" ref="L13">_xll.FDSB(A13,"PERCENT_CHANGE(FMA_EPS(+1,0,,,,""PORTAGG"",""MEAN""),FMA_EPS(+1,-1AM,,,,""PORTAGG"",""MEAN""))")</f>
        <v>-8.1617905583571506</v>
      </c>
      <c r="M13" s="41" cm="1">
        <f t="array" ref="M13">_xll.FDSB(A13,"PERCENT_CHANGE(FMA_EPS(+1,0,,,,""PORTAGG"",""MEAN""),FMA_EPS(+1,-3AM,,,,""PORTAGG"",""MEAN""))")</f>
        <v>-11.4009296533082</v>
      </c>
      <c r="N13" s="3" cm="1">
        <f t="array" ref="N13">_xll.FDS(C13,"FG_TOTAL_RETURNC(0,-1AM)")</f>
        <v>0.59034823999999997</v>
      </c>
      <c r="O13" s="3" cm="1">
        <f t="array" ref="O13">_xll.FDS(C13,"FG_TOTAL_RETURNC(0,-3AM)")</f>
        <v>-7.8211665000000004</v>
      </c>
      <c r="P13" s="3" cm="1">
        <f t="array" ref="P13">_xll.FDS(C13,"FG_TOTAL_RETURNC(0,-6AM)")</f>
        <v>-14.909786</v>
      </c>
      <c r="Q13" s="9" cm="1">
        <f t="array" ref="Q13">_xll.FDS(C13,"P_PRICE(0)/P_PRICE_HIGH_PR(0,,,,,,""PRICE"",""INTRA"",""52W"")")</f>
        <v>0.79434800000000005</v>
      </c>
      <c r="R13" s="9" cm="1">
        <f t="array" ref="R13">_xll.FDS(C13,"P_PRICE(0)/P_PRICE_low_PR(0,,,,,,""PRICE"",""INTRA"",""52W"")-1")</f>
        <v>5.7946681999999999E-2</v>
      </c>
      <c r="S13" s="3" cm="1">
        <f t="array" ref="S13">_xll.FDS(C13,"FG_TOTAL_RETURNC(0,-12AM)")</f>
        <v>-6.083685</v>
      </c>
      <c r="T13" s="4" cm="1">
        <f t="array" ref="T13">_xlfn.PERCENTRANK.EXC(_xlfn._xlws.FILTER($R$3:$R$23, ISNUMBER($R$3:$R$23)),R13)*100</f>
        <v>13.600000000000001</v>
      </c>
      <c r="U13" s="4">
        <f t="shared" si="3"/>
        <v>86.4</v>
      </c>
      <c r="V13" s="4" cm="1">
        <f t="array" ref="V13">_xlfn.PERCENTRANK.EXC(_xlfn._xlws.FILTER($Q$3:$Q$23, ISNUMBER($Q$3:$Q$23)),Q13)*100</f>
        <v>4.5</v>
      </c>
      <c r="W13" s="4" cm="1">
        <f t="array" ref="W13">_xlfn.PERCENTRANK.EXC(_xlfn._xlws.FILTER($O$3:$O$23, ISNUMBER($O$3:$O$23)),O13)*100</f>
        <v>13.600000000000001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27.200000000000003</v>
      </c>
      <c r="Z13" s="4" cm="1">
        <f t="array" ref="Z13">_xlfn.PERCENTRANK.EXC(_xlfn._xlws.FILTER($K$3:$K$23, ISNUMBER($K$3:$K$23)),K13)*100</f>
        <v>27.200000000000003</v>
      </c>
      <c r="AA13" s="4" cm="1">
        <f t="array" ref="AA13">_xlfn.PERCENTRANK.EXC(_xlfn._xlws.FILTER($H$3:$H$23, ISNUMBER($H$3:$H$23)),H13)*100</f>
        <v>40.9</v>
      </c>
      <c r="AB13" s="4" cm="1">
        <f t="array" ref="AB13">_xlfn.PERCENTRANK.EXC(_xlfn._xlws.FILTER($J$3:$J$23, ISNUMBER($J$3:$J$23)),J13)*100</f>
        <v>9</v>
      </c>
      <c r="AC13" s="4">
        <f t="shared" si="4"/>
        <v>4.5</v>
      </c>
      <c r="AD13" s="4">
        <f t="shared" si="5"/>
        <v>4.5</v>
      </c>
      <c r="AE13" s="4">
        <f t="shared" si="6"/>
        <v>59</v>
      </c>
      <c r="AF13" s="4">
        <f>'Economic Momentum'!Q14</f>
        <v>68.100000000000009</v>
      </c>
      <c r="AG13" s="4">
        <f ca="1">'Economic Momentum'!R14</f>
        <v>31.8</v>
      </c>
      <c r="AH13" s="4">
        <f t="shared" ca="1" si="7"/>
        <v>7.2299999999999995</v>
      </c>
      <c r="AJ13" s="3" cm="1">
        <f t="array" aca="1" ref="AJ13" ca="1">_xlfn.PERCENTRANK.EXC(_xlfn._xlws.FILTER($AH$3:$AH$23, ISNUMBER($AH$3:$AH$23)),AH13)*100</f>
        <v>4.5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332013.65999999997</v>
      </c>
      <c r="E14" cm="1">
        <f t="array" ref="E14">_xll.FDS(C14,"FMA_COS_UP(""EPS"",""1M"",+1,NOW,,,""PORTAGG"",""MEANR"")")</f>
        <v>12</v>
      </c>
      <c r="F14" cm="1">
        <f t="array" ref="F14">_xll.FDS(C14,"FMA_COS_DOWN(""EPS"",""1M"",+1,NOW,,,""PORTAGG"",""MEANR"")")</f>
        <v>16</v>
      </c>
      <c r="G14" cm="1">
        <f t="array" ref="G14">_xll.FDS(A14,"SIZE(FG_CONSTITUENTS)")</f>
        <v>33</v>
      </c>
      <c r="H14" s="9">
        <f t="shared" si="0"/>
        <v>0.36363636363636365</v>
      </c>
      <c r="I14" s="9">
        <f t="shared" si="1"/>
        <v>0.48484848484848486</v>
      </c>
      <c r="J14" s="9">
        <f t="shared" si="2"/>
        <v>-0.12121212121212122</v>
      </c>
      <c r="K14" s="5" cm="1">
        <f t="array" ref="K14">_xll.FDS(A14,"FMA_PCT_ABOVE_MAVG(200,0,,,,""PORTAGG"")")/100</f>
        <v>0.60606060606060597</v>
      </c>
      <c r="L14" s="41" cm="1">
        <f t="array" ref="L14">_xll.FDSB(A14,"PERCENT_CHANGE(FMA_EPS(+1,0,,,,""PORTAGG"",""MEAN""),FMA_EPS(+1,-1AM,,,,""PORTAGG"",""MEAN""))")</f>
        <v>-0.37048515331716497</v>
      </c>
      <c r="M14" s="41" cm="1">
        <f t="array" ref="M14">_xll.FDSB(A14,"PERCENT_CHANGE(FMA_EPS(+1,0,,,,""PORTAGG"",""MEAN""),FMA_EPS(+1,-3AM,,,,""PORTAGG"",""MEAN""))")</f>
        <v>0.68130581610854002</v>
      </c>
      <c r="N14" s="3" cm="1">
        <f t="array" ref="N14">_xll.FDS(C14,"FG_TOTAL_RETURNC(0,-1AM)")</f>
        <v>11.868275000000001</v>
      </c>
      <c r="O14" s="3" cm="1">
        <f t="array" ref="O14">_xll.FDS(C14,"FG_TOTAL_RETURNC(0,-3AM)")</f>
        <v>11.812711</v>
      </c>
      <c r="P14" s="3" cm="1">
        <f t="array" ref="P14">_xll.FDS(C14,"FG_TOTAL_RETURNC(0,-6AM)")</f>
        <v>13.475668000000001</v>
      </c>
      <c r="Q14" s="9" cm="1">
        <f t="array" ref="Q14">_xll.FDS(C14,"P_PRICE(0)/P_PRICE_HIGH_PR(0,,,,,,""PRICE"",""INTRA"",""52W"")")</f>
        <v>0.98434200000000005</v>
      </c>
      <c r="R14" s="9" cm="1">
        <f t="array" ref="R14">_xll.FDS(C14,"P_PRICE(0)/P_PRICE_low_PR(0,,,,,,""PRICE"",""INTRA"",""52W"")-1")</f>
        <v>0.23937368000000001</v>
      </c>
      <c r="S14" s="3" cm="1">
        <f t="array" ref="S14">_xll.FDS(C14,"FG_TOTAL_RETURNC(0,-12AM)")</f>
        <v>15.153193</v>
      </c>
      <c r="T14" s="4" cm="1">
        <f t="array" ref="T14">_xlfn.PERCENTRANK.EXC(_xlfn._xlws.FILTER($R$3:$R$23, ISNUMBER($R$3:$R$23)),R14)*100</f>
        <v>63.6</v>
      </c>
      <c r="U14" s="4">
        <f t="shared" si="3"/>
        <v>36.4</v>
      </c>
      <c r="V14" s="4" cm="1">
        <f t="array" ref="V14">_xlfn.PERCENTRANK.EXC(_xlfn._xlws.FILTER($Q$3:$Q$23, ISNUMBER($Q$3:$Q$23)),Q14)*100</f>
        <v>81.8</v>
      </c>
      <c r="W14" s="4" cm="1">
        <f t="array" ref="W14">_xlfn.PERCENTRANK.EXC(_xlfn._xlws.FILTER($O$3:$O$23, ISNUMBER($O$3:$O$23)),O14)*100</f>
        <v>86.3</v>
      </c>
      <c r="X14" s="4" cm="1">
        <f t="array" ref="X14">_xlfn.PERCENTRANK.EXC(_xlfn._xlws.FILTER($P$3:$P$23, ISNUMBER($P$3:$P$23)),P14)*100</f>
        <v>72.7</v>
      </c>
      <c r="Y14" s="200" cm="1">
        <f t="array" ref="Y14">_xlfn.PERCENTRANK.EXC(_xlfn._xlws.FILTER($S$3:$S$23, ISNUMBER($S$3:$S$23)),S14)*100</f>
        <v>68.100000000000009</v>
      </c>
      <c r="Z14" s="4" cm="1">
        <f t="array" ref="Z14">_xlfn.PERCENTRANK.EXC(_xlfn._xlws.FILTER($K$3:$K$23, ISNUMBER($K$3:$K$23)),K14)*100</f>
        <v>68.100000000000009</v>
      </c>
      <c r="AA14" s="4" cm="1">
        <f t="array" ref="AA14">_xlfn.PERCENTRANK.EXC(_xlfn._xlws.FILTER($H$3:$H$23, ISNUMBER($H$3:$H$23)),H14)*100</f>
        <v>63.6</v>
      </c>
      <c r="AB14" s="4" cm="1">
        <f t="array" ref="AB14">_xlfn.PERCENTRANK.EXC(_xlfn._xlws.FILTER($J$3:$J$23, ISNUMBER($J$3:$J$23)),J14)*100</f>
        <v>31.8</v>
      </c>
      <c r="AC14" s="4">
        <f t="shared" si="4"/>
        <v>72.7</v>
      </c>
      <c r="AD14" s="4">
        <f t="shared" si="5"/>
        <v>68.100000000000009</v>
      </c>
      <c r="AE14" s="4">
        <f t="shared" si="6"/>
        <v>36.299999999999997</v>
      </c>
      <c r="AF14" s="4">
        <f>'Economic Momentum'!Q15</f>
        <v>13.600000000000001</v>
      </c>
      <c r="AG14" s="4">
        <f ca="1">'Economic Momentum'!R15</f>
        <v>54.500000000000007</v>
      </c>
      <c r="AH14" s="4">
        <f t="shared" ca="1" si="7"/>
        <v>80.42</v>
      </c>
      <c r="AJ14" s="3" cm="1">
        <f t="array" aca="1" ref="AJ14" ca="1">_xlfn.PERCENTRANK.EXC(_xlfn._xlws.FILTER($AH$3:$AH$23, ISNUMBER($AH$3:$AH$23)),AH14)*100</f>
        <v>81.8</v>
      </c>
      <c r="AK14">
        <f t="shared" si="8"/>
        <v>3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83452.320000000007</v>
      </c>
      <c r="E15" cm="1">
        <f t="array" ref="E15">_xll.FDS(C15,"FMA_COS_UP(""EPS"",""1M"",+1,NOW,,,""PORTAGG"",""MEANR"")")</f>
        <v>10</v>
      </c>
      <c r="F15" cm="1">
        <f t="array" ref="F15">_xll.FDS(C15,"FMA_COS_DOWN(""EPS"",""1M"",+1,NOW,,,""PORTAGG"",""MEANR"")")</f>
        <v>6</v>
      </c>
      <c r="G15" cm="1">
        <f t="array" ref="G15">_xll.FDS(A15,"SIZE(FG_CONSTITUENTS)")</f>
        <v>32</v>
      </c>
      <c r="H15" s="9">
        <f t="shared" si="0"/>
        <v>0.3125</v>
      </c>
      <c r="I15" s="9">
        <f t="shared" si="1"/>
        <v>0.1875</v>
      </c>
      <c r="J15" s="9">
        <f t="shared" si="2"/>
        <v>0.125</v>
      </c>
      <c r="K15" s="5" cm="1">
        <f t="array" ref="K15">_xll.FDS(A15,"FMA_PCT_ABOVE_MAVG(200,0,,,,""PORTAGG"")")/100</f>
        <v>0.67857142857142905</v>
      </c>
      <c r="L15" s="41" cm="1">
        <f t="array" ref="L15">_xll.FDSB(A15,"PERCENT_CHANGE(FMA_EPS(+1,0,,,,""PORTAGG"",""MEAN""),FMA_EPS(+1,-1AM,,,,""PORTAGG"",""MEAN""))")</f>
        <v>-1.48606562239879</v>
      </c>
      <c r="M15" s="41" cm="1">
        <f t="array" ref="M15">_xll.FDSB(A15,"PERCENT_CHANGE(FMA_EPS(+1,0,,,,""PORTAGG"",""MEAN""),FMA_EPS(+1,-3AM,,,,""PORTAGG"",""MEAN""))")</f>
        <v>-1.4212722671962801</v>
      </c>
      <c r="N15" s="3" cm="1">
        <f t="array" ref="N15">_xll.FDS(C15,"FG_TOTAL_RETURNC(0,-1AM)")</f>
        <v>0.81844329999999998</v>
      </c>
      <c r="O15" s="3" cm="1">
        <f t="array" ref="O15">_xll.FDS(C15,"FG_TOTAL_RETURNC(0,-3AM)")</f>
        <v>5.8195949999999996</v>
      </c>
      <c r="P15" s="3" cm="1">
        <f t="array" ref="P15">_xll.FDS(C15,"FG_TOTAL_RETURNC(0,-6AM)")</f>
        <v>11.521959000000001</v>
      </c>
      <c r="Q15" s="9" cm="1">
        <f t="array" ref="Q15">_xll.FDS(C15,"P_PRICE(0)/P_PRICE_HIGH_PR(0,,,,,,""PRICE"",""INTRA"",""52W"")")</f>
        <v>0.95005726999999995</v>
      </c>
      <c r="R15" s="9" cm="1">
        <f t="array" ref="R15">_xll.FDS(C15,"P_PRICE(0)/P_PRICE_low_PR(0,,,,,,""PRICE"",""INTRA"",""52W"")-1")</f>
        <v>0.35213125000000001</v>
      </c>
      <c r="S15" s="3" cm="1">
        <f t="array" ref="S15">_xll.FDS(C15,"FG_TOTAL_RETURNC(0,-12AM)")</f>
        <v>13.568555999999999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63.6</v>
      </c>
      <c r="W15" s="4" cm="1">
        <f t="array" ref="W15">_xlfn.PERCENTRANK.EXC(_xlfn._xlws.FILTER($O$3:$O$23, ISNUMBER($O$3:$O$23)),O15)*100</f>
        <v>68.100000000000009</v>
      </c>
      <c r="X15" s="4" cm="1">
        <f t="array" ref="X15">_xlfn.PERCENTRANK.EXC(_xlfn._xlws.FILTER($P$3:$P$23, ISNUMBER($P$3:$P$23)),P15)*100</f>
        <v>68.100000000000009</v>
      </c>
      <c r="Y15" s="200" cm="1">
        <f t="array" ref="Y15">_xlfn.PERCENTRANK.EXC(_xlfn._xlws.FILTER($S$3:$S$23, ISNUMBER($S$3:$S$23)),S15)*100</f>
        <v>63.6</v>
      </c>
      <c r="Z15" s="4" cm="1">
        <f t="array" ref="Z15">_xlfn.PERCENTRANK.EXC(_xlfn._xlws.FILTER($K$3:$K$23, ISNUMBER($K$3:$K$23)),K15)*100</f>
        <v>81.8</v>
      </c>
      <c r="AA15" s="4" cm="1">
        <f t="array" ref="AA15">_xlfn.PERCENTRANK.EXC(_xlfn._xlws.FILTER($H$3:$H$23, ISNUMBER($H$3:$H$23)),H15)*100</f>
        <v>59</v>
      </c>
      <c r="AB15" s="4" cm="1">
        <f t="array" ref="AB15">_xlfn.PERCENTRANK.EXC(_xlfn._xlws.FILTER($J$3:$J$23, ISNUMBER($J$3:$J$23)),J15)*100</f>
        <v>81.8</v>
      </c>
      <c r="AC15" s="4">
        <f t="shared" si="4"/>
        <v>54.500000000000007</v>
      </c>
      <c r="AD15" s="4">
        <f t="shared" si="5"/>
        <v>54.500000000000007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66.300000000000011</v>
      </c>
      <c r="AJ15" s="3" cm="1">
        <f t="array" aca="1" ref="AJ15" ca="1">_xlfn.PERCENTRANK.EXC(_xlfn._xlws.FILTER($AH$3:$AH$23, ISNUMBER($AH$3:$AH$23)),AH15)*100</f>
        <v>59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5312138</v>
      </c>
      <c r="E16" cm="1">
        <f t="array" ref="E16">_xll.FDS(C16,"FMA_COS_UP(""EPS"",""1M"",+1,NOW,,,""PORTAGG"",""MEANR"")")</f>
        <v>58</v>
      </c>
      <c r="F16" cm="1">
        <f t="array" ref="F16">_xll.FDS(C16,"FMA_COS_DOWN(""EPS"",""1M"",+1,NOW,,,""PORTAGG"",""MEANR"")")</f>
        <v>47</v>
      </c>
      <c r="G16" cm="1">
        <f t="array" ref="G16">_xll.FDS(A16,"SIZE(FG_CONSTITUENTS)")</f>
        <v>147</v>
      </c>
      <c r="H16" s="9">
        <f t="shared" si="0"/>
        <v>0.39455782312925169</v>
      </c>
      <c r="I16" s="9">
        <f t="shared" si="1"/>
        <v>0.31972789115646261</v>
      </c>
      <c r="J16" s="9">
        <f t="shared" si="2"/>
        <v>7.4829931972789088E-2</v>
      </c>
      <c r="K16" s="5" cm="1">
        <f t="array" ref="K16">_xll.FDS(A16,"FMA_PCT_ABOVE_MAVG(200,0,,,,""PORTAGG"")")/100</f>
        <v>0.92517006802721102</v>
      </c>
      <c r="L16" s="41" cm="1">
        <f t="array" ref="L16">_xll.FDSB(A16,"PERCENT_CHANGE(FMA_EPS(+1,0,,,,""PORTAGG"",""MEAN""),FMA_EPS(+1,-1AM,,,,""PORTAGG"",""MEAN""))")</f>
        <v>-0.89699561480573298</v>
      </c>
      <c r="M16" s="41" cm="1">
        <f t="array" ref="M16">_xll.FDSB(A16,"PERCENT_CHANGE(FMA_EPS(+1,0,,,,""PORTAGG"",""MEAN""),FMA_EPS(+1,-3AM,,,,""PORTAGG"",""MEAN""))")</f>
        <v>-0.351199148020441</v>
      </c>
      <c r="N16" s="3" cm="1">
        <f t="array" ref="N16">_xll.FDS(C16,"FG_TOTAL_RETURNC(0,-1AM)")</f>
        <v>6.6641570000000003</v>
      </c>
      <c r="O16" s="3" cm="1">
        <f t="array" ref="O16">_xll.FDS(C16,"FG_TOTAL_RETURNC(0,-3AM)")</f>
        <v>8.9196439999999999</v>
      </c>
      <c r="P16" s="3" cm="1">
        <f t="array" ref="P16">_xll.FDS(C16,"FG_TOTAL_RETURNC(0,-6AM)")</f>
        <v>15.420650999999999</v>
      </c>
      <c r="Q16" s="9" cm="1">
        <f t="array" ref="Q16">_xll.FDS(C16,"P_PRICE(0)/P_PRICE_HIGH_PR(0,,,,,,""PRICE"",""INTRA"",""52W"")")</f>
        <v>0.99823819999999996</v>
      </c>
      <c r="R16" s="9" cm="1">
        <f t="array" ref="R16">_xll.FDS(C16,"P_PRICE(0)/P_PRICE_low_PR(0,,,,,,""PRICE"",""INTRA"",""52W"")-1")</f>
        <v>0.32786500000000002</v>
      </c>
      <c r="S16" s="3" cm="1">
        <f t="array" ref="S16">_xll.FDS(C16,"FG_TOTAL_RETURNC(0,-12AM)")</f>
        <v>29.449390000000001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77.2</v>
      </c>
      <c r="Y16" s="200" cm="1">
        <f t="array" ref="Y16">_xlfn.PERCENTRANK.EXC(_xlfn._xlws.FILTER($S$3:$S$23, ISNUMBER($S$3:$S$23)),S16)*100</f>
        <v>77.2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68.100000000000009</v>
      </c>
      <c r="AB16" s="4" cm="1">
        <f t="array" ref="AB16">_xlfn.PERCENTRANK.EXC(_xlfn._xlws.FILTER($J$3:$J$23, ISNUMBER($J$3:$J$23)),J16)*100</f>
        <v>72.7</v>
      </c>
      <c r="AC16" s="4">
        <f t="shared" si="4"/>
        <v>63.6</v>
      </c>
      <c r="AD16" s="4">
        <f t="shared" si="5"/>
        <v>59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84.06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6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6965472.5</v>
      </c>
      <c r="E17" cm="1">
        <f t="array" ref="E17">_xll.FDS(C17,"FMA_COS_UP(""EPS"",""1M"",+1,NOW,,,""PORTAGG"",""MEANR"")")</f>
        <v>141</v>
      </c>
      <c r="F17" cm="1">
        <f t="array" ref="F17">_xll.FDS(C17,"FMA_COS_DOWN(""EPS"",""1M"",+1,NOW,,,""PORTAGG"",""MEANR"")")</f>
        <v>203</v>
      </c>
      <c r="G17" cm="1">
        <f t="array" ref="G17">_xll.FDS(A17,"SIZE(FG_CONSTITUENTS)")</f>
        <v>655</v>
      </c>
      <c r="H17" s="9">
        <f t="shared" si="0"/>
        <v>0.21526717557251909</v>
      </c>
      <c r="I17" s="9">
        <f t="shared" si="1"/>
        <v>0.3099236641221374</v>
      </c>
      <c r="J17" s="9">
        <f t="shared" si="2"/>
        <v>-9.4656488549618306E-2</v>
      </c>
      <c r="K17" s="5" cm="1">
        <f t="array" ref="K17">_xll.FDS(A17,"FMA_PCT_ABOVE_MAVG(200,0,,,,""PORTAGG"")")/100</f>
        <v>0.43778801843317999</v>
      </c>
      <c r="L17" s="41" cm="1">
        <f t="array" ref="L17">_xll.FDSB(A17,"PERCENT_CHANGE(FMA_EPS(+1,0,,,,""PORTAGG"",""MEAN""),FMA_EPS(+1,-1AM,,,,""PORTAGG"",""MEAN""))")</f>
        <v>0.32240793425171099</v>
      </c>
      <c r="M17" s="41" cm="1">
        <f t="array" ref="M17">_xll.FDSB(A17,"PERCENT_CHANGE(FMA_EPS(+1,0,,,,""PORTAGG"",""MEAN""),FMA_EPS(+1,-3AM,,,,""PORTAGG"",""MEAN""))")</f>
        <v>1.6866254213441401</v>
      </c>
      <c r="N17" s="3" cm="1">
        <f t="array" ref="N17">_xll.FDS(C17,"FG_TOTAL_RETURNC(0,-1AM)")</f>
        <v>-3.6659777</v>
      </c>
      <c r="O17" s="3" cm="1">
        <f t="array" ref="O17">_xll.FDS(C17,"FG_TOTAL_RETURNC(0,-3AM)")</f>
        <v>7.3539614999999996</v>
      </c>
      <c r="P17" s="3" cm="1">
        <f t="array" ref="P17">_xll.FDS(C17,"FG_TOTAL_RETURNC(0,-6AM)")</f>
        <v>8.7697389999999995</v>
      </c>
      <c r="Q17" s="9" cm="1">
        <f t="array" ref="Q17">_xll.FDS(C17,"P_PRICE(0)/P_PRICE_HIGH_PR(0,,,,,,""PRICE"",""INTRA"",""52W"")")</f>
        <v>0.85502606999999997</v>
      </c>
      <c r="R17" s="9" cm="1">
        <f t="array" ref="R17">_xll.FDS(C17,"P_PRICE(0)/P_PRICE_low_PR(0,,,,,,""PRICE"",""INTRA"",""52W"")-1")</f>
        <v>0.20011234</v>
      </c>
      <c r="S17" s="3" cm="1">
        <f t="array" ref="S17">_xll.FDS(C17,"FG_TOTAL_RETURNC(0,-12AM)")</f>
        <v>-2.4981200000000001</v>
      </c>
      <c r="T17" s="4" cm="1">
        <f t="array" ref="T17">_xlfn.PERCENTRANK.EXC(_xlfn._xlws.FILTER($R$3:$R$23, ISNUMBER($R$3:$R$23)),R17)*100</f>
        <v>59</v>
      </c>
      <c r="U17" s="4">
        <f t="shared" si="3"/>
        <v>41</v>
      </c>
      <c r="V17" s="4" cm="1">
        <f t="array" ref="V17">_xlfn.PERCENTRANK.EXC(_xlfn._xlws.FILTER($Q$3:$Q$23, ISNUMBER($Q$3:$Q$23)),Q17)*100</f>
        <v>36.299999999999997</v>
      </c>
      <c r="W17" s="4" cm="1">
        <f t="array" ref="W17">_xlfn.PERCENTRANK.EXC(_xlfn._xlws.FILTER($O$3:$O$23, ISNUMBER($O$3:$O$23)),O17)*100</f>
        <v>72.7</v>
      </c>
      <c r="X17" s="4" cm="1">
        <f t="array" ref="X17">_xlfn.PERCENTRANK.EXC(_xlfn._xlws.FILTER($P$3:$P$23, ISNUMBER($P$3:$P$23)),P17)*100</f>
        <v>59</v>
      </c>
      <c r="Y17" s="200" cm="1">
        <f t="array" ref="Y17">_xlfn.PERCENTRANK.EXC(_xlfn._xlws.FILTER($S$3:$S$23, ISNUMBER($S$3:$S$23)),S17)*100</f>
        <v>31.8</v>
      </c>
      <c r="Z17" s="4" cm="1">
        <f t="array" ref="Z17">_xlfn.PERCENTRANK.EXC(_xlfn._xlws.FILTER($K$3:$K$23, ISNUMBER($K$3:$K$23)),K17)*100</f>
        <v>40.9</v>
      </c>
      <c r="AA17" s="4" cm="1">
        <f t="array" ref="AA17">_xlfn.PERCENTRANK.EXC(_xlfn._xlws.FILTER($H$3:$H$23, ISNUMBER($H$3:$H$23)),H17)*100</f>
        <v>36.299999999999997</v>
      </c>
      <c r="AB17" s="4" cm="1">
        <f t="array" ref="AB17">_xlfn.PERCENTRANK.EXC(_xlfn._xlws.FILTER($J$3:$J$23, ISNUMBER($J$3:$J$23)),J17)*100</f>
        <v>40.9</v>
      </c>
      <c r="AC17" s="4">
        <f t="shared" si="4"/>
        <v>81.8</v>
      </c>
      <c r="AD17" s="4">
        <f t="shared" si="5"/>
        <v>81.8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59</v>
      </c>
      <c r="AH17" s="4">
        <f t="shared" ca="1" si="7"/>
        <v>54.03</v>
      </c>
      <c r="AJ17" s="3" cm="1">
        <f t="array" aca="1" ref="AJ17" ca="1">_xlfn.PERCENTRANK.EXC(_xlfn._xlws.FILTER($AH$3:$AH$23, ISNUMBER($AH$3:$AH$23)),AH17)*100</f>
        <v>54.500000000000007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158923.26999999999</v>
      </c>
      <c r="E18" cm="1">
        <f t="array" ref="E18">_xll.FDS(C18,"FMA_COS_UP(""EPS"",""1M"",+1,NOW,,,""PORTAGG"",""MEANR"")")</f>
        <v>6</v>
      </c>
      <c r="F18" cm="1">
        <f t="array" ref="F18">_xll.FDS(C18,"FMA_COS_DOWN(""EPS"",""1M"",+1,NOW,,,""PORTAGG"",""MEANR"")")</f>
        <v>4</v>
      </c>
      <c r="G18" cm="1">
        <f t="array" ref="G18">_xll.FDS(A18,"SIZE(FG_CONSTITUENTS)")</f>
        <v>35</v>
      </c>
      <c r="H18" s="9">
        <f t="shared" si="0"/>
        <v>0.17142857142857143</v>
      </c>
      <c r="I18" s="9">
        <f t="shared" si="1"/>
        <v>0.11428571428571428</v>
      </c>
      <c r="J18" s="9">
        <f t="shared" si="2"/>
        <v>5.7142857142857148E-2</v>
      </c>
      <c r="K18" s="5" cm="1">
        <f t="array" ref="K18">_xll.FDS(A18,"FMA_PCT_ABOVE_MAVG(200,0,,,,""PORTAGG"")")/100</f>
        <v>0.314285714285714</v>
      </c>
      <c r="L18" s="41" cm="1">
        <f t="array" ref="L18">_xll.FDSB(A18,"PERCENT_CHANGE(FMA_EPS(+1,0,,,,""PORTAGG"",""MEAN""),FMA_EPS(+1,-1AM,,,,""PORTAGG"",""MEAN""))")</f>
        <v>-5.0252438501373602</v>
      </c>
      <c r="M18" s="41" cm="1">
        <f t="array" ref="M18">_xll.FDSB(A18,"PERCENT_CHANGE(FMA_EPS(+1,0,,,,""PORTAGG"",""MEAN""),FMA_EPS(+1,-3AM,,,,""PORTAGG"",""MEAN""))")</f>
        <v>-3.8352562769273302</v>
      </c>
      <c r="N18" s="3" cm="1">
        <f t="array" ref="N18">_xll.FDS(C18,"FG_TOTAL_RETURNC(0,-1AM)")</f>
        <v>6.1844587000000004</v>
      </c>
      <c r="O18" s="3" cm="1">
        <f t="array" ref="O18">_xll.FDS(C18,"FG_TOTAL_RETURNC(0,-3AM)")</f>
        <v>3.6125183000000001</v>
      </c>
      <c r="P18" s="3" cm="1">
        <f t="array" ref="P18">_xll.FDS(C18,"FG_TOTAL_RETURNC(0,-6AM)")</f>
        <v>0.31497478000000001</v>
      </c>
      <c r="Q18" s="9" cm="1">
        <f t="array" ref="Q18">_xll.FDS(C18,"P_PRICE(0)/P_PRICE_HIGH_PR(0,,,,,,""PRICE"",""INTRA"",""52W"")")</f>
        <v>0.89374995000000002</v>
      </c>
      <c r="R18" s="9" cm="1">
        <f t="array" ref="R18">_xll.FDS(C18,"P_PRICE(0)/P_PRICE_low_PR(0,,,,,,""PRICE"",""INTRA"",""52W"")-1")</f>
        <v>9.5785499999999996E-2</v>
      </c>
      <c r="S18" s="3" cm="1">
        <f t="array" ref="S18">_xll.FDS(C18,"FG_TOTAL_RETURNC(0,-12AM)")</f>
        <v>-1.2291848999999999</v>
      </c>
      <c r="T18" s="4" cm="1">
        <f t="array" ref="T18">_xlfn.PERCENTRANK.EXC(_xlfn._xlws.FILTER($R$3:$R$23, ISNUMBER($R$3:$R$23)),R18)*100</f>
        <v>36.299999999999997</v>
      </c>
      <c r="U18" s="4">
        <f t="shared" si="3"/>
        <v>63.7</v>
      </c>
      <c r="V18" s="4" cm="1">
        <f t="array" ref="V18">_xlfn.PERCENTRANK.EXC(_xlfn._xlws.FILTER($Q$3:$Q$23, ISNUMBER($Q$3:$Q$23)),Q18)*100</f>
        <v>50</v>
      </c>
      <c r="W18" s="4" cm="1">
        <f t="array" ref="W18">_xlfn.PERCENTRANK.EXC(_xlfn._xlws.FILTER($O$3:$O$23, ISNUMBER($O$3:$O$23)),O18)*100</f>
        <v>50</v>
      </c>
      <c r="X18" s="4" cm="1">
        <f t="array" ref="X18">_xlfn.PERCENTRANK.EXC(_xlfn._xlws.FILTER($P$3:$P$23, ISNUMBER($P$3:$P$23)),P18)*100</f>
        <v>45.4</v>
      </c>
      <c r="Y18" s="200" cm="1">
        <f t="array" ref="Y18">_xlfn.PERCENTRANK.EXC(_xlfn._xlws.FILTER($S$3:$S$23, ISNUMBER($S$3:$S$23)),S18)*100</f>
        <v>50</v>
      </c>
      <c r="Z18" s="4" cm="1">
        <f t="array" ref="Z18">_xlfn.PERCENTRANK.EXC(_xlfn._xlws.FILTER($K$3:$K$23, ISNUMBER($K$3:$K$23)),K18)*100</f>
        <v>22.7</v>
      </c>
      <c r="AA18" s="4" cm="1">
        <f t="array" ref="AA18">_xlfn.PERCENTRANK.EXC(_xlfn._xlws.FILTER($H$3:$H$23, ISNUMBER($H$3:$H$23)),H18)*100</f>
        <v>27.200000000000003</v>
      </c>
      <c r="AB18" s="4" cm="1">
        <f t="array" ref="AB18">_xlfn.PERCENTRANK.EXC(_xlfn._xlws.FILTER($J$3:$J$23, ISNUMBER($J$3:$J$23)),J18)*100</f>
        <v>68.100000000000009</v>
      </c>
      <c r="AC18" s="4">
        <f t="shared" si="4"/>
        <v>13.600000000000001</v>
      </c>
      <c r="AD18" s="4">
        <f t="shared" si="5"/>
        <v>40.9</v>
      </c>
      <c r="AE18" s="4">
        <f t="shared" si="6"/>
        <v>22.7</v>
      </c>
      <c r="AF18" s="4">
        <f>'Economic Momentum'!Q19</f>
        <v>90.9</v>
      </c>
      <c r="AG18" s="4">
        <f ca="1">'Economic Momentum'!R19</f>
        <v>90.9</v>
      </c>
      <c r="AH18" s="4">
        <f t="shared" ca="1" si="7"/>
        <v>48.62</v>
      </c>
      <c r="AJ18" s="3" cm="1">
        <f t="array" aca="1" ref="AJ18" ca="1">_xlfn.PERCENTRANK.EXC(_xlfn._xlws.FILTER($AH$3:$AH$23, ISNUMBER($AH$3:$AH$23)),AH18)*100</f>
        <v>50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443438.76401478698</v>
      </c>
      <c r="E19" cm="1">
        <f t="array" ref="E19">_xll.FDS(C19,"FMA_COS_UP(""EPS"",""1M"",+1,NOW,,,""PORTAGG"",""MEANR"")")</f>
        <v>58</v>
      </c>
      <c r="F19" cm="1">
        <f t="array" ref="F19">_xll.FDS(C19,"FMA_COS_DOWN(""EPS"",""1M"",+1,NOW,,,""PORTAGG"",""MEANR"")")</f>
        <v>66</v>
      </c>
      <c r="G19" s="1" cm="1">
        <f t="array" ref="G19">_xll.FDS(A19,"SIZE(FG_CONSTITUENTS)")</f>
        <v>1</v>
      </c>
      <c r="H19" s="48">
        <f t="shared" si="0"/>
        <v>58</v>
      </c>
      <c r="I19" s="48">
        <f t="shared" si="1"/>
        <v>66</v>
      </c>
      <c r="J19" s="9">
        <f t="shared" si="2"/>
        <v>-8</v>
      </c>
      <c r="K19" s="6" cm="1">
        <f t="array" ref="K19">_xll.FDS(A19,"FMA_PCT_ABOVE_MAVG(200,0,,,,""PORTAGG"")")/100</f>
        <v>0.230884557721139</v>
      </c>
      <c r="L19" s="41" cm="1">
        <f t="array" ref="L19">_xll.FDSB(A19,"PERCENT_CHANGE(FMA_EPS(+1,0,,,,""PORTAGG"",""MEAN""),FMA_EPS(+1,-1AM,,,,""PORTAGG"",""MEAN""))")</f>
        <v>-1.0024597498999099</v>
      </c>
      <c r="M19" s="41" cm="1">
        <f t="array" ref="M19">_xll.FDSB(A19,"PERCENT_CHANGE(FMA_EPS(+1,0,,,,""PORTAGG"",""MEAN""),FMA_EPS(+1,-3AM,,,,""PORTAGG"",""MEAN""))")</f>
        <v>-2.6804194605087002</v>
      </c>
      <c r="N19" s="3" cm="1">
        <f t="array" ref="N19">_xll.FDS(C19,"FG_TOTAL_RETURNC(0,-1AM)")</f>
        <v>-1.9673883999999999</v>
      </c>
      <c r="O19" s="54" cm="1">
        <f t="array" ref="O19">_xll.FDS(C19,"FG_TOTAL_RETURNC(0,-3AM)")</f>
        <v>-4.6227749999999999</v>
      </c>
      <c r="P19" s="54" cm="1">
        <f t="array" ref="P19">_xll.FDS(C19,"FG_TOTAL_RETURNC(0,-6AM)")</f>
        <v>-8.1213709999999999</v>
      </c>
      <c r="Q19" s="9" cm="1">
        <f t="array" ref="Q19">_xll.FDS(C19,"P_PRICE(0)/P_PRICE_HIGH_PR(0,,,,,,""PRICE"",""INTRA"",""52W"")")</f>
        <v>0.83067303999999997</v>
      </c>
      <c r="R19" s="9" cm="1">
        <f t="array" ref="R19">_xll.FDS(C19,"P_PRICE(0)/P_PRICE_low_PR(0,,,,,,""PRICE"",""INTRA"",""52W"")-1")</f>
        <v>2.3496866000000002E-2</v>
      </c>
      <c r="S19" s="3" cm="1">
        <f t="array" ref="S19">_xll.FDS(C19,"FG_TOTAL_RETURNC(0,-12AM)")</f>
        <v>-13.048178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27.200000000000003</v>
      </c>
      <c r="W19" s="4" cm="1">
        <f t="array" ref="W19">_xlfn.PERCENTRANK.EXC(_xlfn._xlws.FILTER($O$3:$O$23, ISNUMBER($O$3:$O$23)),O19)*100</f>
        <v>36.299999999999997</v>
      </c>
      <c r="X19" s="4" cm="1">
        <f t="array" ref="X19">_xlfn.PERCENTRANK.EXC(_xlfn._xlws.FILTER($P$3:$P$23, ISNUMBER($P$3:$P$23)),P19)*100</f>
        <v>18.099999999999998</v>
      </c>
      <c r="Y19" s="200" cm="1">
        <f t="array" ref="Y19">_xlfn.PERCENTRANK.EXC(_xlfn._xlws.FILTER($S$3:$S$23, ISNUMBER($S$3:$S$23)),S19)*100</f>
        <v>4.5</v>
      </c>
      <c r="Z19" s="4" cm="1">
        <f t="array" ref="Z19">_xlfn.PERCENTRANK.EXC(_xlfn._xlws.FILTER($K$3:$K$23, ISNUMBER($K$3:$K$23)),K19)*100</f>
        <v>13.600000000000001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59</v>
      </c>
      <c r="AD19" s="4">
        <f t="shared" si="5"/>
        <v>50</v>
      </c>
      <c r="AE19" s="4">
        <f t="shared" si="6"/>
        <v>50</v>
      </c>
      <c r="AF19" s="4">
        <f>'Economic Momentum'!Q20</f>
        <v>36.299999999999997</v>
      </c>
      <c r="AG19" s="4">
        <f ca="1">'Economic Momentum'!R20</f>
        <v>95.399999999999991</v>
      </c>
      <c r="AH19" s="4">
        <f t="shared" ca="1" si="7"/>
        <v>27.200000000000003</v>
      </c>
      <c r="AJ19" s="3" cm="1">
        <f t="array" aca="1" ref="AJ19" ca="1">_xlfn.PERCENTRANK.EXC(_xlfn._xlws.FILTER($AH$3:$AH$23, ISNUMBER($AH$3:$AH$23)),AH19)*100</f>
        <v>22.7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414903.28</v>
      </c>
      <c r="E20" cm="1">
        <f t="array" ref="E20">_xll.FDS(C20,"FMA_COS_UP(""EPS"",""1M"",+1,NOW,,,""PORTAGG"",""MEANR"")")</f>
        <v>15</v>
      </c>
      <c r="F20" cm="1">
        <f t="array" ref="F20">_xll.FDS(C20,"FMA_COS_DOWN(""EPS"",""1M"",+1,NOW,,,""PORTAGG"",""MEANR"")")</f>
        <v>18</v>
      </c>
      <c r="G20" cm="1">
        <f t="array" ref="G20">_xll.FDS(A20,"SIZE(FG_CONSTITUENTS)")</f>
        <v>98</v>
      </c>
      <c r="H20" s="9">
        <f t="shared" si="0"/>
        <v>0.15306122448979592</v>
      </c>
      <c r="I20" s="9">
        <f t="shared" si="1"/>
        <v>0.18367346938775511</v>
      </c>
      <c r="J20" s="9">
        <f t="shared" si="2"/>
        <v>-3.061224489795919E-2</v>
      </c>
      <c r="K20" s="5" cm="1">
        <f t="array" ref="K20">_xll.FDS(A20,"FMA_PCT_ABOVE_MAVG(200,0,,,,""PORTAGG"")")/100</f>
        <v>0.6</v>
      </c>
      <c r="L20" s="41" cm="1">
        <f t="array" ref="L20">_xll.FDSB(A20,"PERCENT_CHANGE(FMA_EPS(+1,0,,,,""PORTAGG"",""MEAN""),FMA_EPS(+1,-1AM,,,,""PORTAGG"",""MEAN""))")</f>
        <v>-4.1041695841340404</v>
      </c>
      <c r="M20" s="41" cm="1">
        <f t="array" ref="M20">_xll.FDSB(A20,"PERCENT_CHANGE(FMA_EPS(+1,0,,,,""PORTAGG"",""MEAN""),FMA_EPS(+1,-3AM,,,,""PORTAGG"",""MEAN""))")</f>
        <v>-7.1230392823461601</v>
      </c>
      <c r="N20" s="3" cm="1">
        <f t="array" ref="N20">_xll.FDS(C20,"FG_TOTAL_RETURNC(0,-1AM)")</f>
        <v>4.1330099999999996</v>
      </c>
      <c r="O20" s="3" cm="1">
        <f t="array" ref="O20">_xll.FDS(C20,"FG_TOTAL_RETURNC(0,-3AM)")</f>
        <v>12.613939999999999</v>
      </c>
      <c r="P20" s="3" cm="1">
        <f t="array" ref="P20">_xll.FDS(C20,"FG_TOTAL_RETURNC(0,-6AM)")</f>
        <v>33.949134999999998</v>
      </c>
      <c r="Q20" s="9" cm="1">
        <f t="array" ref="Q20">_xll.FDS(C20,"P_PRICE(0)/P_PRICE_HIGH_PR(0,,,,,,""PRICE"",""INTRA"",""52W"")")</f>
        <v>0.97185319999999997</v>
      </c>
      <c r="R20" s="9" cm="1">
        <f t="array" ref="R20">_xll.FDS(C20,"P_PRICE(0)/P_PRICE_low_PR(0,,,,,,""PRICE"",""INTRA"",""52W"")-1")</f>
        <v>0.45466804999999999</v>
      </c>
      <c r="S20" s="3" cm="1">
        <f t="array" ref="S20">_xll.FDS(C20,"FG_TOTAL_RETURNC(0,-12AM)")</f>
        <v>49.180267000000001</v>
      </c>
      <c r="T20" s="4" cm="1">
        <f t="array" ref="T20">_xlfn.PERCENTRANK.EXC(_xlfn._xlws.FILTER($R$3:$R$23, ISNUMBER($R$3:$R$23)),R20)*100</f>
        <v>86.3</v>
      </c>
      <c r="U20" s="4">
        <f t="shared" si="3"/>
        <v>13.700000000000003</v>
      </c>
      <c r="V20" s="4" cm="1">
        <f t="array" ref="V20">_xlfn.PERCENTRANK.EXC(_xlfn._xlws.FILTER($Q$3:$Q$23, ISNUMBER($Q$3:$Q$23)),Q20)*100</f>
        <v>72.7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95.399999999999991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63.6</v>
      </c>
      <c r="AA20" s="4" cm="1">
        <f t="array" ref="AA20">_xlfn.PERCENTRANK.EXC(_xlfn._xlws.FILTER($H$3:$H$23, ISNUMBER($H$3:$H$23)),H20)*100</f>
        <v>18.099999999999998</v>
      </c>
      <c r="AB20" s="4" cm="1">
        <f t="array" ref="AB20">_xlfn.PERCENTRANK.EXC(_xlfn._xlws.FILTER($J$3:$J$23, ISNUMBER($J$3:$J$23)),J20)*100</f>
        <v>50</v>
      </c>
      <c r="AC20" s="4">
        <f t="shared" si="4"/>
        <v>22.7</v>
      </c>
      <c r="AD20" s="4">
        <f t="shared" si="5"/>
        <v>22.7</v>
      </c>
      <c r="AE20" s="4">
        <f t="shared" si="6"/>
        <v>45.4</v>
      </c>
      <c r="AF20" s="4">
        <f>'Economic Momentum'!Q21</f>
        <v>9</v>
      </c>
      <c r="AG20" s="4">
        <f ca="1">'Economic Momentum'!R21</f>
        <v>13.600000000000001</v>
      </c>
      <c r="AH20" s="4">
        <f t="shared" ca="1" si="7"/>
        <v>84.97</v>
      </c>
      <c r="AJ20" s="3" cm="1">
        <f t="array" aca="1" ref="AJ20" ca="1">_xlfn.PERCENTRANK.EXC(_xlfn._xlws.FILTER($AH$3:$AH$23, ISNUMBER($AH$3:$AH$23)),AH20)*100</f>
        <v>90.9</v>
      </c>
      <c r="AK20">
        <f t="shared" si="8"/>
        <v>4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861672.7</v>
      </c>
      <c r="E21" cm="1">
        <f t="array" ref="E21">_xll.FDS(C21,"FMA_COS_UP(""EPS"",""1M"",+1,NOW,,,""PORTAGG"",""MEANR"")")</f>
        <v>6</v>
      </c>
      <c r="F21" cm="1">
        <f t="array" ref="F21">_xll.FDS(C21,"FMA_COS_DOWN(""EPS"",""1M"",+1,NOW,,,""PORTAGG"",""MEANR"")")</f>
        <v>9</v>
      </c>
      <c r="G21" cm="1">
        <f t="array" ref="G21">_xll.FDS(A21,"SIZE(FG_CONSTITUENTS)")</f>
        <v>43</v>
      </c>
      <c r="H21" s="9">
        <f t="shared" si="0"/>
        <v>0.13953488372093023</v>
      </c>
      <c r="I21" s="9">
        <f t="shared" si="1"/>
        <v>0.20930232558139536</v>
      </c>
      <c r="J21" s="9">
        <f t="shared" si="2"/>
        <v>-6.9767441860465129E-2</v>
      </c>
      <c r="K21" s="5" cm="1">
        <f t="array" ref="K21">_xll.FDS(A21,"FMA_PCT_ABOVE_MAVG(200,0,,,,""PORTAGG"")")/100</f>
        <v>0.22222222222222199</v>
      </c>
      <c r="L21" s="41" cm="1">
        <f t="array" ref="L21">_xll.FDSB(A21,"PERCENT_CHANGE(FMA_EPS(+1,0,,,,""PORTAGG"",""MEAN""),FMA_EPS(+1,-1AM,,,,""PORTAGG"",""MEAN""))")</f>
        <v>-3.62391946788579</v>
      </c>
      <c r="M21" s="41" cm="1">
        <f t="array" ref="M21">_xll.FDSB(A21,"PERCENT_CHANGE(FMA_EPS(+1,0,,,,""PORTAGG"",""MEAN""),FMA_EPS(+1,-3AM,,,,""PORTAGG"",""MEAN""))")</f>
        <v>1.05278720509725</v>
      </c>
      <c r="N21" s="3" cm="1">
        <f t="array" ref="N21">_xll.FDS(C21,"FG_TOTAL_RETURNC(0,-1AM)")</f>
        <v>3.8618684000000001</v>
      </c>
      <c r="O21" s="3" cm="1">
        <f t="array" ref="O21">_xll.FDS(C21,"FG_TOTAL_RETURNC(0,-3AM)")</f>
        <v>-4.1221560000000004</v>
      </c>
      <c r="P21" s="3" cm="1">
        <f t="array" ref="P21">_xll.FDS(C21,"FG_TOTAL_RETURNC(0,-6AM)")</f>
        <v>-3.3468604000000002</v>
      </c>
      <c r="Q21" s="9" cm="1">
        <f t="array" ref="Q21">_xll.FDS(C21,"P_PRICE(0)/P_PRICE_HIGH_PR(0,,,,,,""PRICE"",""INTRA"",""52W"")")</f>
        <v>0.87981030000000005</v>
      </c>
      <c r="R21" s="9" cm="1">
        <f t="array" ref="R21">_xll.FDS(C21,"P_PRICE(0)/P_PRICE_low_PR(0,,,,,,""PRICE"",""INTRA"",""52W"")-1")</f>
        <v>4.1902660000000001E-2</v>
      </c>
      <c r="S21" s="3" cm="1">
        <f t="array" ref="S21">_xll.FDS(C21,"FG_TOTAL_RETURNC(0,-12AM)")</f>
        <v>-2.4527013000000002</v>
      </c>
      <c r="T21" s="4" cm="1">
        <f t="array" ref="T21">_xlfn.PERCENTRANK.EXC(_xlfn._xlws.FILTER($R$3:$R$23, ISNUMBER($R$3:$R$23)),R21)*100</f>
        <v>9</v>
      </c>
      <c r="U21" s="4">
        <f t="shared" si="3"/>
        <v>91</v>
      </c>
      <c r="V21" s="4" cm="1">
        <f t="array" ref="V21">_xlfn.PERCENTRANK.EXC(_xlfn._xlws.FILTER($Q$3:$Q$23, ISNUMBER($Q$3:$Q$23)),Q21)*100</f>
        <v>40.9</v>
      </c>
      <c r="W21" s="4" cm="1">
        <f t="array" ref="W21">_xlfn.PERCENTRANK.EXC(_xlfn._xlws.FILTER($O$3:$O$23, ISNUMBER($O$3:$O$23)),O21)*100</f>
        <v>40.9</v>
      </c>
      <c r="X21" s="4" cm="1">
        <f t="array" ref="X21">_xlfn.PERCENTRANK.EXC(_xlfn._xlws.FILTER($P$3:$P$23, ISNUMBER($P$3:$P$23)),P21)*100</f>
        <v>36.299999999999997</v>
      </c>
      <c r="Y21" s="200" cm="1">
        <f t="array" ref="Y21">_xlfn.PERCENTRANK.EXC(_xlfn._xlws.FILTER($S$3:$S$23, ISNUMBER($S$3:$S$23)),S21)*100</f>
        <v>40.9</v>
      </c>
      <c r="Z21" s="4" cm="1">
        <f t="array" ref="Z21">_xlfn.PERCENTRANK.EXC(_xlfn._xlws.FILTER($K$3:$K$23, ISNUMBER($K$3:$K$23)),K21)*100</f>
        <v>9</v>
      </c>
      <c r="AA21" s="4" cm="1">
        <f t="array" ref="AA21">_xlfn.PERCENTRANK.EXC(_xlfn._xlws.FILTER($H$3:$H$23, ISNUMBER($H$3:$H$23)),H21)*100</f>
        <v>9</v>
      </c>
      <c r="AB21" s="4" cm="1">
        <f t="array" ref="AB21">_xlfn.PERCENTRANK.EXC(_xlfn._xlws.FILTER($J$3:$J$23, ISNUMBER($J$3:$J$23)),J21)*100</f>
        <v>45.4</v>
      </c>
      <c r="AC21" s="4">
        <f t="shared" si="4"/>
        <v>40.9</v>
      </c>
      <c r="AD21" s="4">
        <f t="shared" si="5"/>
        <v>77.2</v>
      </c>
      <c r="AE21" s="4">
        <f t="shared" si="6"/>
        <v>68.100000000000009</v>
      </c>
      <c r="AF21" s="4">
        <f>'Economic Momentum'!Q22</f>
        <v>54.500000000000007</v>
      </c>
      <c r="AG21" s="4">
        <f ca="1">'Economic Momentum'!R22</f>
        <v>40.9</v>
      </c>
      <c r="AH21" s="4">
        <f t="shared" ca="1" si="7"/>
        <v>39.519999999999996</v>
      </c>
      <c r="AJ21" s="3" cm="1">
        <f t="array" aca="1" ref="AJ21" ca="1">_xlfn.PERCENTRANK.EXC(_xlfn._xlws.FILTER($AH$3:$AH$23, ISNUMBER($AH$3:$AH$23)),AH21)*100</f>
        <v>45.4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23876.997650000001</v>
      </c>
      <c r="E22" cm="1">
        <f t="array" ref="E22">_xll.FDS(C22,"FMA_COS_UP(""EPS"",""1M"",+1,NOW,,,""PORTAGG"",""MEANR"")")</f>
        <v>7</v>
      </c>
      <c r="F22" cm="1">
        <f t="array" ref="F22">_xll.FDS(C22,"FMA_COS_DOWN(""EPS"",""1M"",+1,NOW,,,""PORTAGG"",""MEANR"")")</f>
        <v>15</v>
      </c>
      <c r="G22" cm="1">
        <f t="array" ref="G22">_xll.FDS(A22,"SIZE(FG_CONSTITUENTS)")</f>
        <v>48</v>
      </c>
      <c r="H22" s="9">
        <f t="shared" si="0"/>
        <v>0.14583333333333334</v>
      </c>
      <c r="I22" s="9">
        <f t="shared" si="1"/>
        <v>0.3125</v>
      </c>
      <c r="J22" s="9">
        <f t="shared" si="2"/>
        <v>-0.16666666666666666</v>
      </c>
      <c r="K22" s="5" cm="1">
        <f t="array" ref="K22">_xll.FDS(A22,"FMA_PCT_ABOVE_MAVG(200,0,,,,""PORTAGG"")")/100</f>
        <v>0.58333333333333304</v>
      </c>
      <c r="L22" s="41" cm="1">
        <f t="array" ref="L22">_xll.FDSB(A22,"PERCENT_CHANGE(FMA_EPS(+1,0,,,,""PORTAGG"",""MEAN""),FMA_EPS(+1,-1AM,,,,""PORTAGG"",""MEAN""))")</f>
        <v>3.5095585769434798</v>
      </c>
      <c r="M22" s="41" cm="1">
        <f t="array" ref="M22">_xll.FDSB(A22,"PERCENT_CHANGE(FMA_EPS(+1,0,,,,""PORTAGG"",""MEAN""),FMA_EPS(+1,-3AM,,,,""PORTAGG"",""MEAN""))")</f>
        <v>0.61631828873891703</v>
      </c>
      <c r="N22" s="3" cm="1">
        <f t="array" ref="N22">_xll.FDS(C22,"FG_TOTAL_RETURNC(0,-1AM)")</f>
        <v>-3.5631300000000001</v>
      </c>
      <c r="O22" s="3" cm="1">
        <f t="array" ref="O22">_xll.FDS(C22,"FG_TOTAL_RETURNC(0,-3AM)")</f>
        <v>-6.8810760000000002</v>
      </c>
      <c r="P22" s="3" cm="1">
        <f t="array" ref="P22">_xll.FDS(C22,"FG_TOTAL_RETURNC(0,-6AM)")</f>
        <v>-5.0705314000000001</v>
      </c>
      <c r="Q22" s="9" cm="1">
        <f t="array" ref="Q22">_xll.FDS(C22,"P_PRICE(0)/P_PRICE_HIGH_PR(0,,,,,,""PRICE"",""INTRA"",""52W"")")</f>
        <v>0.79578139999999997</v>
      </c>
      <c r="R22" s="9" cm="1">
        <f t="array" ref="R22">_xll.FDS(C22,"P_PRICE(0)/P_PRICE_low_PR(0,,,,,,""PRICE"",""INTRA"",""52W"")-1")</f>
        <v>8.1668019999999994E-2</v>
      </c>
      <c r="S22" s="3" cm="1">
        <f t="array" ref="S22">_xll.FDS(C22,"FG_TOTAL_RETURNC(0,-12AM)")</f>
        <v>-2.4718463000000002</v>
      </c>
      <c r="T22" s="4" cm="1">
        <f t="array" ref="T22">_xlfn.PERCENTRANK.EXC(_xlfn._xlws.FILTER($R$3:$R$23, ISNUMBER($R$3:$R$23)),R22)*100</f>
        <v>22.7</v>
      </c>
      <c r="U22" s="4">
        <f t="shared" si="3"/>
        <v>77.3</v>
      </c>
      <c r="V22" s="4" cm="1">
        <f t="array" ref="V22">_xlfn.PERCENTRANK.EXC(_xlfn._xlws.FILTER($Q$3:$Q$23, ISNUMBER($Q$3:$Q$23)),Q22)*100</f>
        <v>9</v>
      </c>
      <c r="W22" s="4" cm="1">
        <f t="array" ref="W22">_xlfn.PERCENTRANK.EXC(_xlfn._xlws.FILTER($O$3:$O$23, ISNUMBER($O$3:$O$23)),O22)*100</f>
        <v>18.099999999999998</v>
      </c>
      <c r="X22" s="4" cm="1">
        <f t="array" ref="X22">_xlfn.PERCENTRANK.EXC(_xlfn._xlws.FILTER($P$3:$P$23, ISNUMBER($P$3:$P$23)),P22)*100</f>
        <v>27.200000000000003</v>
      </c>
      <c r="Y22" s="200" cm="1">
        <f t="array" ref="Y22">_xlfn.PERCENTRANK.EXC(_xlfn._xlws.FILTER($S$3:$S$23, ISNUMBER($S$3:$S$23)),S22)*100</f>
        <v>36.299999999999997</v>
      </c>
      <c r="Z22" s="4" cm="1">
        <f t="array" ref="Z22">_xlfn.PERCENTRANK.EXC(_xlfn._xlws.FILTER($K$3:$K$23, ISNUMBER($K$3:$K$23)),K22)*100</f>
        <v>59</v>
      </c>
      <c r="AA22" s="4" cm="1">
        <f t="array" ref="AA22">_xlfn.PERCENTRANK.EXC(_xlfn._xlws.FILTER($H$3:$H$23, ISNUMBER($H$3:$H$23)),H22)*100</f>
        <v>13.600000000000001</v>
      </c>
      <c r="AB22" s="4" cm="1">
        <f t="array" ref="AB22">_xlfn.PERCENTRANK.EXC(_xlfn._xlws.FILTER($J$3:$J$23, ISNUMBER($J$3:$J$23)),J22)*100</f>
        <v>22.7</v>
      </c>
      <c r="AC22" s="4">
        <f t="shared" si="4"/>
        <v>90.9</v>
      </c>
      <c r="AD22" s="4">
        <f t="shared" si="5"/>
        <v>63.6</v>
      </c>
      <c r="AE22" s="4">
        <f t="shared" si="6"/>
        <v>4.5</v>
      </c>
      <c r="AF22" s="4">
        <f>'Economic Momentum'!Q23</f>
        <v>81.8</v>
      </c>
      <c r="AG22" s="4">
        <f ca="1">'Economic Momentum'!R23</f>
        <v>81.8</v>
      </c>
      <c r="AH22" s="4">
        <f t="shared" ca="1" si="7"/>
        <v>17.189999999999998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2725760.5</v>
      </c>
      <c r="E23" cm="1">
        <f t="array" ref="E23">_xll.FDS(C23,"FMA_COS_UP(""EPS"",""1M"",+1,NOW,,,""PORTAGG"",""MEANR"")")</f>
        <v>14</v>
      </c>
      <c r="F23" cm="1">
        <f t="array" ref="F23">_xll.FDS(C23,"FMA_COS_DOWN(""EPS"",""1M"",+1,NOW,,,""PORTAGG"",""MEANR"")")</f>
        <v>40</v>
      </c>
      <c r="G23" cm="1">
        <f t="array" ref="G23">_xll.FDS(A23,"SIZE(FG_CONSTITUENTS)")</f>
        <v>124</v>
      </c>
      <c r="H23" s="9">
        <f t="shared" si="0"/>
        <v>0.11290322580645161</v>
      </c>
      <c r="I23" s="9">
        <f t="shared" si="1"/>
        <v>0.32258064516129031</v>
      </c>
      <c r="J23" s="9">
        <f t="shared" si="2"/>
        <v>-0.20967741935483869</v>
      </c>
      <c r="K23" s="5" cm="1">
        <f t="array" ref="K23">_xll.FDS(A23,"FMA_PCT_ABOVE_MAVG(200,0,,,,""PORTAGG"")")/100</f>
        <v>0.45454545454545503</v>
      </c>
      <c r="L23" s="41" cm="1">
        <f t="array" ref="L23">_xll.FDSB(A23,"PERCENT_CHANGE(FMA_EPS(+1,0,,,,""PORTAGG"",""MEAN""),FMA_EPS(+1,-1AM,,,,""PORTAGG"",""MEAN""))")</f>
        <v>-1.72831520874309</v>
      </c>
      <c r="M23" s="41" cm="1">
        <f t="array" ref="M23">_xll.FDSB(A23,"PERCENT_CHANGE(FMA_EPS(+1,0,,,,""PORTAGG"",""MEAN""),FMA_EPS(+1,-3AM,,,,""PORTAGG"",""MEAN""))")</f>
        <v>-2.7236148726168201</v>
      </c>
      <c r="N23" s="3" cm="1">
        <f t="array" ref="N23">_xll.FDS(C23,"FG_TOTAL_RETURNC(0,-1AM)")</f>
        <v>1.0985255</v>
      </c>
      <c r="O23" s="3" cm="1">
        <f t="array" ref="O23">_xll.FDS(C23,"FG_TOTAL_RETURNC(0,-3AM)")</f>
        <v>-8.3900450000000006</v>
      </c>
      <c r="P23" s="3" cm="1">
        <f t="array" ref="P23">_xll.FDS(C23,"FG_TOTAL_RETURNC(0,-6AM)")</f>
        <v>-4.6395660000000003</v>
      </c>
      <c r="Q23" s="9" cm="1">
        <f t="array" ref="Q23">_xll.FDS(C23,"P_PRICE(0)/P_PRICE_HIGH_PR(0,,,,,,""PRICE"",""INTRA"",""52W"")")</f>
        <v>0.89566469999999998</v>
      </c>
      <c r="R23" s="9" cm="1">
        <f t="array" ref="R23">_xll.FDS(C23,"P_PRICE(0)/P_PRICE_low_PR(0,,,,,,""PRICE"",""INTRA"",""52W"")-1")</f>
        <v>0.11543774599999999</v>
      </c>
      <c r="S23" s="3" cm="1">
        <f t="array" ref="S23">_xll.FDS(C23,"FG_TOTAL_RETURNC(0,-12AM)")</f>
        <v>-0.31285286000000001</v>
      </c>
      <c r="T23" s="4" cm="1">
        <f t="array" ref="T23">_xlfn.PERCENTRANK.EXC(_xlfn._xlws.FILTER($R$3:$R$23, ISNUMBER($R$3:$R$23)),R23)*100</f>
        <v>50</v>
      </c>
      <c r="U23" s="4">
        <f t="shared" si="3"/>
        <v>50</v>
      </c>
      <c r="V23" s="4" cm="1">
        <f t="array" ref="V23">_xlfn.PERCENTRANK.EXC(_xlfn._xlws.FILTER($Q$3:$Q$23, ISNUMBER($Q$3:$Q$23)),Q23)*100</f>
        <v>54.500000000000007</v>
      </c>
      <c r="W23" s="4" cm="1">
        <f t="array" ref="W23">_xlfn.PERCENTRANK.EXC(_xlfn._xlws.FILTER($O$3:$O$23, ISNUMBER($O$3:$O$23)),O23)*100</f>
        <v>9</v>
      </c>
      <c r="X23" s="4" cm="1">
        <f t="array" ref="X23">_xlfn.PERCENTRANK.EXC(_xlfn._xlws.FILTER($P$3:$P$23, ISNUMBER($P$3:$P$23)),P23)*100</f>
        <v>31.8</v>
      </c>
      <c r="Y23" s="200" cm="1">
        <f t="array" ref="Y23">_xlfn.PERCENTRANK.EXC(_xlfn._xlws.FILTER($S$3:$S$23, ISNUMBER($S$3:$S$23)),S23)*100</f>
        <v>54.500000000000007</v>
      </c>
      <c r="Z23" s="4" cm="1">
        <f t="array" ref="Z23">_xlfn.PERCENTRANK.EXC(_xlfn._xlws.FILTER($K$3:$K$23, ISNUMBER($K$3:$K$23)),K23)*100</f>
        <v>45.4</v>
      </c>
      <c r="AA23" s="4" cm="1">
        <f t="array" ref="AA23">_xlfn.PERCENTRANK.EXC(_xlfn._xlws.FILTER($H$3:$H$23, ISNUMBER($H$3:$H$23)),H23)*100</f>
        <v>4.5</v>
      </c>
      <c r="AB23" s="4" cm="1">
        <f t="array" ref="AB23">_xlfn.PERCENTRANK.EXC(_xlfn._xlws.FILTER($J$3:$J$23, ISNUMBER($J$3:$J$23)),J23)*100</f>
        <v>13.600000000000001</v>
      </c>
      <c r="AC23" s="4">
        <f t="shared" si="4"/>
        <v>45.4</v>
      </c>
      <c r="AD23" s="4">
        <f t="shared" si="5"/>
        <v>45.4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34.040000000000006</v>
      </c>
      <c r="AJ23" s="3" cm="1">
        <f t="array" aca="1" ref="AJ23" ca="1">_xlfn.PERCENTRANK.EXC(_xlfn._xlws.FILTER($AH$3:$AH$23, ISNUMBER($AH$3:$AH$23)),AH23)*100</f>
        <v>36.299999999999997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514</v>
      </c>
      <c r="F30" cm="1">
        <f t="array" ref="F30">_xll.FDS(C30,"FMA_COS_DOWN(""EPS"",""1M"",+1,NOW,,,""PORTAGG"",""MEANR"")")</f>
        <v>438</v>
      </c>
      <c r="G30" cm="1">
        <f t="array" ref="G30">_xll.FDS(A30,"SIZE(FG_CONSTITUENTS)")</f>
        <v>1279</v>
      </c>
      <c r="H30" s="9">
        <f>E30/$G30</f>
        <v>0.40187646598905397</v>
      </c>
      <c r="I30" s="9">
        <f>F30/$G30</f>
        <v>0.34245504300234558</v>
      </c>
      <c r="J30" s="9">
        <f t="shared" ref="J30" si="9">H30-I30</f>
        <v>5.9421422986708383E-2</v>
      </c>
      <c r="K30" s="5" cm="1">
        <f t="array" ref="K30">_xll.FDS(A30,"FMA_PCT_ABOVE_MAVG(200,0,,,,""PORTAGG"")")/100</f>
        <v>0.7321144674085851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-4.7364812579220903</v>
      </c>
      <c r="O30" s="3" cm="1">
        <f t="array" ref="O30">_xll.FDS(C30,"FG_TOTAL_RETURNC(0,-3AM)")</f>
        <v>4.0176033999999996</v>
      </c>
      <c r="P30" s="3" cm="1">
        <f t="array" ref="P30">_xll.FDS(C30,"FG_TOTAL_RETURNC(0,-6AM)")</f>
        <v>10.190701499999999</v>
      </c>
      <c r="Q30" s="9" cm="1">
        <f t="array" ref="Q30">_xll.FDS(C30,"P_PRICE(0)/P_PRICE_HIGH_PR(0,,,,,,""PRICE"",""INTRA"",""52W"")")</f>
        <v>0.96766883000000004</v>
      </c>
      <c r="R30" s="9" cm="1">
        <f t="array" ref="R30">_xll.FDS(C30,"P_PRICE(0)/P_PRICE_low_PR(0,,,,,,""PRICE"",""INTRA"",""52W"")-1")</f>
        <v>0.24209952000000001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1000</v>
      </c>
      <c r="F31" cm="1">
        <f t="array" ref="F31">_xll.FDS(C31,"FMA_COS_DOWN(""EPS"",""1M"",+1,NOW,,,""PORTAGG"",""MEANR"")")</f>
        <v>1327</v>
      </c>
      <c r="G31" cm="1">
        <f t="array" ref="G31">_xll.FDS(A31,"SIZE(FG_CONSTITUENTS)")</f>
        <v>4759</v>
      </c>
      <c r="H31" s="9">
        <f>E31/$G31</f>
        <v>0.21012817818869511</v>
      </c>
      <c r="I31" s="9">
        <f>F31/$G31</f>
        <v>0.2788400924563984</v>
      </c>
      <c r="J31" s="9">
        <f t="shared" ref="J31" si="10">H31-I31</f>
        <v>-6.8711914267703289E-2</v>
      </c>
      <c r="K31" s="5" cm="1">
        <f t="array" ref="K31">_xll.FDS(A31,"FMA_PCT_ABOVE_MAVG(200,0,,,,""PORTAGG"")")/100</f>
        <v>0.45879061760275397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-0.42910392957222498</v>
      </c>
      <c r="O31" s="3" cm="1">
        <f t="array" ref="O31">_xll.FDS(C31,"FG_TOTAL_RETURNC(0,-3AM)")</f>
        <v>6.4414860000000003</v>
      </c>
      <c r="P31" s="3" cm="1">
        <f t="array" ref="P31">_xll.FDS(C31,"FG_TOTAL_RETURNC(0,-6AM)")</f>
        <v>10.828948</v>
      </c>
      <c r="Q31" s="9" cm="1">
        <f t="array" ref="Q31">_xll.FDS(C31,"P_PRICE(0)/P_PRICE_HIGH_PR(0,,,,,,""PRICE"",""INTRA"",""52W"")")</f>
        <v>0.99319710000000005</v>
      </c>
      <c r="R31" s="9" cm="1">
        <f t="array" ref="R31">_xll.FDS(C31,"P_PRICE(0)/P_PRICE_low_PR(0,,,,,,""PRICE"",""INTRA"",""52W"")-1")</f>
        <v>0.19236410000000001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510</v>
      </c>
      <c r="F32" cm="1">
        <f t="array" ref="F32">_xll.FDS(C32,"FMA_COS_DOWN(""EPS"",""1M"",+1,NOW,,,""PORTAGG"",""MEANR"")")</f>
        <v>549</v>
      </c>
      <c r="G32" cm="1">
        <f t="array" ref="G32">_xll.FDS(A32,"SIZE(FG_CONSTITUENTS)")</f>
        <v>1433</v>
      </c>
      <c r="H32" s="9">
        <f t="shared" ref="H32" si="12">E32/$G32</f>
        <v>0.35589672016748081</v>
      </c>
      <c r="I32" s="9">
        <f t="shared" ref="I32" si="13">F32/$G32</f>
        <v>0.38311235170969993</v>
      </c>
      <c r="J32" s="9">
        <f t="shared" ref="J32" si="14">H32-I32</f>
        <v>-2.7215631542219121E-2</v>
      </c>
      <c r="K32" s="5" cm="1">
        <f t="array" ref="K32">_xll.FDS(A32,"FMA_PCT_ABOVE_MAVG(200,0,,,,""PORTAGG"")")/100</f>
        <v>0.62718990889978998</v>
      </c>
      <c r="L32" s="41" cm="1">
        <f t="array" ref="L32">_xll.FDSB(A32,"PERCENT_CHANGE(FMA_EPS(+1,0,,,,""PORTAGG"",""MEAN""),FMA_EPS(+1,-1AM,,,,""PORTAGG"",""MEAN""))")</f>
        <v>-1.08388142318759</v>
      </c>
      <c r="M32" s="41" cm="1">
        <f t="array" ref="M32">_xll.FDSB(A32,"PERCENT_CHANGE(FMA_EPS(+1,0,,,,""PORTAGG"",""MEAN""),FMA_EPS(+1,-3AM,,,,""PORTAGG"",""MEAN""))")</f>
        <v>-0.54657524275991698</v>
      </c>
      <c r="O32" s="3" cm="1">
        <f t="array" ref="O32">_xll.FDS(C32,"FG_TOTAL_RETURNC(0,-3AM)")</f>
        <v>5.6883692999999997</v>
      </c>
      <c r="P32" s="3" cm="1">
        <f t="array" ref="P32">_xll.FDS(C32,"FG_TOTAL_RETURNC(0,-6AM)")</f>
        <v>15.945458</v>
      </c>
      <c r="Q32" s="9" cm="1">
        <f t="array" ref="Q32">_xll.FDS(C32,"P_PRICE(0)/P_PRICE_HIGH_PR(0,,,,,,""PRICE"",""INTRA"",""52W"")")</f>
        <v>0.99986710000000001</v>
      </c>
      <c r="R32" s="9" cm="1">
        <f t="array" ref="R32">_xll.FDS(C32,"P_PRICE(0)/P_PRICE_low_PR(0,,,,,,""PRICE"",""INTRA"",""52W"")-1")</f>
        <v>0.31211865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91</v>
      </c>
      <c r="F33" cm="1">
        <f t="array" ref="F33">_xll.FDS(C33,"FMA_COS_DOWN(""EPS"",""1M"",+1,NOW,,,""PORTAGG"",""MEANR"")")</f>
        <v>87</v>
      </c>
      <c r="G33" cm="1">
        <f t="array" ref="G33">_xll.FDS(A33,"SIZE(FG_CONSTITUENTS)")</f>
        <v>204</v>
      </c>
      <c r="H33" s="9">
        <f t="shared" ref="H33:H34" si="16">E33/$G33</f>
        <v>0.44607843137254904</v>
      </c>
      <c r="I33" s="9">
        <f t="shared" ref="I33:I34" si="17">F33/$G33</f>
        <v>0.4264705882352941</v>
      </c>
      <c r="J33" s="9">
        <f t="shared" ref="J33:J34" si="18">H33-I33</f>
        <v>1.9607843137254943E-2</v>
      </c>
      <c r="K33" s="5" cm="1">
        <f t="array" ref="K33">_xll.FDS(A33,"FMA_PCT_ABOVE_MAVG(200,0,,,,""PORTAGG"")")/100</f>
        <v>0.68137254901960798</v>
      </c>
      <c r="L33" s="41" cm="1">
        <f t="array" ref="L33">_xll.FDSB(A33,"PERCENT_CHANGE(FMA_EPS(+1,0,,,,""PORTAGG"",""MEAN""),FMA_EPS(+1,-1AM,,,,""PORTAGG"",""MEAN""))")</f>
        <v>-4.3354568324502401</v>
      </c>
      <c r="M33" s="41" cm="1">
        <f t="array" ref="M33">_xll.FDSB(A33,"PERCENT_CHANGE(FMA_EPS(+1,0,,,,""PORTAGG"",""MEAN""),FMA_EPS(+1,-3AM,,,,""PORTAGG"",""MEAN""))")</f>
        <v>-6.4043104631414396</v>
      </c>
      <c r="O33" s="3" cm="1">
        <f t="array" ref="O33">_xll.FDS(C33,"FG_TOTAL_RETURNC(0,-3AM)")</f>
        <v>0.87713003</v>
      </c>
      <c r="P33" s="3" cm="1">
        <f t="array" ref="P33">_xll.FDS(C33,"FG_TOTAL_RETURNC(0,-6AM)")</f>
        <v>10.9442</v>
      </c>
      <c r="Q33" s="9" cm="1">
        <f t="array" ref="Q33">_xll.FDS(C33,"P_PRICE(0)/P_PRICE_HIGH_PR(0,,,,,,""PRICE"",""INTRA"",""52W"")")</f>
        <v>0.97079020000000005</v>
      </c>
      <c r="R33" s="9" cm="1">
        <f t="array" ref="R33">_xll.FDS(C33,"P_PRICE(0)/P_PRICE_low_PR(0,,,,,,""PRICE"",""INTRA"",""52W"")-1")</f>
        <v>0.22307694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142</v>
      </c>
      <c r="F34" cm="1">
        <f t="array" ref="F34">_xll.FDS(C34,"FMA_COS_DOWN(""EPS"",""1M"",+1,NOW,,,""PORTAGG"",""MEANR"")")</f>
        <v>180</v>
      </c>
      <c r="G34" cm="1">
        <f t="array" ref="G34">_xll.FDS(A34,"SIZE(FG_CONSTITUENTS)")</f>
        <v>504</v>
      </c>
      <c r="H34" s="9">
        <f t="shared" si="16"/>
        <v>0.28174603174603174</v>
      </c>
      <c r="I34" s="9">
        <f t="shared" si="17"/>
        <v>0.35714285714285715</v>
      </c>
      <c r="J34" s="9">
        <f t="shared" si="18"/>
        <v>-7.5396825396825407E-2</v>
      </c>
      <c r="K34" s="5" cm="1">
        <f t="array" ref="K34">_xll.FDS(A34,"FMA_PCT_ABOVE_MAVG(200,0,,,,""PORTAGG"")")/100</f>
        <v>0.65139442231075706</v>
      </c>
      <c r="L34" s="41" cm="1">
        <f t="array" ref="L34">_xll.FDSB(A34,"PERCENT_CHANGE(FMA_EPS(+1,0,,,,""PORTAGG"",""MEAN""),FMA_EPS(+1,-1AM,,,,""PORTAGG"",""MEAN""))")</f>
        <v>-0.53920274732917095</v>
      </c>
      <c r="M34" s="41" cm="1">
        <f t="array" ref="M34">_xll.FDSB(A34,"PERCENT_CHANGE(FMA_EPS(+1,0,,,,""PORTAGG"",""MEAN""),FMA_EPS(+1,-3AM,,,,""PORTAGG"",""MEAN""))")</f>
        <v>8.0409005424852298E-2</v>
      </c>
      <c r="O34" s="3" cm="1">
        <f t="array" ref="O34">_xll.FDS(C34,"FG_TOTAL_RETURNC(0,-3AM)")</f>
        <v>7.3301673000000003</v>
      </c>
      <c r="P34" s="3" cm="1">
        <f t="array" ref="P34">_xll.FDS(C34,"FG_TOTAL_RETURNC(0,-6AM)")</f>
        <v>19.288027</v>
      </c>
      <c r="Q34" s="9" cm="1">
        <f t="array" ref="Q34">_xll.FDS(C34,"P_PRICE(0)/P_PRICE_HIGH_PR(0,,,,,,""PRICE"",""INTRA"",""52W"")")</f>
        <v>0.99926139999999997</v>
      </c>
      <c r="R34" s="9" cm="1">
        <f t="array" ref="R34">_xll.FDS(C34,"P_PRICE(0)/P_PRICE_low_PR(0,,,,,,""PRICE"",""INTRA"",""52W"")-1")</f>
        <v>0.35539221999999998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-0.15503067000000001</v>
      </c>
      <c r="E4" s="9">
        <f>HLOOKUP(B4,'Monthly Returns'!$A$1:$AC$134, 132, FALSE)</f>
        <v>0.15625</v>
      </c>
      <c r="H4" s="9">
        <f>HLOOKUP(B4,'Yearly returns'!$B$1:$V$140, 133, FALSE)</f>
        <v>0.37647058823529411</v>
      </c>
      <c r="I4" s="9">
        <f>HLOOKUP(B4,'Yearly returns'!$B$1:$V$140, 138, FALSE)</f>
        <v>0.32500000000000001</v>
      </c>
      <c r="L4" s="47">
        <f t="shared" ref="L4:L24" si="0">(1-PERCENTRANK($E$4:$E$24,E4))*100</f>
        <v>60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85</v>
      </c>
      <c r="P4">
        <f>L4*Assumption!$E$53 + M4*Assumption!$F$53 + N4*Assumption!$G$53</f>
        <v>61.25</v>
      </c>
      <c r="R4" cm="1">
        <f t="array" ref="R4">_xlfn.PERCENTRANK.EXC(_xlfn._xlws.FILTER(P$4:P$24, ISNUMBER(P$4:P$24)),P4)*100</f>
        <v>68.100000000000009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-0.20443756000000002</v>
      </c>
      <c r="E5" s="9">
        <f>HLOOKUP(B5,'Monthly Returns'!$A$1:$AC$134, 132, FALSE)</f>
        <v>0.21487603305785125</v>
      </c>
      <c r="H5" s="9">
        <f>HLOOKUP(B5,'Yearly returns'!$B$1:$V$140, 133, FALSE)</f>
        <v>0.41322314049586778</v>
      </c>
      <c r="I5" s="9">
        <f>HLOOKUP(B5,'Yearly returns'!$B$1:$V$140, 138, FALSE)</f>
        <v>0.442</v>
      </c>
      <c r="L5" s="47">
        <f t="shared" si="0"/>
        <v>30.000000000000004</v>
      </c>
      <c r="M5" s="47">
        <f t="shared" si="1"/>
        <v>9.9999999999999982</v>
      </c>
      <c r="N5" s="47">
        <f t="shared" si="2"/>
        <v>70</v>
      </c>
      <c r="P5">
        <f>L5*Assumption!$E$53 + M5*Assumption!$F$53 + N5*Assumption!$G$53</f>
        <v>45</v>
      </c>
      <c r="R5" cm="1">
        <f t="array" ref="R5">_xlfn.PERCENTRANK.EXC(_xlfn._xlws.FILTER(P$4:P$24, ISNUMBER(P$4:P$24)),P5)*100</f>
        <v>40.9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-0.36064070000000004</v>
      </c>
      <c r="E6" s="9">
        <f>HLOOKUP(B6,'Monthly Returns'!$A$1:$AC$134, 132, FALSE)</f>
        <v>0.1487603305785124</v>
      </c>
      <c r="H6" s="9">
        <f>HLOOKUP(B6,'Yearly returns'!$B$1:$V$140, 133, FALSE)</f>
        <v>0.2231404958677686</v>
      </c>
      <c r="I6" s="9">
        <f>HLOOKUP(B6,'Yearly returns'!$B$1:$V$140, 138, FALSE)</f>
        <v>0.221</v>
      </c>
      <c r="L6" s="47">
        <f t="shared" si="0"/>
        <v>70</v>
      </c>
      <c r="M6" s="47">
        <f t="shared" si="1"/>
        <v>85</v>
      </c>
      <c r="N6" s="47">
        <f t="shared" si="2"/>
        <v>95</v>
      </c>
      <c r="P6">
        <f>L6*Assumption!$E$53 + M6*Assumption!$F$53 + N6*Assumption!$G$53</f>
        <v>86.25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-0.23286736000000002</v>
      </c>
      <c r="E7" s="9">
        <f>HLOOKUP(B7,'Monthly Returns'!$A$1:$AC$134, 132, FALSE)</f>
        <v>0.19008264462809918</v>
      </c>
      <c r="H7" s="9">
        <f>HLOOKUP(B7,'Yearly returns'!$B$1:$V$140, 133, FALSE)</f>
        <v>0.23140495867768596</v>
      </c>
      <c r="I7" s="9">
        <f>HLOOKUP(B7,'Yearly returns'!$B$1:$V$140, 138, FALSE)</f>
        <v>0.442</v>
      </c>
      <c r="L7" s="47">
        <f t="shared" si="0"/>
        <v>40</v>
      </c>
      <c r="M7" s="47">
        <f t="shared" si="1"/>
        <v>75</v>
      </c>
      <c r="N7" s="47">
        <f t="shared" si="2"/>
        <v>70</v>
      </c>
      <c r="P7">
        <f>L7*Assumption!$E$53 + M7*Assumption!$F$53 + N7*Assumption!$G$53</f>
        <v>63.75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-0.24943183999999999</v>
      </c>
      <c r="E8" s="9">
        <f>HLOOKUP(B8,'Monthly Returns'!$A$1:$AC$134, 132, FALSE)</f>
        <v>0.18181818181818182</v>
      </c>
      <c r="H8" s="9">
        <f>HLOOKUP(B8,'Yearly returns'!$B$1:$V$140, 133, FALSE)</f>
        <v>0.42975206611570249</v>
      </c>
      <c r="I8" s="9">
        <f>HLOOKUP(B8,'Yearly returns'!$B$1:$V$140, 138, FALSE)</f>
        <v>0.84399999999999997</v>
      </c>
      <c r="L8" s="47">
        <f t="shared" si="0"/>
        <v>44.999999999999993</v>
      </c>
      <c r="M8" s="47">
        <f t="shared" si="1"/>
        <v>0</v>
      </c>
      <c r="N8" s="47">
        <f t="shared" si="2"/>
        <v>19.999999999999996</v>
      </c>
      <c r="P8">
        <f>L8*Assumption!$E$53 + M8*Assumption!$F$53 + N8*Assumption!$G$53</f>
        <v>21.249999999999996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-0.31506419999999996</v>
      </c>
      <c r="E9" s="9">
        <f>HLOOKUP(B9,'Monthly Returns'!$A$1:$AC$134, 132, FALSE)</f>
        <v>0.16528925619834711</v>
      </c>
      <c r="H9" s="9">
        <f>HLOOKUP(B9,'Yearly returns'!$B$1:$V$140, 133, FALSE)</f>
        <v>0.24793388429752067</v>
      </c>
      <c r="I9" s="9">
        <f>HLOOKUP(B9,'Yearly returns'!$B$1:$V$140, 138, FALSE)</f>
        <v>0.92600000000000005</v>
      </c>
      <c r="L9" s="47">
        <f t="shared" si="0"/>
        <v>55.000000000000007</v>
      </c>
      <c r="M9" s="49">
        <f t="shared" si="1"/>
        <v>70</v>
      </c>
      <c r="N9" s="47">
        <f t="shared" si="2"/>
        <v>5.0000000000000044</v>
      </c>
      <c r="P9">
        <f>L9*Assumption!$E$53 + M9*Assumption!$F$53 + N9*Assumption!$G$53</f>
        <v>33.75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-0.18166381999999998</v>
      </c>
      <c r="E10" s="9">
        <f>HLOOKUP(B10,'Monthly Returns'!$A$1:$AC$134, 132, FALSE)</f>
        <v>0.13223140495867769</v>
      </c>
      <c r="H10" s="9">
        <f>HLOOKUP(B10,'Yearly returns'!$B$1:$V$140, 133, FALSE)</f>
        <v>0.28099173553719009</v>
      </c>
      <c r="I10" s="9">
        <f>HLOOKUP(B10,'Yearly returns'!$B$1:$V$140, 138, FALSE)</f>
        <v>0.94199999999999995</v>
      </c>
      <c r="L10" s="47">
        <f t="shared" si="0"/>
        <v>80</v>
      </c>
      <c r="M10" s="47">
        <f t="shared" si="1"/>
        <v>55.000000000000007</v>
      </c>
      <c r="N10" s="47">
        <f t="shared" si="2"/>
        <v>0</v>
      </c>
      <c r="P10">
        <f>L10*Assumption!$E$53 + M10*Assumption!$F$53 + N10*Assumption!$G$53</f>
        <v>33.75</v>
      </c>
      <c r="R10" cm="1">
        <f t="array" ref="R10">_xlfn.PERCENTRANK.EXC(_xlfn._xlws.FILTER(P$4:P$24, ISNUMBER(P$4:P$24)),P10)*100</f>
        <v>22.7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-0.16585487000000002</v>
      </c>
      <c r="E11" s="9">
        <f>HLOOKUP(B11,'Monthly Returns'!$A$1:$AC$134, 132, FALSE)</f>
        <v>0.1487603305785124</v>
      </c>
      <c r="H11" s="9">
        <f>HLOOKUP(B11,'Yearly returns'!$B$1:$V$140, 133, FALSE)</f>
        <v>0.16528925619834711</v>
      </c>
      <c r="I11" s="9">
        <f>HLOOKUP(B11,'Yearly returns'!$B$1:$V$140, 138, FALSE)</f>
        <v>0.86799999999999999</v>
      </c>
      <c r="L11" s="47">
        <f t="shared" si="0"/>
        <v>70</v>
      </c>
      <c r="M11" s="47">
        <f t="shared" si="1"/>
        <v>90</v>
      </c>
      <c r="N11" s="47">
        <f t="shared" si="2"/>
        <v>15.000000000000002</v>
      </c>
      <c r="P11">
        <f>L11*Assumption!$E$53 + M11*Assumption!$F$53 + N11*Assumption!$G$53</f>
        <v>47.5</v>
      </c>
      <c r="R11" cm="1">
        <f t="array" ref="R11">_xlfn.PERCENTRANK.EXC(_xlfn._xlws.FILTER(P$4:P$24, ISNUMBER(P$4:P$24)),P11)*100</f>
        <v>50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-0.39235700000000001</v>
      </c>
      <c r="E12" s="9">
        <f>HLOOKUP(B12,'Monthly Returns'!$A$1:$AC$134, 132, FALSE)</f>
        <v>0.19834710743801653</v>
      </c>
      <c r="H12" s="9">
        <f>HLOOKUP(B12,'Yearly returns'!$B$1:$V$140, 133, FALSE)</f>
        <v>0.26446280991735538</v>
      </c>
      <c r="I12" s="9">
        <f>HLOOKUP(B12,'Yearly returns'!$B$1:$V$140, 138, FALSE)</f>
        <v>0.32700000000000001</v>
      </c>
      <c r="L12" s="47">
        <f t="shared" si="0"/>
        <v>35</v>
      </c>
      <c r="M12" s="47">
        <f t="shared" si="1"/>
        <v>65</v>
      </c>
      <c r="N12" s="47">
        <f t="shared" si="2"/>
        <v>80</v>
      </c>
      <c r="P12">
        <f>L12*Assumption!$E$53 + M12*Assumption!$F$53 + N12*Assumption!$G$53</f>
        <v>65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-0.19833093999999998</v>
      </c>
      <c r="E13" s="9">
        <f>HLOOKUP(B13,'Monthly Returns'!$A$1:$AC$134, 132, FALSE)</f>
        <v>0.16528925619834711</v>
      </c>
      <c r="H13" s="9">
        <f>HLOOKUP(B13,'Yearly returns'!$B$1:$V$140, 133, FALSE)</f>
        <v>0.32231404958677684</v>
      </c>
      <c r="I13" s="9">
        <f>HLOOKUP(B13,'Yearly returns'!$B$1:$V$140, 138, FALSE)</f>
        <v>0.61399999999999999</v>
      </c>
      <c r="L13" s="47">
        <f t="shared" si="0"/>
        <v>55.000000000000007</v>
      </c>
      <c r="M13" s="47">
        <f t="shared" si="1"/>
        <v>30.000000000000004</v>
      </c>
      <c r="N13" s="47">
        <f t="shared" si="2"/>
        <v>35</v>
      </c>
      <c r="P13">
        <f>L13*Assumption!$E$53 + M13*Assumption!$F$53 + N13*Assumption!$G$53</f>
        <v>38.75</v>
      </c>
      <c r="R13" cm="1">
        <f t="array" ref="R13">_xlfn.PERCENTRANK.EXC(_xlfn._xlws.FILTER(P$4:P$24, ISNUMBER(P$4:P$24)),P13)*100</f>
        <v>31.8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-0.40561920000000001</v>
      </c>
      <c r="E14" s="9">
        <f>HLOOKUP(B14,'Monthly Returns'!$A$1:$AC$134, 132, FALSE)</f>
        <v>0.26446280991735538</v>
      </c>
      <c r="H14" s="9">
        <f>HLOOKUP(B14,'Yearly returns'!$B$1:$V$140, 133, FALSE)</f>
        <v>0.31404958677685951</v>
      </c>
      <c r="I14" s="9">
        <f>HLOOKUP(B14,'Yearly returns'!$B$1:$V$140, 138, FALSE)</f>
        <v>0.36</v>
      </c>
      <c r="L14" s="47">
        <f t="shared" si="0"/>
        <v>0</v>
      </c>
      <c r="M14" s="47">
        <f t="shared" si="1"/>
        <v>40</v>
      </c>
      <c r="N14" s="47">
        <f t="shared" si="2"/>
        <v>75</v>
      </c>
      <c r="P14">
        <f>L14*Assumption!$E$53 + M14*Assumption!$F$53 + N14*Assumption!$G$53</f>
        <v>47.5</v>
      </c>
      <c r="R14" cm="1">
        <f t="array" ref="R14">_xlfn.PERCENTRANK.EXC(_xlfn._xlws.FILTER(P$4:P$24, ISNUMBER(P$4:P$24)),P14)*100</f>
        <v>50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-0.34715026999999998</v>
      </c>
      <c r="E15" s="9">
        <f>HLOOKUP(B15,'Monthly Returns'!$A$1:$AC$134, 132, FALSE)</f>
        <v>0.23140495867768596</v>
      </c>
      <c r="H15" s="9">
        <f>HLOOKUP(B15,'Yearly returns'!$B$1:$V$140, 133, FALSE)</f>
        <v>0.28099173553719009</v>
      </c>
      <c r="I15" s="9">
        <f>HLOOKUP(B15,'Yearly returns'!$B$1:$V$140, 138, FALSE)</f>
        <v>0.78600000000000003</v>
      </c>
      <c r="L15" s="47">
        <f t="shared" si="0"/>
        <v>15.000000000000002</v>
      </c>
      <c r="M15" s="47">
        <f t="shared" si="1"/>
        <v>55.000000000000007</v>
      </c>
      <c r="N15" s="47">
        <f t="shared" si="2"/>
        <v>30.000000000000004</v>
      </c>
      <c r="P15">
        <f>L15*Assumption!$E$53 + M15*Assumption!$F$53 + N15*Assumption!$G$53</f>
        <v>32.500000000000007</v>
      </c>
      <c r="R15" cm="1">
        <f t="array" ref="R15">_xlfn.PERCENTRANK.EXC(_xlfn._xlws.FILTER(P$4:P$24, ISNUMBER(P$4:P$24)),P15)*100</f>
        <v>18.099999999999998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-0.27534251999999998</v>
      </c>
      <c r="E16" s="9">
        <f>HLOOKUP(B16,'Monthly Returns'!$A$1:$AC$134, 132, FALSE)</f>
        <v>0.23966942148760331</v>
      </c>
      <c r="H16" s="9">
        <f>HLOOKUP(B16,'Yearly returns'!$B$1:$V$140, 133, FALSE)</f>
        <v>0.41322314049586778</v>
      </c>
      <c r="I16" s="9">
        <f>HLOOKUP(B16,'Yearly returns'!$B$1:$V$140, 138, FALSE)</f>
        <v>0.59799999999999998</v>
      </c>
      <c r="L16" s="47">
        <f t="shared" si="0"/>
        <v>9.9999999999999982</v>
      </c>
      <c r="M16" s="47">
        <f t="shared" si="1"/>
        <v>9.9999999999999982</v>
      </c>
      <c r="N16" s="47">
        <f t="shared" si="2"/>
        <v>40</v>
      </c>
      <c r="P16">
        <f>L16*Assumption!$E$53 + M16*Assumption!$F$53 + N16*Assumption!$G$53</f>
        <v>25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-0.28399479</v>
      </c>
      <c r="E17" s="9">
        <f>HLOOKUP(B17,'Monthly Returns'!$A$1:$AC$134, 132, FALSE)</f>
        <v>0.10743801652892562</v>
      </c>
      <c r="H17" s="9">
        <f>HLOOKUP(B17,'Yearly returns'!$B$1:$V$140, 133, FALSE)</f>
        <v>0.1487603305785124</v>
      </c>
      <c r="I17" s="9">
        <f>HLOOKUP(B17,'Yearly returns'!$B$1:$V$140, 138, FALSE)</f>
        <v>0.82699999999999996</v>
      </c>
      <c r="L17" s="47">
        <f t="shared" si="0"/>
        <v>95</v>
      </c>
      <c r="M17" s="47">
        <f t="shared" si="1"/>
        <v>95</v>
      </c>
      <c r="N17" s="47">
        <f t="shared" si="2"/>
        <v>25</v>
      </c>
      <c r="P17">
        <f>L17*Assumption!$E$53 + M17*Assumption!$F$53 + N17*Assumption!$G$53</f>
        <v>60</v>
      </c>
      <c r="R17" cm="1">
        <f t="array" ref="R17">_xlfn.PERCENTRANK.EXC(_xlfn._xlws.FILTER(P$4:P$24, ISNUMBER(P$4:P$24)),P17)*100</f>
        <v>63.6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-0.16425996999999998</v>
      </c>
      <c r="E18" s="9">
        <f>HLOOKUP(B18,'Monthly Returns'!$A$1:$AC$134, 132, FALSE)</f>
        <v>0.2231404958677686</v>
      </c>
      <c r="H18" s="9">
        <f>HLOOKUP(B18,'Yearly returns'!$B$1:$V$140, 133, FALSE)</f>
        <v>0.33057851239669422</v>
      </c>
      <c r="I18" s="9">
        <f>HLOOKUP(B18,'Yearly returns'!$B$1:$V$140, 138, FALSE)</f>
        <v>0.45</v>
      </c>
      <c r="L18" s="47">
        <f t="shared" si="0"/>
        <v>19.999999999999996</v>
      </c>
      <c r="M18" s="47">
        <f t="shared" si="1"/>
        <v>25</v>
      </c>
      <c r="N18" s="47">
        <f t="shared" si="2"/>
        <v>60</v>
      </c>
      <c r="P18">
        <f>L18*Assumption!$E$53 + M18*Assumption!$F$53 + N18*Assumption!$G$53</f>
        <v>41.25</v>
      </c>
      <c r="R18" cm="1">
        <f t="array" ref="R18">_xlfn.PERCENTRANK.EXC(_xlfn._xlws.FILTER(P$4:P$24, ISNUMBER(P$4:P$24)),P18)*100</f>
        <v>36.299999999999997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-0.11228341</v>
      </c>
      <c r="E19" s="9">
        <f>HLOOKUP(B19,'Monthly Returns'!$A$1:$AC$134, 132, FALSE)</f>
        <v>0.13223140495867769</v>
      </c>
      <c r="H19" s="9">
        <f>HLOOKUP(B19,'Yearly returns'!$B$1:$V$140, 133, FALSE)</f>
        <v>0.29729729729729731</v>
      </c>
      <c r="I19" s="9">
        <f>HLOOKUP(B19,'Yearly returns'!$B$1:$V$140, 138, FALSE)</f>
        <v>0.50800000000000001</v>
      </c>
      <c r="L19" s="47">
        <f t="shared" si="0"/>
        <v>80</v>
      </c>
      <c r="M19" s="47">
        <f t="shared" si="1"/>
        <v>44.999999999999993</v>
      </c>
      <c r="N19" s="47">
        <f t="shared" si="2"/>
        <v>44.999999999999993</v>
      </c>
      <c r="P19">
        <f>L19*Assumption!$E$53 + M19*Assumption!$F$53 + N19*Assumption!$G$53</f>
        <v>53.75</v>
      </c>
      <c r="R19" cm="1">
        <f t="array" ref="R19">_xlfn.PERCENTRANK.EXC(_xlfn._xlws.FILTER(P$4:P$24, ISNUMBER(P$4:P$24)),P19)*100</f>
        <v>59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-0.18117958000000001</v>
      </c>
      <c r="E20" s="9">
        <f>HLOOKUP(B20,'Monthly Returns'!$A$1:$AC$134, 132, FALSE)</f>
        <v>8.2644628099173556E-2</v>
      </c>
      <c r="H20" s="9">
        <f>HLOOKUP(B20,'Yearly returns'!$B$1:$V$140, 133, FALSE)</f>
        <v>0.2231404958677686</v>
      </c>
      <c r="I20" s="9">
        <f>HLOOKUP(B20,'Yearly returns'!$B$1:$V$140, 138, FALSE)</f>
        <v>0.14699999999999999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-0.26197075000000003</v>
      </c>
      <c r="E21" s="9">
        <f>HLOOKUP(B21,'Monthly Returns'!$A$1:$AC$134, 132, FALSE)</f>
        <v>0.24793388429752067</v>
      </c>
      <c r="H21" s="9">
        <f>HLOOKUP(B21,'Yearly returns'!$B$1:$V$140, 133, FALSE)</f>
        <v>0.35537190082644626</v>
      </c>
      <c r="I21" s="9">
        <f>HLOOKUP(B21,'Yearly returns'!$B$1:$V$140, 138, FALSE)</f>
        <v>0.90900000000000003</v>
      </c>
      <c r="L21" s="47">
        <f t="shared" si="0"/>
        <v>5.0000000000000044</v>
      </c>
      <c r="M21" s="47">
        <f t="shared" si="1"/>
        <v>19.999999999999996</v>
      </c>
      <c r="N21" s="47">
        <f t="shared" si="2"/>
        <v>9.9999999999999982</v>
      </c>
      <c r="P21">
        <f>L21*Assumption!$E$53 + M21*Assumption!$F$53 + N21*Assumption!$G$53</f>
        <v>11.25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-0.22528636999999999</v>
      </c>
      <c r="E22" s="9">
        <f>HLOOKUP(B22,'Monthly Returns'!$A$1:$AC$134, 132, FALSE)</f>
        <v>0.11570247933884298</v>
      </c>
      <c r="H22" s="9">
        <f>HLOOKUP(B22,'Yearly returns'!$B$1:$V$140, 133, FALSE)</f>
        <v>0.27927927927927926</v>
      </c>
      <c r="I22" s="9">
        <f>HLOOKUP(B22,'Yearly returns'!$B$1:$V$140, 138, FALSE)</f>
        <v>0.5</v>
      </c>
      <c r="L22" s="47">
        <f t="shared" si="0"/>
        <v>90</v>
      </c>
      <c r="M22" s="47">
        <f t="shared" si="1"/>
        <v>60</v>
      </c>
      <c r="N22" s="47">
        <f t="shared" si="2"/>
        <v>50</v>
      </c>
      <c r="P22">
        <f>L22*Assumption!$E$53 + M22*Assumption!$F$53 + N22*Assumption!$G$53</f>
        <v>62.5</v>
      </c>
      <c r="R22" cm="1">
        <f t="array" ref="R22">_xlfn.PERCENTRANK.EXC(_xlfn._xlws.FILTER(P$4:P$24, ISNUMBER(P$4:P$24)),P22)*100</f>
        <v>72.7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-0.21585100000000002</v>
      </c>
      <c r="E23" s="9">
        <f>HLOOKUP(B23,'Monthly Returns'!$A$1:$AC$134, 132, FALSE)</f>
        <v>0.21487603305785125</v>
      </c>
      <c r="H23" s="9">
        <f>HLOOKUP(B23,'Yearly returns'!$B$1:$V$140, 133, FALSE)</f>
        <v>0.31404958677685951</v>
      </c>
      <c r="I23" s="9">
        <f>HLOOKUP(B23,'Yearly returns'!$B$1:$V$140, 138, FALSE)</f>
        <v>0.49099999999999999</v>
      </c>
      <c r="L23" s="47">
        <f t="shared" si="0"/>
        <v>30.000000000000004</v>
      </c>
      <c r="M23" s="47">
        <f t="shared" si="1"/>
        <v>40</v>
      </c>
      <c r="N23" s="47">
        <f t="shared" si="2"/>
        <v>55.000000000000007</v>
      </c>
      <c r="P23">
        <f>L23*Assumption!$E$53 + M23*Assumption!$F$53 + N23*Assumption!$G$53</f>
        <v>45</v>
      </c>
      <c r="R23" cm="1">
        <f t="array" ref="R23">_xlfn.PERCENTRANK.EXC(_xlfn._xlws.FILTER(P$4:P$24, ISNUMBER(P$4:P$24)),P23)*100</f>
        <v>40.9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-0.12033778000000001</v>
      </c>
      <c r="E24" s="9">
        <f>HLOOKUP(B24,'Monthly Returns'!$A$1:$AC$134, 132, FALSE)</f>
        <v>0.12380952380952381</v>
      </c>
      <c r="H24" s="9">
        <f>HLOOKUP(B24,'Yearly returns'!$B$1:$V$140, 133, FALSE)</f>
        <v>0.1276595744680851</v>
      </c>
      <c r="I24" s="9">
        <f>HLOOKUP(B24,'Yearly returns'!$B$1:$V$140, 138, FALSE)</f>
        <v>0.23100000000000001</v>
      </c>
      <c r="L24" s="47">
        <f t="shared" si="0"/>
        <v>85</v>
      </c>
      <c r="M24" s="47">
        <f t="shared" si="1"/>
        <v>100</v>
      </c>
      <c r="N24" s="47">
        <f t="shared" si="2"/>
        <v>90</v>
      </c>
      <c r="P24">
        <f>L24*Assumption!$E$53 + M24*Assumption!$F$53 + N24*Assumption!$G$53</f>
        <v>91.25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0.16400000000000001</v>
      </c>
      <c r="G5" s="7" cm="1">
        <f t="array" ref="G5">_xll.FDSZ(C5,"FG_PRICE(0)")</f>
        <v>25.09</v>
      </c>
      <c r="H5" s="7" cm="1">
        <f t="array" ref="H5">_xll.FDSZ(C5,"FG_PRICE_MAVG(0,,,,30)")</f>
        <v>26.024263000000001</v>
      </c>
      <c r="I5" s="7" cm="1">
        <f t="array" ref="I5">_xll.FDSZ(C5,"FG_PRICE_MAVG(0,,,,60)")</f>
        <v>26.325900000000001</v>
      </c>
      <c r="J5" s="7" cm="1">
        <f t="array" ref="J5">_xll.FDSZ(C5,"FG_PRICE_MAVG(0,,,,200)")</f>
        <v>26.298376000000001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231.57542000000001</v>
      </c>
      <c r="T5" s="7" cm="1">
        <f t="array" ref="T5">_xll.FDSZ($R5,"FG_PRICE(0)")</f>
        <v>231.57542000000001</v>
      </c>
      <c r="U5" s="7" cm="1">
        <f t="array" ref="U5">_xll.FDSZ($R5,"FG_PRICE(0)")</f>
        <v>231.57542000000001</v>
      </c>
      <c r="V5" s="7" cm="1">
        <f t="array" ref="V5">_xll.FDSZ($R5,"FG_PRICE(0)")</f>
        <v>231.57542000000001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0.21299999999999999</v>
      </c>
      <c r="G6" s="152" cm="1">
        <f t="array" ref="G6">_xll.FDSZ(C6,"FG_PRICE(0)")</f>
        <v>26.13</v>
      </c>
      <c r="H6" s="152" cm="1">
        <f t="array" ref="H6">_xll.FDSZ(C6,"FG_PRICE_MAVG(0,,,,30)")</f>
        <v>27.192333000000001</v>
      </c>
      <c r="I6" s="152" cm="1">
        <f t="array" ref="I6">_xll.FDSZ(C6,"FG_PRICE_MAVG(0,,,,60)")</f>
        <v>27.296167000000001</v>
      </c>
      <c r="J6" s="152" cm="1">
        <f t="array" ref="J6">_xll.FDSZ(C6,"FG_PRICE_MAVG(0,,,,200)")</f>
        <v>26.402145000000001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0</v>
      </c>
      <c r="R6" t="s">
        <v>865</v>
      </c>
      <c r="S6" s="7" cm="1">
        <f t="array" ref="S6">_xll.FDSZ($R6,"FG_PRICE(0)")</f>
        <v>205.72397000000001</v>
      </c>
      <c r="T6" s="7" cm="1">
        <f t="array" ref="T6">_xll.FDSZ($R6,"FG_PRICE(0)")</f>
        <v>205.72397000000001</v>
      </c>
      <c r="U6" s="7" cm="1">
        <f t="array" ref="U6">_xll.FDSZ($R6,"FG_PRICE(0)")</f>
        <v>205.72397000000001</v>
      </c>
      <c r="V6" s="7" cm="1">
        <f t="array" ref="V6">_xll.FDSZ($R6,"FG_PRICE(0)")</f>
        <v>205.72397000000001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0.69599999999999995</v>
      </c>
      <c r="G7" s="152" cm="1">
        <f t="array" ref="G7">_xll.FDSZ(C7,"FG_PRICE(0)")</f>
        <v>19.850000000000001</v>
      </c>
      <c r="H7" s="152" cm="1">
        <f t="array" ref="H7">_xll.FDSZ(C7,"FG_PRICE_MAVG(0,,,,30)")</f>
        <v>19.423666000000001</v>
      </c>
      <c r="I7" s="152" cm="1">
        <f t="array" ref="I7">_xll.FDSZ(C7,"FG_PRICE_MAVG(0,,,,60)")</f>
        <v>20.150666999999999</v>
      </c>
      <c r="J7" s="152" cm="1">
        <f t="array" ref="J7">_xll.FDSZ(C7,"FG_PRICE_MAVG(0,,,,200)")</f>
        <v>21.4513</v>
      </c>
      <c r="L7">
        <f t="shared" si="1"/>
        <v>1</v>
      </c>
      <c r="M7">
        <f t="shared" si="2"/>
        <v>0</v>
      </c>
      <c r="N7">
        <f t="shared" si="3"/>
        <v>0</v>
      </c>
      <c r="P7">
        <f t="shared" si="4"/>
        <v>1</v>
      </c>
      <c r="R7" t="s">
        <v>866</v>
      </c>
      <c r="S7" s="7" cm="1">
        <f t="array" ref="S7">_xll.FDSZ($R7,"FG_PRICE(0)")</f>
        <v>1128.2646</v>
      </c>
      <c r="T7" s="7" cm="1">
        <f t="array" ref="T7">_xll.FDSZ($R7,"FG_PRICE(0)")</f>
        <v>1128.2646</v>
      </c>
      <c r="U7" s="7" cm="1">
        <f t="array" ref="U7">_xll.FDSZ($R7,"FG_PRICE(0)")</f>
        <v>1128.2646</v>
      </c>
      <c r="V7" s="7" cm="1">
        <f t="array" ref="V7">_xll.FDSZ($R7,"FG_PRICE(0)")</f>
        <v>1128.2646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0.67200000000000004</v>
      </c>
      <c r="G8" s="152" cm="1">
        <f t="array" ref="G8">_xll.FDSZ(C8,"FG_PRICE(0)")</f>
        <v>24.75</v>
      </c>
      <c r="H8" s="152" cm="1">
        <f t="array" ref="H8">_xll.FDSZ(C8,"FG_PRICE_MAVG(0,,,,30)")</f>
        <v>24.348666999999999</v>
      </c>
      <c r="I8" s="152" cm="1">
        <f t="array" ref="I8">_xll.FDSZ(C8,"FG_PRICE_MAVG(0,,,,60)")</f>
        <v>24.990334000000001</v>
      </c>
      <c r="J8" s="152" cm="1">
        <f t="array" ref="J8">_xll.FDSZ(C8,"FG_PRICE_MAVG(0,,,,200)")</f>
        <v>25.619759999999999</v>
      </c>
      <c r="L8">
        <f t="shared" si="1"/>
        <v>1</v>
      </c>
      <c r="M8">
        <f t="shared" si="2"/>
        <v>0</v>
      </c>
      <c r="N8">
        <f t="shared" si="3"/>
        <v>0</v>
      </c>
      <c r="P8">
        <f t="shared" si="4"/>
        <v>1</v>
      </c>
      <c r="R8" t="s">
        <v>867</v>
      </c>
      <c r="S8" s="7" cm="1">
        <f t="array" ref="S8">_xll.FDSZ($R8,"FG_PRICE(0)")</f>
        <v>308.67579999999998</v>
      </c>
      <c r="T8" s="7" cm="1">
        <f t="array" ref="T8">_xll.FDSZ($R8,"FG_PRICE(0)")</f>
        <v>308.67579999999998</v>
      </c>
      <c r="U8" s="7" cm="1">
        <f t="array" ref="U8">_xll.FDSZ($R8,"FG_PRICE(0)")</f>
        <v>308.67579999999998</v>
      </c>
      <c r="V8" s="7" cm="1">
        <f t="array" ref="V8">_xll.FDSZ($R8,"FG_PRICE(0)")</f>
        <v>308.67579999999998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0.66300000000000003</v>
      </c>
      <c r="G9" s="152" cm="1">
        <f t="array" ref="G9">_xll.FDSZ(C9,"FG_PRICE(0)")</f>
        <v>24.86</v>
      </c>
      <c r="H9" s="152" cm="1">
        <f t="array" ref="H9">_xll.FDSZ(C9,"FG_PRICE_MAVG(0,,,,30)")</f>
        <v>24.353332999999999</v>
      </c>
      <c r="I9" s="152" cm="1">
        <f t="array" ref="I9">_xll.FDSZ(C9,"FG_PRICE_MAVG(0,,,,60)")</f>
        <v>24.3245</v>
      </c>
      <c r="J9" s="152" cm="1">
        <f t="array" ref="J9">_xll.FDSZ(C9,"FG_PRICE_MAVG(0,,,,200)")</f>
        <v>22.28715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217.80842999999999</v>
      </c>
      <c r="T9" s="7" cm="1">
        <f t="array" ref="T9">_xll.FDSZ($R9,"FG_PRICE(0)")</f>
        <v>217.80842999999999</v>
      </c>
      <c r="U9" s="7" cm="1">
        <f t="array" ref="U9">_xll.FDSZ($R9,"FG_PRICE(0)")</f>
        <v>217.80842999999999</v>
      </c>
      <c r="V9" s="7" cm="1">
        <f t="array" ref="V9">_xll.FDSZ($R9,"FG_PRICE(0)")</f>
        <v>217.80842999999999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0.47499999999999998</v>
      </c>
      <c r="G10" s="152" cm="1">
        <f t="array" ref="G10">_xll.FDSZ(C10,"FG_PRICE(0)")</f>
        <v>41.92</v>
      </c>
      <c r="H10" s="152" cm="1">
        <f t="array" ref="H10">_xll.FDSZ(C10,"FG_PRICE_MAVG(0,,,,30)")</f>
        <v>41.515994999999997</v>
      </c>
      <c r="I10" s="152" cm="1">
        <f t="array" ref="I10">_xll.FDSZ(C10,"FG_PRICE_MAVG(0,,,,60)")</f>
        <v>41.435420000000001</v>
      </c>
      <c r="J10" s="152" cm="1">
        <f t="array" ref="J10">_xll.FDSZ(C10,"FG_PRICE_MAVG(0,,,,200)")</f>
        <v>35.582386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815.45259999999996</v>
      </c>
      <c r="T10" s="7" cm="1">
        <f t="array" ref="T10">_xll.FDSZ($R10,"FG_PRICE(0)")</f>
        <v>815.45259999999996</v>
      </c>
      <c r="U10" s="7" cm="1">
        <f t="array" ref="U10">_xll.FDSZ($R10,"FG_PRICE(0)")</f>
        <v>815.45259999999996</v>
      </c>
      <c r="V10" s="7" cm="1">
        <f t="array" ref="V10">_xll.FDSZ($R10,"FG_PRICE(0)")</f>
        <v>815.45259999999996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0.56499999999999995</v>
      </c>
      <c r="G11" s="152" cm="1">
        <f t="array" ref="G11">_xll.FDSZ(C11,"FG_PRICE(0)")</f>
        <v>22.93</v>
      </c>
      <c r="H11" s="152" cm="1">
        <f t="array" ref="H11">_xll.FDSZ(C11,"FG_PRICE_MAVG(0,,,,30)")</f>
        <v>22.832000000000001</v>
      </c>
      <c r="I11" s="152" cm="1">
        <f t="array" ref="I11">_xll.FDSZ(C11,"FG_PRICE_MAVG(0,,,,60)")</f>
        <v>22.609332999999999</v>
      </c>
      <c r="J11" s="152" cm="1">
        <f t="array" ref="J11">_xll.FDSZ(C11,"FG_PRICE_MAVG(0,,,,200)")</f>
        <v>21.6601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254.90396000000001</v>
      </c>
      <c r="T11" s="7" cm="1">
        <f t="array" ref="T11">_xll.FDSZ($R11,"FG_PRICE(0)")</f>
        <v>254.90396000000001</v>
      </c>
      <c r="U11" s="7" cm="1">
        <f t="array" ref="U11">_xll.FDSZ($R11,"FG_PRICE(0)")</f>
        <v>254.90396000000001</v>
      </c>
      <c r="V11" s="7" cm="1">
        <f t="array" ref="V11">_xll.FDSZ($R11,"FG_PRICE(0)")</f>
        <v>254.90396000000001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0.90100000000000002</v>
      </c>
      <c r="G12" s="152" cm="1">
        <f t="array" ref="G12">_xll.FDSZ(C12,"FG_PRICE(0)")</f>
        <v>55.48</v>
      </c>
      <c r="H12" s="152" cm="1">
        <f t="array" ref="H12">_xll.FDSZ(C12,"FG_PRICE_MAVG(0,,,,30)")</f>
        <v>52.723666999999999</v>
      </c>
      <c r="I12" s="152" cm="1">
        <f t="array" ref="I12">_xll.FDSZ(C12,"FG_PRICE_MAVG(0,,,,60)")</f>
        <v>50.537166999999997</v>
      </c>
      <c r="J12" s="152" cm="1">
        <f t="array" ref="J12">_xll.FDSZ(C12,"FG_PRICE_MAVG(0,,,,200)")</f>
        <v>47.590400000000002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391.47300000000001</v>
      </c>
      <c r="T12" s="7" cm="1">
        <f t="array" ref="T12">_xll.FDSZ($R12,"FG_PRICE(0)")</f>
        <v>391.47300000000001</v>
      </c>
      <c r="U12" s="7" cm="1">
        <f t="array" ref="U12">_xll.FDSZ($R12,"FG_PRICE(0)")</f>
        <v>391.47300000000001</v>
      </c>
      <c r="V12" s="7" cm="1">
        <f t="array" ref="V12">_xll.FDSZ($R12,"FG_PRICE(0)")</f>
        <v>391.47300000000001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0.155</v>
      </c>
      <c r="G13" s="152" cm="1">
        <f t="array" ref="G13">_xll.FDSZ(C13,"FG_PRICE(0)")</f>
        <v>57.28</v>
      </c>
      <c r="H13" s="152" cm="1">
        <f t="array" ref="H13">_xll.FDSZ(C13,"FG_PRICE_MAVG(0,,,,30)")</f>
        <v>59.225000000000001</v>
      </c>
      <c r="I13" s="152" cm="1">
        <f t="array" ref="I13">_xll.FDSZ(C13,"FG_PRICE_MAVG(0,,,,60)")</f>
        <v>63.113</v>
      </c>
      <c r="J13" s="152" cm="1">
        <f t="array" ref="J13">_xll.FDSZ(C13,"FG_PRICE_MAVG(0,,,,200)")</f>
        <v>63.347700000000003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461.59343999999999</v>
      </c>
      <c r="T13" s="7" cm="1">
        <f t="array" ref="T13">_xll.FDSZ($R13,"FG_PRICE(0)")</f>
        <v>461.59343999999999</v>
      </c>
      <c r="U13" s="7" cm="1">
        <f t="array" ref="U13">_xll.FDSZ($R13,"FG_PRICE(0)")</f>
        <v>461.59343999999999</v>
      </c>
      <c r="V13" s="7" cm="1">
        <f t="array" ref="V13">_xll.FDSZ($R13,"FG_PRICE(0)")</f>
        <v>461.59343999999999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0.86</v>
      </c>
      <c r="G14" s="152" cm="1">
        <f t="array" ref="G14">_xll.FDSZ(C14,"FG_PRICE(0)")</f>
        <v>68.959999999999994</v>
      </c>
      <c r="H14" s="152" cm="1">
        <f t="array" ref="H14">_xll.FDSZ(C14,"FG_PRICE_MAVG(0,,,,30)")</f>
        <v>64.762</v>
      </c>
      <c r="I14" s="152" cm="1">
        <f t="array" ref="I14">_xll.FDSZ(C14,"FG_PRICE_MAVG(0,,,,60)")</f>
        <v>64.380840000000006</v>
      </c>
      <c r="J14" s="152" cm="1">
        <f t="array" ref="J14">_xll.FDSZ(C14,"FG_PRICE_MAVG(0,,,,200)")</f>
        <v>62.858899999999998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486.35915999999997</v>
      </c>
      <c r="T14" s="7" cm="1">
        <f t="array" ref="T14">_xll.FDSZ($R14,"FG_PRICE(0)")</f>
        <v>486.35915999999997</v>
      </c>
      <c r="U14" s="7" cm="1">
        <f t="array" ref="U14">_xll.FDSZ($R14,"FG_PRICE(0)")</f>
        <v>486.35915999999997</v>
      </c>
      <c r="V14" s="7" cm="1">
        <f t="array" ref="V14">_xll.FDSZ($R14,"FG_PRICE(0)")</f>
        <v>486.35915999999997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0.48299999999999998</v>
      </c>
      <c r="G15" s="152" cm="1">
        <f t="array" ref="G15">_xll.FDSZ(C15,"FG_PRICE(0)")</f>
        <v>28.39</v>
      </c>
      <c r="H15" s="152" cm="1">
        <f t="array" ref="H15">_xll.FDSZ(C15,"FG_PRICE_MAVG(0,,,,30)")</f>
        <v>28.467333</v>
      </c>
      <c r="I15" s="152" cm="1">
        <f t="array" ref="I15">_xll.FDSZ(C15,"FG_PRICE_MAVG(0,,,,60)")</f>
        <v>29.954499999999999</v>
      </c>
      <c r="J15" s="152" cm="1">
        <f t="array" ref="J15">_xll.FDSZ(C15,"FG_PRICE_MAVG(0,,,,200)")</f>
        <v>31.800650000000001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188.30498</v>
      </c>
      <c r="T15" s="7" cm="1">
        <f t="array" ref="T15">_xll.FDSZ($R15,"FG_PRICE(0)")</f>
        <v>188.30498</v>
      </c>
      <c r="U15" s="7" cm="1">
        <f t="array" ref="U15">_xll.FDSZ($R15,"FG_PRICE(0)")</f>
        <v>188.30498</v>
      </c>
      <c r="V15" s="7" cm="1">
        <f t="array" ref="V15">_xll.FDSZ($R15,"FG_PRICE(0)")</f>
        <v>188.30498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0.95</v>
      </c>
      <c r="G16" s="152" cm="1">
        <f t="array" ref="G16">_xll.FDSZ(C16,"FG_PRICE(0)")</f>
        <v>44.32</v>
      </c>
      <c r="H16" s="152" cm="1">
        <f t="array" ref="H16">_xll.FDSZ(C16,"FG_PRICE_MAVG(0,,,,30)")</f>
        <v>42.153329999999997</v>
      </c>
      <c r="I16" s="152" cm="1">
        <f t="array" ref="I16">_xll.FDSZ(C16,"FG_PRICE_MAVG(0,,,,60)")</f>
        <v>41.530999999999999</v>
      </c>
      <c r="J16" s="152" cm="1">
        <f t="array" ref="J16">_xll.FDSZ(C16,"FG_PRICE_MAVG(0,,,,200)")</f>
        <v>39.736449999999998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342.11606</v>
      </c>
      <c r="T16" s="7" cm="1">
        <f t="array" ref="T16">_xll.FDSZ($R16,"FG_PRICE(0)")</f>
        <v>342.11606</v>
      </c>
      <c r="U16" s="7" cm="1">
        <f t="array" ref="U16">_xll.FDSZ($R16,"FG_PRICE(0)")</f>
        <v>342.11606</v>
      </c>
      <c r="V16" s="7" cm="1">
        <f t="array" ref="V16">_xll.FDSZ($R16,"FG_PRICE(0)")</f>
        <v>342.11606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0.47499999999999998</v>
      </c>
      <c r="G17" s="152" cm="1">
        <f t="array" ref="G17">_xll.FDSZ(C17,"FG_PRICE(0)")</f>
        <v>41.47</v>
      </c>
      <c r="H17" s="152" cm="1">
        <f t="array" ref="H17">_xll.FDSZ(C17,"FG_PRICE_MAVG(0,,,,30)")</f>
        <v>40.801754000000003</v>
      </c>
      <c r="I17" s="152" cm="1">
        <f t="array" ref="I17">_xll.FDSZ(C17,"FG_PRICE_MAVG(0,,,,60)")</f>
        <v>40.834293000000002</v>
      </c>
      <c r="J17" s="152" cm="1">
        <f t="array" ref="J17">_xll.FDSZ(C17,"FG_PRICE_MAVG(0,,,,200)")</f>
        <v>38.338799999999999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9.7328360000000007</v>
      </c>
      <c r="T17" s="7" cm="1">
        <f t="array" ref="T17">_xll.FDSZ($R17,"FG_PRICE(0)")</f>
        <v>9.7328360000000007</v>
      </c>
      <c r="U17" s="7" cm="1">
        <f t="array" ref="U17">_xll.FDSZ($R17,"FG_PRICE(0)")</f>
        <v>9.7328360000000007</v>
      </c>
      <c r="V17" s="7" cm="1">
        <f t="array" ref="V17">_xll.FDSZ($R17,"FG_PRICE(0)")</f>
        <v>9.7328360000000007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0.84399999999999997</v>
      </c>
      <c r="G18" s="152" cm="1">
        <f t="array" ref="G18">_xll.FDSZ(C18,"FG_PRICE(0)")</f>
        <v>56.66</v>
      </c>
      <c r="H18" s="152" cm="1">
        <f t="array" ref="H18">_xll.FDSZ(C18,"FG_PRICE_MAVG(0,,,,30)")</f>
        <v>54.552</v>
      </c>
      <c r="I18" s="152" cm="1">
        <f t="array" ref="I18">_xll.FDSZ(C18,"FG_PRICE_MAVG(0,,,,60)")</f>
        <v>53.322834</v>
      </c>
      <c r="J18" s="152" cm="1">
        <f t="array" ref="J18">_xll.FDSZ(C18,"FG_PRICE_MAVG(0,,,,200)")</f>
        <v>49.528399999999998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1456.2908</v>
      </c>
      <c r="T18" s="7" cm="1">
        <f t="array" ref="T18">_xll.FDSZ($R18,"FG_PRICE(0)")</f>
        <v>1456.2908</v>
      </c>
      <c r="U18" s="7" cm="1">
        <f t="array" ref="U18">_xll.FDSZ($R18,"FG_PRICE(0)")</f>
        <v>1456.2908</v>
      </c>
      <c r="V18" s="7" cm="1">
        <f t="array" ref="V18">_xll.FDSZ($R18,"FG_PRICE(0)")</f>
        <v>1456.2908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0.254</v>
      </c>
      <c r="G19" s="152" cm="1">
        <f t="array" ref="G19">_xll.FDSZ(C19,"FG_PRICE(0)")</f>
        <v>42.7</v>
      </c>
      <c r="H19" s="152" cm="1">
        <f t="array" ref="H19">_xll.FDSZ(C19,"FG_PRICE_MAVG(0,,,,30)")</f>
        <v>43.685333</v>
      </c>
      <c r="I19" s="152" cm="1">
        <f t="array" ref="I19">_xll.FDSZ(C19,"FG_PRICE_MAVG(0,,,,60)")</f>
        <v>43.304831999999998</v>
      </c>
      <c r="J19" s="152" cm="1">
        <f t="array" ref="J19">_xll.FDSZ(C19,"FG_PRICE_MAVG(0,,,,200)")</f>
        <v>41.432049999999997</v>
      </c>
      <c r="L19">
        <f t="shared" si="1"/>
        <v>0</v>
      </c>
      <c r="M19">
        <f t="shared" si="2"/>
        <v>0</v>
      </c>
      <c r="N19">
        <f t="shared" si="3"/>
        <v>1</v>
      </c>
      <c r="P19">
        <f t="shared" si="4"/>
        <v>1</v>
      </c>
      <c r="R19" t="s">
        <v>864</v>
      </c>
      <c r="S19" s="7" cm="1">
        <f t="array" ref="S19">_xll.FDSZ($R19,"FG_PRICE(0)")</f>
        <v>231.57542000000001</v>
      </c>
      <c r="T19" s="7" cm="1">
        <f t="array" ref="T19">_xll.FDSZ($R19,"FG_PRICE(0)")</f>
        <v>231.57542000000001</v>
      </c>
      <c r="U19" s="7" cm="1">
        <f t="array" ref="U19">_xll.FDSZ($R19,"FG_PRICE(0)")</f>
        <v>231.57542000000001</v>
      </c>
      <c r="V19" s="7" cm="1">
        <f t="array" ref="V19">_xll.FDSZ($R19,"FG_PRICE(0)")</f>
        <v>231.57542000000001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0.86799999999999999</v>
      </c>
      <c r="G20" s="152" cm="1">
        <f t="array" ref="G20">_xll.FDSZ(C20,"FG_PRICE(0)")</f>
        <v>17.16</v>
      </c>
      <c r="H20" s="152" cm="1">
        <f t="array" ref="H20">_xll.FDSZ(C20,"FG_PRICE_MAVG(0,,,,30)")</f>
        <v>16.756385999999999</v>
      </c>
      <c r="I20" s="152" cm="1">
        <f t="array" ref="I20">_xll.FDSZ(C20,"FG_PRICE_MAVG(0,,,,60)")</f>
        <v>17.029859999999999</v>
      </c>
      <c r="J20" s="152" cm="1">
        <f t="array" ref="J20">_xll.FDSZ(C20,"FG_PRICE_MAVG(0,,,,200)")</f>
        <v>17.322455999999999</v>
      </c>
      <c r="L20">
        <f t="shared" si="1"/>
        <v>1</v>
      </c>
      <c r="M20">
        <f t="shared" si="2"/>
        <v>1</v>
      </c>
      <c r="N20">
        <f t="shared" si="3"/>
        <v>0</v>
      </c>
      <c r="P20">
        <f t="shared" si="4"/>
        <v>2</v>
      </c>
      <c r="R20" t="s">
        <v>878</v>
      </c>
      <c r="S20" s="7" cm="1">
        <f t="array" ref="S20">_xll.FDSZ($R20,"FG_PRICE(0)")</f>
        <v>102.07904000000001</v>
      </c>
      <c r="T20" s="7" cm="1">
        <f t="array" ref="T20">_xll.FDSZ($R20,"FG_PRICE(0)")</f>
        <v>102.07904000000001</v>
      </c>
      <c r="U20" s="7" cm="1">
        <f t="array" ref="U20">_xll.FDSZ($R20,"FG_PRICE(0)")</f>
        <v>102.07904000000001</v>
      </c>
      <c r="V20" s="7" cm="1">
        <f t="array" ref="V20">_xll.FDSZ($R20,"FG_PRICE(0)")</f>
        <v>102.07904000000001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0.28599999999999998</v>
      </c>
      <c r="G21" s="152" cm="1">
        <f t="array" ref="G21">_xll.FDSZ(C21,"FG_PRICE(0)")</f>
        <v>1311.99</v>
      </c>
      <c r="H21" s="152" cm="1">
        <f t="array" ref="H21">_xll.FDSZ(C21,"FG_PRICE_MAVG(0,,,,30)")</f>
        <v>1320.3557000000001</v>
      </c>
      <c r="I21" s="152" cm="1">
        <f t="array" ref="I21">_xll.FDSZ(C21,"FG_PRICE_MAVG(0,,,,60)")</f>
        <v>1345.7512999999999</v>
      </c>
      <c r="J21" s="152" cm="1">
        <f t="array" ref="J21">_xll.FDSZ(C21,"FG_PRICE_MAVG(0,,,,200)")</f>
        <v>1390.4264000000001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1311.99</v>
      </c>
      <c r="T21" s="7" cm="1">
        <f t="array" ref="T21">_xll.FDSZ($R21,"FG_PRICE(0)")</f>
        <v>1311.99</v>
      </c>
      <c r="U21" s="7" cm="1">
        <f t="array" ref="U21">_xll.FDSZ($R21,"FG_PRICE(0)")</f>
        <v>1311.99</v>
      </c>
      <c r="V21" s="7" cm="1">
        <f t="array" ref="V21">_xll.FDSZ($R21,"FG_PRICE(0)")</f>
        <v>1311.99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0.66300000000000003</v>
      </c>
      <c r="G22" s="152" cm="1">
        <f t="array" ref="G22">_xll.FDSZ(C22,"FG_PRICE(0)")</f>
        <v>43.16</v>
      </c>
      <c r="H22" s="152" cm="1">
        <f t="array" ref="H22">_xll.FDSZ(C22,"FG_PRICE_MAVG(0,,,,30)")</f>
        <v>41.942999999999998</v>
      </c>
      <c r="I22" s="152" cm="1">
        <f t="array" ref="I22">_xll.FDSZ(C22,"FG_PRICE_MAVG(0,,,,60)")</f>
        <v>41.063415999999997</v>
      </c>
      <c r="J22" s="152" cm="1">
        <f t="array" ref="J22">_xll.FDSZ(C22,"FG_PRICE_MAVG(0,,,,200)")</f>
        <v>37.341372999999997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255.22868</v>
      </c>
      <c r="T22" s="7" cm="1">
        <f t="array" ref="T22">_xll.FDSZ($R22,"FG_PRICE(0)")</f>
        <v>255.22868</v>
      </c>
      <c r="U22" s="7" cm="1">
        <f t="array" ref="U22">_xll.FDSZ($R22,"FG_PRICE(0)")</f>
        <v>255.22868</v>
      </c>
      <c r="V22" s="7" cm="1">
        <f t="array" ref="V22">_xll.FDSZ($R22,"FG_PRICE(0)")</f>
        <v>255.22868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0.79500000000000004</v>
      </c>
      <c r="G23" s="152" cm="1">
        <f t="array" ref="G23">_xll.FDSZ(C23,"FG_PRICE(0)")</f>
        <v>13.8</v>
      </c>
      <c r="H23" s="152" cm="1">
        <f t="array" ref="H23">_xll.FDSZ(C23,"FG_PRICE_MAVG(0,,,,30)")</f>
        <v>13.68896</v>
      </c>
      <c r="I23" s="152" cm="1">
        <f t="array" ref="I23">_xll.FDSZ(C23,"FG_PRICE_MAVG(0,,,,60)")</f>
        <v>14.092395</v>
      </c>
      <c r="J23" s="152" cm="1">
        <f t="array" ref="J23">_xll.FDSZ(C23,"FG_PRICE_MAVG(0,,,,200)")</f>
        <v>14.542736</v>
      </c>
      <c r="L23">
        <f t="shared" si="1"/>
        <v>1</v>
      </c>
      <c r="M23">
        <f t="shared" si="2"/>
        <v>0</v>
      </c>
      <c r="N23">
        <f t="shared" si="3"/>
        <v>0</v>
      </c>
      <c r="P23">
        <f t="shared" si="4"/>
        <v>1</v>
      </c>
      <c r="R23" t="s">
        <v>880</v>
      </c>
      <c r="S23" s="7" cm="1">
        <f t="array" ref="S23">_xll.FDSZ($R23,"FG_PRICE(0)")</f>
        <v>141.04237000000001</v>
      </c>
      <c r="T23" s="7" cm="1">
        <f t="array" ref="T23">_xll.FDSZ($R23,"FG_PRICE(0)")</f>
        <v>141.04237000000001</v>
      </c>
      <c r="U23" s="7" cm="1">
        <f t="array" ref="U23">_xll.FDSZ($R23,"FG_PRICE(0)")</f>
        <v>141.04237000000001</v>
      </c>
      <c r="V23" s="7" cm="1">
        <f t="array" ref="V23">_xll.FDSZ($R23,"FG_PRICE(0)")</f>
        <v>141.04237000000001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0.28599999999999998</v>
      </c>
      <c r="G24" s="152" cm="1">
        <f t="array" ref="G24">_xll.FDSZ(C24,"FG_PRICE(0)")</f>
        <v>12.45</v>
      </c>
      <c r="H24" s="152" cm="1">
        <f t="array" ref="H24">_xll.FDSZ(C24,"FG_PRICE_MAVG(0,,,,30)")</f>
        <v>12.6065</v>
      </c>
      <c r="I24" s="152" cm="1">
        <f t="array" ref="I24">_xll.FDSZ(C24,"FG_PRICE_MAVG(0,,,,60)")</f>
        <v>12.574166</v>
      </c>
      <c r="J24" s="152" cm="1">
        <f t="array" ref="J24">_xll.FDSZ(C24,"FG_PRICE_MAVG(0,,,,200)")</f>
        <v>13.0022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372.64595723000002</v>
      </c>
      <c r="T24" s="7" cm="1">
        <f t="array" ref="T24">_xll.FDSZ($R24,"FG_PRICE(0)")</f>
        <v>372.64595723000002</v>
      </c>
      <c r="U24" s="7" cm="1">
        <f t="array" ref="U24">_xll.FDSZ($R24,"FG_PRICE(0)")</f>
        <v>372.64595723000002</v>
      </c>
      <c r="V24" s="7" cm="1">
        <f t="array" ref="V24">_xll.FDSZ($R24,"FG_PRICE(0)")</f>
        <v>372.64595723000002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0.50900000000000001</v>
      </c>
      <c r="G25" s="152" cm="1">
        <f t="array" ref="G25">_xll.FDSZ(C25,"FG_PRICE(0)")</f>
        <v>40.39</v>
      </c>
      <c r="H25" s="152" cm="1">
        <f t="array" ref="H25">_xll.FDSZ(C25,"FG_PRICE_MAVG(0,,,,30)")</f>
        <v>40.639668</v>
      </c>
      <c r="I25" s="152" cm="1">
        <f t="array" ref="I25">_xll.FDSZ(C25,"FG_PRICE_MAVG(0,,,,60)")</f>
        <v>41.891167000000003</v>
      </c>
      <c r="J25" s="152" cm="1">
        <f t="array" ref="J25">_xll.FDSZ(C25,"FG_PRICE_MAVG(0,,,,200)")</f>
        <v>41.535850000000003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48.058185999999999</v>
      </c>
      <c r="T25" s="7" cm="1">
        <f t="array" ref="T25">_xll.FDSZ($R25,"FG_PRICE(0)")</f>
        <v>48.058185999999999</v>
      </c>
      <c r="U25" s="7" cm="1">
        <f t="array" ref="U25">_xll.FDSZ($R25,"FG_PRICE(0)")</f>
        <v>48.058185999999999</v>
      </c>
      <c r="V25" s="7" cm="1">
        <f t="array" ref="V25">_xll.FDSZ($R25,"FG_PRICE(0)")</f>
        <v>48.058185999999999</v>
      </c>
    </row>
    <row r="27" spans="1:22" x14ac:dyDescent="0.35">
      <c r="K27" s="119" t="s">
        <v>908</v>
      </c>
      <c r="L27" s="119">
        <f>SUM(L5:L25)</f>
        <v>13</v>
      </c>
      <c r="M27" s="119">
        <f>SUM(M5:M25)</f>
        <v>10</v>
      </c>
      <c r="N27" s="119">
        <f>SUM(N5:N25)</f>
        <v>10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0.61904761904761907</v>
      </c>
      <c r="M30" s="178">
        <f t="shared" ref="M30:N30" si="5">M27/M28</f>
        <v>0.47619047619047616</v>
      </c>
      <c r="N30" s="178">
        <f t="shared" si="5"/>
        <v>0.47619047619047616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113.06</v>
      </c>
      <c r="D3" cm="1">
        <f t="array" ref="D3">_xll.FDS($A3,"FG_PRICE_MAVG(0,,,,30)")</f>
        <v>110.166664</v>
      </c>
      <c r="E3" s="47" cm="1">
        <f t="array" ref="E3">_xll.FDS($A3,"FG_PRICE_CHANGE(0,-1AM)")</f>
        <v>5.6438048962810701</v>
      </c>
      <c r="F3" s="47" cm="1">
        <f t="array" ref="F3">_xll.FDS($A3,"FG_PRICE_CHANGE(0,-3AM)")</f>
        <v>13.093928178453501</v>
      </c>
      <c r="G3" s="47" cm="1">
        <f t="array" ref="G3">_xll.FDS($A3,"FG_PRICE_CHANGE(0,-6AM)")</f>
        <v>-20.0706963591375</v>
      </c>
      <c r="H3" s="47" cm="1">
        <f t="array" ref="H3">_xll.FDS($A3,"FG_PRICE_CHANGE(0,-1AY)")</f>
        <v>1.0908440629470599</v>
      </c>
      <c r="I3" s="47" cm="1">
        <f t="array" ref="I3">_xll.FDS($A3,"FG_PRICE(0)/MAX(FG_PRICE(0,-1AY))")</f>
        <v>0.78426748057713702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4.6585000000000001</v>
      </c>
      <c r="D4" cm="1">
        <f t="array" ref="D4">_xll.FDS($A4,"FG_PRICE_MAVG(0,,,,30)")</f>
        <v>4.5806829999999996</v>
      </c>
      <c r="E4" s="47" cm="1">
        <f t="array" ref="E4">_xll.FDS($A4,"FG_PRICE_CHANGE(0,-1AM)")</f>
        <v>0.84424721290181604</v>
      </c>
      <c r="F4" s="47" cm="1">
        <f t="array" ref="F4">_xll.FDS($A4,"FG_PRICE_CHANGE(0,-3AM)")</f>
        <v>9.8832409482250405</v>
      </c>
      <c r="G4" s="47" cm="1">
        <f t="array" ref="G4">_xll.FDS($A4,"FG_PRICE_CHANGE(0,-6AM)")</f>
        <v>22.769798392410099</v>
      </c>
      <c r="H4" s="47" cm="1">
        <f t="array" ref="H4">_xll.FDS($A4,"FG_PRICE_CHANGE(0,-1AY)")</f>
        <v>24.1108298921007</v>
      </c>
      <c r="I4" s="47" cm="1">
        <f t="array" ref="I4">_xll.FDS($A4,"FG_PRICE(0)/MAX(FG_PRICE(0,-1AY))")</f>
        <v>0.910041023637429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11.5934494411229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5.7225000000000001</v>
      </c>
      <c r="D6" cm="1">
        <f t="array" ref="D6">_xll.FDS($A6,"FG_PRICE_MAVG(0,,,,30)")</f>
        <v>6.1610829999999996</v>
      </c>
      <c r="E6" s="47" cm="1">
        <f t="array" ref="E6">_xll.FDS($A6,"FG_PRICE_CHANGE(0,-1AM)")</f>
        <v>-11.5191341321995</v>
      </c>
      <c r="F6" s="47" cm="1">
        <f t="array" ref="F6">_xll.FDS($A6,"FG_PRICE_CHANGE(0,-3AM)")</f>
        <v>0.88144557073599505</v>
      </c>
      <c r="G6" s="47" cm="1">
        <f t="array" ref="G6">_xll.FDS($A6,"FG_PRICE_CHANGE(0,-6AM)")</f>
        <v>-7.1022727272727302</v>
      </c>
      <c r="H6" s="47" cm="1">
        <f t="array" ref="H6">_xll.FDS($A6,"FG_PRICE_CHANGE(0,-1AY)")</f>
        <v>-13.5574018126888</v>
      </c>
      <c r="I6" s="47" cm="1">
        <f t="array" ref="I6">_xll.FDS($A6,"FG_PRICE(0)/MAX(FG_PRICE(0,-1AY))")</f>
        <v>0.75271292338046702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4088</v>
      </c>
      <c r="D7" cm="1">
        <f t="array" ref="D7">_xll.FDS($A7,"FG_PRICE_MAVG(0,,,,30)")</f>
        <v>3964.6333</v>
      </c>
      <c r="E7" s="47" cm="1">
        <f t="array" ref="E7">_xll.FDS($A7,"FG_PRICE_CHANGE(0,-1AM)")</f>
        <v>5.68769389865564</v>
      </c>
      <c r="F7" s="47" cm="1">
        <f t="array" ref="F7">_xll.FDS($A7,"FG_PRICE_CHANGE(0,-3AM)")</f>
        <v>-10.429447852760701</v>
      </c>
      <c r="G7" s="47" cm="1">
        <f t="array" ref="G7">_xll.FDS($A7,"FG_PRICE_CHANGE(0,-6AM)")</f>
        <v>10.7859078590786</v>
      </c>
      <c r="H7" s="47" cm="1">
        <f t="array" ref="H7">_xll.FDS($A7,"FG_PRICE_CHANGE(0,-1AY)")</f>
        <v>7.5789473684210602</v>
      </c>
      <c r="I7" s="47" cm="1">
        <f t="array" ref="I7">_xll.FDS($A7,"FG_PRICE(0)/MAX(FG_PRICE(0,-1AY))")</f>
        <v>0.89277134745577602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1005</v>
      </c>
      <c r="D8" cm="1">
        <f t="array" ref="D8">_xll.FDS($A8,"FG_PRICE_MAVG(0,,,,30)")</f>
        <v>1004.1667</v>
      </c>
      <c r="E8" s="47" cm="1">
        <f t="array" ref="E8">_xll.FDS($A8,"FG_PRICE_CHANGE(0,-1AM)")</f>
        <v>1.10663983903421</v>
      </c>
      <c r="F8" s="47" cm="1">
        <f t="array" ref="F8">_xll.FDS($A8,"FG_PRICE_CHANGE(0,-3AM)")</f>
        <v>8.2974137931034502</v>
      </c>
      <c r="G8" s="47" cm="1">
        <f t="array" ref="G8">_xll.FDS($A8,"FG_PRICE_CHANGE(0,-6AM)")</f>
        <v>4.6875</v>
      </c>
      <c r="H8" s="47" cm="1">
        <f t="array" ref="H8">_xll.FDS($A8,"FG_PRICE_CHANGE(0,-1AY)")</f>
        <v>9.23913043478262</v>
      </c>
      <c r="I8" s="47" cm="1">
        <f t="array" ref="I8">_xll.FDS($A8,"FG_PRICE(0)/MAX(FG_PRICE(0,-1AY))")</f>
        <v>0.94013096351730596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17175</v>
      </c>
      <c r="D9" cm="1">
        <f t="array" ref="D9">_xll.FDS($A9,"FG_PRICE_MAVG(0,,,,30)")</f>
        <v>18061.166000000001</v>
      </c>
      <c r="E9" s="47" cm="1">
        <f t="array" ref="E9">_xll.FDS($A9,"FG_PRICE_CHANGE(0,-1AM)")</f>
        <v>-6.3522355507088299</v>
      </c>
      <c r="F9" s="47" cm="1">
        <f t="array" ref="F9">_xll.FDS($A9,"FG_PRICE_CHANGE(0,-3AM)")</f>
        <v>-1.7167381974248901</v>
      </c>
      <c r="G9" s="47" cm="1">
        <f t="array" ref="G9">_xll.FDS($A9,"FG_PRICE_CHANGE(0,-6AM)")</f>
        <v>9.3600764087870196</v>
      </c>
      <c r="H9" s="47" cm="1">
        <f t="array" ref="H9">_xll.FDS($A9,"FG_PRICE_CHANGE(0,-1AY)")</f>
        <v>-14.869888475836399</v>
      </c>
      <c r="I9" s="47" cm="1">
        <f t="array" ref="I9">_xll.FDS($A9,"FG_PRICE(0)/MAX(FG_PRICE(0,-1AY))")</f>
        <v>0.76828450011183202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1055</v>
      </c>
      <c r="D10" cm="1">
        <f t="array" ref="D10">_xll.FDS($A10,"FG_PRICE_MAVG(0,,,,30)")</f>
        <v>959.9</v>
      </c>
      <c r="E10" s="47" cm="1">
        <f t="array" ref="E10">_xll.FDS($A10,"FG_PRICE_CHANGE(0,-1AM)")</f>
        <v>13.1974248927039</v>
      </c>
      <c r="F10" s="47" cm="1">
        <f t="array" ref="F10">_xll.FDS($A10,"FG_PRICE_CHANGE(0,-3AM)")</f>
        <v>4.4554455445544603</v>
      </c>
      <c r="G10" s="47" cm="1">
        <f t="array" ref="G10">_xll.FDS($A10,"FG_PRICE_CHANGE(0,-6AM)")</f>
        <v>0.476190476190474</v>
      </c>
      <c r="H10" s="47" cm="1">
        <f t="array" ref="H10">_xll.FDS($A10,"FG_PRICE_CHANGE(0,-1AY)")</f>
        <v>-15.936254980079701</v>
      </c>
      <c r="I10" s="47" cm="1">
        <f t="array" ref="I10">_xll.FDS($A10,"FG_PRICE(0)/MAX(FG_PRICE(0,-1AY))")</f>
        <v>0.787313432835821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575</v>
      </c>
      <c r="D11" cm="1">
        <f t="array" ref="D11">_xll.FDS($A11,"FG_PRICE_MAVG(0,,,,30)")</f>
        <v>559.15</v>
      </c>
      <c r="E11" s="47" cm="1">
        <f t="array" ref="E11">_xll.FDS($A11,"FG_PRICE_CHANGE(0,-1AM)")</f>
        <v>2.62359450294487</v>
      </c>
      <c r="F11" s="47" cm="1">
        <f t="array" ref="F11">_xll.FDS($A11,"FG_PRICE_CHANGE(0,-3AM)")</f>
        <v>-11.1145462977276</v>
      </c>
      <c r="G11" s="47" cm="1">
        <f t="array" ref="G11">_xll.FDS($A11,"FG_PRICE_CHANGE(0,-6AM)")</f>
        <v>-5.2874320540273398</v>
      </c>
      <c r="H11" s="47" cm="1">
        <f t="array" ref="H11">_xll.FDS($A11,"FG_PRICE_CHANGE(0,-1AY)")</f>
        <v>-12.7200971463266</v>
      </c>
      <c r="I11" s="47" cm="1">
        <f t="array" ref="I11">_xll.FDS($A11,"FG_PRICE(0)/MAX(FG_PRICE(0,-1AY))")</f>
        <v>0.75320932669635798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0.93119799999999997</v>
      </c>
      <c r="D12" cm="1">
        <f t="array" ref="D12">_xll.FDS($A12,"FG_PRICE_MAVG(0,,,,30)")</f>
        <v>0.95125610000000005</v>
      </c>
      <c r="E12" s="47" cm="1">
        <f t="array" ref="E12">_xll.FDS($A12,"FG_PRICE_CHANGE(0,-1AM)")</f>
        <v>-3.1805406276305801</v>
      </c>
      <c r="F12" s="47" cm="1">
        <f t="array" ref="F12">_xll.FDS($A12,"FG_PRICE_CHANGE(0,-3AM)")</f>
        <v>-2.9028887078277901</v>
      </c>
      <c r="G12" s="47" cm="1">
        <f t="array" ref="G12">_xll.FDS($A12,"FG_PRICE_CHANGE(0,-6AM)")</f>
        <v>-4.69451158135091</v>
      </c>
      <c r="H12" s="47" cm="1">
        <f t="array" ref="H12">_xll.FDS($A12,"FG_PRICE_CHANGE(0,-1AY)")</f>
        <v>-7.1454483123509496</v>
      </c>
      <c r="I12" s="47" cm="1">
        <f t="array" ref="I12">_xll.FDS($A12,"FG_PRICE(0)/MAX(FG_PRICE(0,-1AY))")</f>
        <v>0.89538269230769196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41823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16.065141278490199</v>
      </c>
      <c r="D2" s="3" cm="1">
        <f t="array" ref="D2:D122">_xll.FDS(D1,"FMA_PE(LTMA,-10AY,0,AM,""PORTAGG"",""MEANR"")")</f>
        <v>15.3749720306505</v>
      </c>
      <c r="E2" s="3" cm="1">
        <f t="array" ref="E2:E122">_xll.FDS(E1,"FMA_PE(LTMA,-10AY,0,AM,""PORTAGG"",""MEANR"")")</f>
        <v>19.295725915199899</v>
      </c>
      <c r="F2" s="3" cm="1">
        <f t="array" ref="F2:F122">_xll.FDS(F1,"FMA_PE(LTMA,-10AY,0,AM,""PORTAGG"",""MEANR"")")</f>
        <v>14.806492862185801</v>
      </c>
      <c r="G2" s="3" cm="1">
        <f t="array" ref="G2:G122">_xll.FDS(G1,"FMA_PE(LTMA,-10AY,0,AM,""PORTAGG"",""MEANR"")")</f>
        <v>15.9972007285938</v>
      </c>
      <c r="H2" s="3" cm="1">
        <f t="array" ref="H2:H122">_xll.FDS(H1,"FMA_PE(LTMA,-10AY,0,AM,""PORTAGG"",""MEANR"")")</f>
        <v>16.7620453963989</v>
      </c>
      <c r="I2" s="3" cm="1">
        <f t="array" ref="I2:I122">_xll.FDS(I1,"FMA_PE(LTMA,-10AY,0,AM,""PORTAGG"",""MEANR"")")</f>
        <v>15.691317094637199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11.3237157078905</v>
      </c>
      <c r="L2" s="3" cm="1">
        <f t="array" ref="L2:L122">_xll.FDS(L1,"FMA_PE(LTMA,-10AY,0,AM,""PORTAGG"",""MEANR"")")</f>
        <v>11.7995701747188</v>
      </c>
      <c r="M2" s="3" cm="1">
        <f t="array" ref="M2:M122">_xll.FDS(M1,"FMA_PE(LTMA,-10AY,0,AM,""PORTAGG"",""MEANR"")")</f>
        <v>15.928182725815899</v>
      </c>
      <c r="N2" s="3" cm="1">
        <f t="array" ref="N2:N122">_xll.FDS(N1,"FMA_PE(LTMA,-10AY,0,AM,""PORTAGG"",""MEANR"")")</f>
        <v>25.241454269820199</v>
      </c>
      <c r="O2" s="3" cm="1">
        <f t="array" ref="O2:O122">_xll.FDS(O1,"FMA_PE(LTMA,-10AY,0,AM,""PORTAGG"",""MEANR"")")</f>
        <v>17.309690778762899</v>
      </c>
      <c r="P2" s="3" cm="1">
        <f t="array" ref="P2:P122">_xll.FDS(P1,"FMA_PE(LTMA,-10AY,0,AM,""PORTAGG"",""MEANR"")")</f>
        <v>9.4295010037906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17.769147521595599</v>
      </c>
      <c r="S2" s="3" cm="1">
        <f t="array" ref="S2:S122">_xll.FDS(S1,"FMA_PE(LTMA,-10AY,0,AM,""PORTAGG"",""MEANR"")")</f>
        <v>10.315777782376699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12.3465934303218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41856</v>
      </c>
      <c r="B3" s="3" t="e">
        <v>#N/A</v>
      </c>
      <c r="C3" s="3">
        <v>16.257826020135699</v>
      </c>
      <c r="D3" s="3">
        <v>15.7489407551629</v>
      </c>
      <c r="E3" s="3">
        <v>19.373371850690699</v>
      </c>
      <c r="F3" s="3">
        <v>14.6702855214678</v>
      </c>
      <c r="G3" s="3">
        <v>16.240764467921998</v>
      </c>
      <c r="H3" s="3">
        <v>16.7192698008528</v>
      </c>
      <c r="I3" s="3">
        <v>14.8905478406648</v>
      </c>
      <c r="J3" s="3" t="e">
        <v>#N/A</v>
      </c>
      <c r="K3" s="3">
        <v>11.672096494091599</v>
      </c>
      <c r="L3" s="3">
        <v>12.168351146888799</v>
      </c>
      <c r="M3" s="3">
        <v>16.1881305086842</v>
      </c>
      <c r="N3" s="3">
        <v>22.144341793767101</v>
      </c>
      <c r="O3" s="3">
        <v>17.406356509903102</v>
      </c>
      <c r="P3" s="3">
        <v>9.6931474397357604</v>
      </c>
      <c r="Q3" s="3" t="e">
        <v>#N/A</v>
      </c>
      <c r="R3" s="3">
        <v>17.7251600886263</v>
      </c>
      <c r="S3" s="3">
        <v>10.676374212223401</v>
      </c>
      <c r="T3" s="3" t="e">
        <v>#N/A</v>
      </c>
      <c r="U3" s="3">
        <v>12.713770322637</v>
      </c>
      <c r="V3" s="3" t="e">
        <v>#N/A</v>
      </c>
    </row>
    <row r="4" spans="1:22" x14ac:dyDescent="0.35">
      <c r="A4" s="2">
        <v>41887</v>
      </c>
      <c r="B4" s="3" t="e">
        <v>#N/A</v>
      </c>
      <c r="C4" s="3">
        <v>16.671397771854298</v>
      </c>
      <c r="D4" s="3">
        <v>16.0470848504361</v>
      </c>
      <c r="E4" s="3">
        <v>19.9633549589553</v>
      </c>
      <c r="F4" s="3">
        <v>15.0257659608829</v>
      </c>
      <c r="G4" s="3">
        <v>15.825191762414899</v>
      </c>
      <c r="H4" s="3">
        <v>16.896172893878202</v>
      </c>
      <c r="I4" s="3">
        <v>14.994605311181701</v>
      </c>
      <c r="J4" s="3" t="e">
        <v>#N/A</v>
      </c>
      <c r="K4" s="3">
        <v>11.5529739746529</v>
      </c>
      <c r="L4" s="3">
        <v>13.089855191614999</v>
      </c>
      <c r="M4" s="3">
        <v>16.688028571301899</v>
      </c>
      <c r="N4" s="3">
        <v>20.833909608298999</v>
      </c>
      <c r="O4" s="3">
        <v>17.973293188056299</v>
      </c>
      <c r="P4" s="3">
        <v>9.8914198416296006</v>
      </c>
      <c r="Q4" s="3" t="e">
        <v>#N/A</v>
      </c>
      <c r="R4" s="3">
        <v>19.125342692151001</v>
      </c>
      <c r="S4" s="3">
        <v>10.9261348903445</v>
      </c>
      <c r="T4" s="3" t="e">
        <v>#N/A</v>
      </c>
      <c r="U4" s="3">
        <v>13.747617260365899</v>
      </c>
      <c r="V4" s="3" t="e">
        <v>#N/A</v>
      </c>
    </row>
    <row r="5" spans="1:22" x14ac:dyDescent="0.35">
      <c r="A5" s="2">
        <v>41915</v>
      </c>
      <c r="B5" s="3" t="e">
        <v>#N/A</v>
      </c>
      <c r="C5" s="3">
        <v>16.282922295286902</v>
      </c>
      <c r="D5" s="3">
        <v>15.260068670706801</v>
      </c>
      <c r="E5" s="3">
        <v>19.662086051392201</v>
      </c>
      <c r="F5" s="3">
        <v>14.595774216878601</v>
      </c>
      <c r="G5" s="3">
        <v>14.863725297798</v>
      </c>
      <c r="H5" s="3">
        <v>16.7188357623039</v>
      </c>
      <c r="I5" s="3">
        <v>14.458823129333499</v>
      </c>
      <c r="J5" s="3" t="e">
        <v>#N/A</v>
      </c>
      <c r="K5" s="3">
        <v>11.160434192007999</v>
      </c>
      <c r="L5" s="3">
        <v>12.3184894460862</v>
      </c>
      <c r="M5" s="3">
        <v>16.088168710012699</v>
      </c>
      <c r="N5" s="3">
        <v>18.413376786468099</v>
      </c>
      <c r="O5" s="3">
        <v>18.086530400423101</v>
      </c>
      <c r="P5" s="3">
        <v>9.28306759138205</v>
      </c>
      <c r="Q5" s="3" t="e">
        <v>#N/A</v>
      </c>
      <c r="R5" s="3">
        <v>19.082666343415202</v>
      </c>
      <c r="S5" s="3">
        <v>10.228905311435399</v>
      </c>
      <c r="T5" s="3" t="e">
        <v>#N/A</v>
      </c>
      <c r="U5" s="3">
        <v>13.4804164707277</v>
      </c>
      <c r="V5" s="3" t="e">
        <v>#N/A</v>
      </c>
    </row>
    <row r="6" spans="1:22" x14ac:dyDescent="0.35">
      <c r="A6" s="2">
        <v>41948</v>
      </c>
      <c r="B6" s="3" t="e">
        <v>#N/A</v>
      </c>
      <c r="C6" s="3">
        <v>15.995607286334099</v>
      </c>
      <c r="D6" s="3">
        <v>15.8175046558368</v>
      </c>
      <c r="E6" s="3">
        <v>19.8357136885332</v>
      </c>
      <c r="F6" s="3">
        <v>14.7505752016508</v>
      </c>
      <c r="G6" s="3">
        <v>13.9293083677999</v>
      </c>
      <c r="H6" s="3">
        <v>16.5808421660352</v>
      </c>
      <c r="I6" s="3">
        <v>14.112519586807601</v>
      </c>
      <c r="J6" s="3" t="e">
        <v>#N/A</v>
      </c>
      <c r="K6" s="3">
        <v>11.420438723945299</v>
      </c>
      <c r="L6" s="3">
        <v>12.487149407854201</v>
      </c>
      <c r="M6" s="3">
        <v>16.807279006005501</v>
      </c>
      <c r="N6" s="3">
        <v>16.556938349287901</v>
      </c>
      <c r="O6" s="3">
        <v>18.810980854359599</v>
      </c>
      <c r="P6" s="3">
        <v>9.4926494692118109</v>
      </c>
      <c r="Q6" s="3" t="e">
        <v>#N/A</v>
      </c>
      <c r="R6" s="3">
        <v>19.569967448264102</v>
      </c>
      <c r="S6" s="3">
        <v>10.8414613720738</v>
      </c>
      <c r="T6" s="3" t="e">
        <v>#N/A</v>
      </c>
      <c r="U6" s="3">
        <v>13.278367940601701</v>
      </c>
      <c r="V6" s="3" t="e">
        <v>#N/A</v>
      </c>
    </row>
    <row r="7" spans="1:22" x14ac:dyDescent="0.35">
      <c r="A7" s="2">
        <v>41978</v>
      </c>
      <c r="B7" s="3" t="e">
        <v>#N/A</v>
      </c>
      <c r="C7" s="3">
        <v>17.106801330925698</v>
      </c>
      <c r="D7" s="3">
        <v>16.572390392965499</v>
      </c>
      <c r="E7" s="3">
        <v>19.968554652370202</v>
      </c>
      <c r="F7" s="3">
        <v>15.041525802643299</v>
      </c>
      <c r="G7" s="3">
        <v>14.4829526313809</v>
      </c>
      <c r="H7" s="3">
        <v>16.239276309825801</v>
      </c>
      <c r="I7" s="3">
        <v>14.064605167102901</v>
      </c>
      <c r="J7" s="3" t="e">
        <v>#N/A</v>
      </c>
      <c r="K7" s="3">
        <v>11.825595321787301</v>
      </c>
      <c r="L7" s="3">
        <v>12.506906209190699</v>
      </c>
      <c r="M7" s="3">
        <v>16.367764515370499</v>
      </c>
      <c r="N7" s="3">
        <v>19.2948170758876</v>
      </c>
      <c r="O7" s="3">
        <v>19.635252114777298</v>
      </c>
      <c r="P7" s="3">
        <v>9.9585813199908202</v>
      </c>
      <c r="Q7" s="3" t="e">
        <v>#N/A</v>
      </c>
      <c r="R7" s="3">
        <v>20.2740023806337</v>
      </c>
      <c r="S7" s="3">
        <v>11.750843089362199</v>
      </c>
      <c r="T7" s="3" t="e">
        <v>#N/A</v>
      </c>
      <c r="U7" s="3">
        <v>13.306655110788601</v>
      </c>
      <c r="V7" s="3" t="e">
        <v>#N/A</v>
      </c>
    </row>
    <row r="8" spans="1:22" x14ac:dyDescent="0.35">
      <c r="A8" s="2">
        <v>42009</v>
      </c>
      <c r="B8" s="3" t="e">
        <v>#N/A</v>
      </c>
      <c r="C8" s="3">
        <v>16.478054319455101</v>
      </c>
      <c r="D8" s="3">
        <v>16.791168431479999</v>
      </c>
      <c r="E8" s="3">
        <v>20.037252677850802</v>
      </c>
      <c r="F8" s="3">
        <v>13.963368200514999</v>
      </c>
      <c r="G8" s="3">
        <v>13.972022630207601</v>
      </c>
      <c r="H8" s="3">
        <v>16.0936231212116</v>
      </c>
      <c r="I8" s="3">
        <v>13.899113992681499</v>
      </c>
      <c r="J8" s="3" t="e">
        <v>#N/A</v>
      </c>
      <c r="K8" s="3">
        <v>11.3073767759309</v>
      </c>
      <c r="L8" s="3">
        <v>11.7598745242523</v>
      </c>
      <c r="M8" s="3">
        <v>16.393470949687099</v>
      </c>
      <c r="N8" s="3">
        <v>12.7850337714342</v>
      </c>
      <c r="O8" s="3">
        <v>19.410135410320802</v>
      </c>
      <c r="P8" s="3">
        <v>10.3652612617767</v>
      </c>
      <c r="Q8" s="3">
        <v>14.706889213879199</v>
      </c>
      <c r="R8" s="3">
        <v>18.998613494634899</v>
      </c>
      <c r="S8" s="3">
        <v>12.0102896923459</v>
      </c>
      <c r="T8" s="3">
        <v>11.2031245858782</v>
      </c>
      <c r="U8" s="3">
        <v>12.199801578811099</v>
      </c>
      <c r="V8" s="3" t="e">
        <v>#N/A</v>
      </c>
    </row>
    <row r="9" spans="1:22" x14ac:dyDescent="0.35">
      <c r="A9" s="2">
        <v>42040</v>
      </c>
      <c r="B9" s="3" t="e">
        <v>#N/A</v>
      </c>
      <c r="C9" s="3">
        <v>16.446935085662901</v>
      </c>
      <c r="D9" s="3">
        <v>17.0007798525344</v>
      </c>
      <c r="E9" s="3">
        <v>20.836565742316999</v>
      </c>
      <c r="F9" s="3">
        <v>18.526307705668501</v>
      </c>
      <c r="G9" s="3">
        <v>15.922064401150999</v>
      </c>
      <c r="H9" s="3">
        <v>16.525964072015899</v>
      </c>
      <c r="I9" s="3">
        <v>14.2777713114424</v>
      </c>
      <c r="J9" s="3" t="e">
        <v>#N/A</v>
      </c>
      <c r="K9" s="3">
        <v>12.223893438558701</v>
      </c>
      <c r="L9" s="3">
        <v>12.413375020995799</v>
      </c>
      <c r="M9" s="3">
        <v>18.4079349240344</v>
      </c>
      <c r="N9" s="3">
        <v>14.2314112045967</v>
      </c>
      <c r="O9" s="3">
        <v>20.453619778574101</v>
      </c>
      <c r="P9" s="3">
        <v>10.654941736145201</v>
      </c>
      <c r="Q9" s="3">
        <v>15.156305181656</v>
      </c>
      <c r="R9" s="3">
        <v>22.770981536326101</v>
      </c>
      <c r="S9" s="3">
        <v>12.091678648379</v>
      </c>
      <c r="T9" s="3">
        <v>12.6761367628926</v>
      </c>
      <c r="U9" s="3">
        <v>12.415471716666101</v>
      </c>
      <c r="V9" s="3" t="e">
        <v>#N/A</v>
      </c>
    </row>
    <row r="10" spans="1:22" x14ac:dyDescent="0.35">
      <c r="A10" s="2">
        <v>42068</v>
      </c>
      <c r="B10" s="3" t="e">
        <v>#N/A</v>
      </c>
      <c r="C10" s="3">
        <v>16.637013587690902</v>
      </c>
      <c r="D10" s="3">
        <v>17.9836170339793</v>
      </c>
      <c r="E10" s="3">
        <v>21.053927491057401</v>
      </c>
      <c r="F10" s="3">
        <v>20.310239723985099</v>
      </c>
      <c r="G10" s="3">
        <v>16.300560045368702</v>
      </c>
      <c r="H10" s="3">
        <v>17.065830887690801</v>
      </c>
      <c r="I10" s="3">
        <v>14.3124912197621</v>
      </c>
      <c r="J10" s="3" t="e">
        <v>#N/A</v>
      </c>
      <c r="K10" s="3">
        <v>12.265572863150901</v>
      </c>
      <c r="L10" s="3">
        <v>12.864166256442999</v>
      </c>
      <c r="M10" s="3">
        <v>18.4582466195581</v>
      </c>
      <c r="N10" s="3">
        <v>17.938231997420999</v>
      </c>
      <c r="O10" s="3">
        <v>21.047862103752099</v>
      </c>
      <c r="P10" s="3">
        <v>10.8033281143731</v>
      </c>
      <c r="Q10" s="3">
        <v>15.0096221176613</v>
      </c>
      <c r="R10" s="3">
        <v>23.5217568697487</v>
      </c>
      <c r="S10" s="3">
        <v>11.828776795728</v>
      </c>
      <c r="T10" s="3">
        <v>13.079945171037499</v>
      </c>
      <c r="U10" s="3">
        <v>16.941905232366601</v>
      </c>
      <c r="V10" s="3" t="e">
        <v>#N/A</v>
      </c>
    </row>
    <row r="11" spans="1:22" x14ac:dyDescent="0.35">
      <c r="A11" s="2">
        <v>42096</v>
      </c>
      <c r="B11" s="3" t="e">
        <v>#N/A</v>
      </c>
      <c r="C11" s="3">
        <v>16.4345048918826</v>
      </c>
      <c r="D11" s="3">
        <v>17.8954018452139</v>
      </c>
      <c r="E11" s="3">
        <v>20.957822863853501</v>
      </c>
      <c r="F11" s="3">
        <v>19.864679369916001</v>
      </c>
      <c r="G11" s="3">
        <v>16.0678640709578</v>
      </c>
      <c r="H11" s="3">
        <v>17.0375130082945</v>
      </c>
      <c r="I11" s="3">
        <v>14.1530700971008</v>
      </c>
      <c r="J11" s="3" t="e">
        <v>#N/A</v>
      </c>
      <c r="K11" s="3">
        <v>12.057275322616601</v>
      </c>
      <c r="L11" s="3">
        <v>13.1851384600131</v>
      </c>
      <c r="M11" s="3">
        <v>18.4516734666941</v>
      </c>
      <c r="N11" s="3">
        <v>16.890222155053099</v>
      </c>
      <c r="O11" s="3">
        <v>20.731150436362601</v>
      </c>
      <c r="P11" s="3">
        <v>10.981591913510201</v>
      </c>
      <c r="Q11" s="3">
        <v>14.808833901143901</v>
      </c>
      <c r="R11" s="3">
        <v>22.770013343656501</v>
      </c>
      <c r="S11" s="3">
        <v>11.715304997459199</v>
      </c>
      <c r="T11" s="3">
        <v>13.026334021276201</v>
      </c>
      <c r="U11" s="3">
        <v>16.3938374486466</v>
      </c>
      <c r="V11" s="3" t="e">
        <v>#N/A</v>
      </c>
    </row>
    <row r="12" spans="1:22" x14ac:dyDescent="0.35">
      <c r="A12" s="2">
        <v>42129</v>
      </c>
      <c r="B12" s="3" t="e">
        <v>#N/A</v>
      </c>
      <c r="C12" s="3">
        <v>16.421829669582401</v>
      </c>
      <c r="D12" s="3">
        <v>17.424028265693298</v>
      </c>
      <c r="E12" s="3">
        <v>20.689536737056802</v>
      </c>
      <c r="F12" s="3">
        <v>19.4147996737711</v>
      </c>
      <c r="G12" s="3">
        <v>15.716453184966801</v>
      </c>
      <c r="H12" s="3">
        <v>16.961423238204901</v>
      </c>
      <c r="I12" s="3">
        <v>14.1568318014426</v>
      </c>
      <c r="J12" s="3" t="e">
        <v>#N/A</v>
      </c>
      <c r="K12" s="3">
        <v>11.9211038515207</v>
      </c>
      <c r="L12" s="3">
        <v>13.994727323603801</v>
      </c>
      <c r="M12" s="3">
        <v>18.560386851196199</v>
      </c>
      <c r="N12" s="3">
        <v>15.5279964796204</v>
      </c>
      <c r="O12" s="3">
        <v>20.3794887673074</v>
      </c>
      <c r="P12" s="3">
        <v>11.4839179327092</v>
      </c>
      <c r="Q12" s="3">
        <v>14.8463396732257</v>
      </c>
      <c r="R12" s="3">
        <v>22.090564560678299</v>
      </c>
      <c r="S12" s="3">
        <v>11.7046932916193</v>
      </c>
      <c r="T12" s="3">
        <v>13.6587566445215</v>
      </c>
      <c r="U12" s="3">
        <v>16.8151129926108</v>
      </c>
      <c r="V12" s="3" t="e">
        <v>#N/A</v>
      </c>
    </row>
    <row r="13" spans="1:22" x14ac:dyDescent="0.35">
      <c r="A13" s="2">
        <v>42160</v>
      </c>
      <c r="B13" s="3" t="e">
        <v>#N/A</v>
      </c>
      <c r="C13" s="3">
        <v>16.132060389373802</v>
      </c>
      <c r="D13" s="3">
        <v>17.3157294253587</v>
      </c>
      <c r="E13" s="3">
        <v>20.1927187623637</v>
      </c>
      <c r="F13" s="3">
        <v>18.365079744166799</v>
      </c>
      <c r="G13" s="3">
        <v>16.233112628517599</v>
      </c>
      <c r="H13" s="3">
        <v>16.7431647101381</v>
      </c>
      <c r="I13" s="3">
        <v>13.870835057998899</v>
      </c>
      <c r="J13" s="3" t="e">
        <v>#N/A</v>
      </c>
      <c r="K13" s="3">
        <v>11.4931493025863</v>
      </c>
      <c r="L13" s="3">
        <v>13.7783984331383</v>
      </c>
      <c r="M13" s="3">
        <v>17.940519362455799</v>
      </c>
      <c r="N13" s="3">
        <v>14.558832809816201</v>
      </c>
      <c r="O13" s="3">
        <v>20.180280928067901</v>
      </c>
      <c r="P13" s="3">
        <v>11.4389298291355</v>
      </c>
      <c r="Q13" s="3">
        <v>14.7013456937842</v>
      </c>
      <c r="R13" s="3">
        <v>21.564069639504002</v>
      </c>
      <c r="S13" s="3">
        <v>11.5734996051983</v>
      </c>
      <c r="T13" s="3">
        <v>13.4471333599869</v>
      </c>
      <c r="U13" s="3">
        <v>16.598788273875801</v>
      </c>
      <c r="V13" s="3" t="e">
        <v>#N/A</v>
      </c>
    </row>
    <row r="14" spans="1:22" x14ac:dyDescent="0.35">
      <c r="A14" s="2">
        <v>42187</v>
      </c>
      <c r="B14" s="3" t="e">
        <v>#N/A</v>
      </c>
      <c r="C14" s="3">
        <v>15.587218092103599</v>
      </c>
      <c r="D14" s="3">
        <v>16.9835167787929</v>
      </c>
      <c r="E14" s="3">
        <v>20.157678417684401</v>
      </c>
      <c r="F14" s="3">
        <v>17.485251640726201</v>
      </c>
      <c r="G14" s="3">
        <v>15.856040225907501</v>
      </c>
      <c r="H14" s="3">
        <v>16.656335356023</v>
      </c>
      <c r="I14" s="3">
        <v>13.8055723053021</v>
      </c>
      <c r="J14" s="3" t="e">
        <v>#N/A</v>
      </c>
      <c r="K14" s="3">
        <v>11.3535563272901</v>
      </c>
      <c r="L14" s="3">
        <v>13.7011480595632</v>
      </c>
      <c r="M14" s="3">
        <v>18.149085008314401</v>
      </c>
      <c r="N14" s="3">
        <v>13.428657844416</v>
      </c>
      <c r="O14" s="3">
        <v>20.857810627965002</v>
      </c>
      <c r="P14" s="3">
        <v>11.0948764288738</v>
      </c>
      <c r="Q14" s="3">
        <v>14.593874904447199</v>
      </c>
      <c r="R14" s="3">
        <v>20.994889714467998</v>
      </c>
      <c r="S14" s="3">
        <v>11.500864471916</v>
      </c>
      <c r="T14" s="3">
        <v>13.544638439214401</v>
      </c>
      <c r="U14" s="3">
        <v>16.9581580295607</v>
      </c>
      <c r="V14" s="3" t="e">
        <v>#N/A</v>
      </c>
    </row>
    <row r="15" spans="1:22" x14ac:dyDescent="0.35">
      <c r="A15" s="2">
        <v>42221</v>
      </c>
      <c r="B15" s="3" t="e">
        <v>#N/A</v>
      </c>
      <c r="C15" s="3">
        <v>15.188142664933601</v>
      </c>
      <c r="D15" s="3">
        <v>17.028746614838699</v>
      </c>
      <c r="E15" s="3">
        <v>20.2666431599887</v>
      </c>
      <c r="F15" s="3">
        <v>16.426222862669899</v>
      </c>
      <c r="G15" s="3">
        <v>15.3286405759063</v>
      </c>
      <c r="H15" s="3">
        <v>16.596187138123799</v>
      </c>
      <c r="I15" s="3">
        <v>13.260090388549299</v>
      </c>
      <c r="J15" s="3" t="e">
        <v>#N/A</v>
      </c>
      <c r="K15" s="3">
        <v>11.212541945750299</v>
      </c>
      <c r="L15" s="3">
        <v>13.316666322279501</v>
      </c>
      <c r="M15" s="3">
        <v>17.842384599908499</v>
      </c>
      <c r="N15" s="3">
        <v>12.403938430239201</v>
      </c>
      <c r="O15" s="3">
        <v>21.146178204183201</v>
      </c>
      <c r="P15" s="3">
        <v>10.419193079579401</v>
      </c>
      <c r="Q15" s="3">
        <v>14.488133706672601</v>
      </c>
      <c r="R15" s="3">
        <v>20.1112602807627</v>
      </c>
      <c r="S15" s="3">
        <v>11.088256147232499</v>
      </c>
      <c r="T15" s="3">
        <v>13.571288142469401</v>
      </c>
      <c r="U15" s="3">
        <v>16.967921386207099</v>
      </c>
      <c r="V15" s="3" t="e">
        <v>#N/A</v>
      </c>
    </row>
    <row r="16" spans="1:22" x14ac:dyDescent="0.35">
      <c r="A16" s="2">
        <v>42251</v>
      </c>
      <c r="B16" s="3" t="e">
        <v>#N/A</v>
      </c>
      <c r="C16" s="3">
        <v>15.3461770044213</v>
      </c>
      <c r="D16" s="3">
        <v>16.039895212922801</v>
      </c>
      <c r="E16" s="3">
        <v>19.086994040815</v>
      </c>
      <c r="F16" s="3">
        <v>15.2014376535572</v>
      </c>
      <c r="G16" s="3">
        <v>14.3072907373269</v>
      </c>
      <c r="H16" s="3">
        <v>15.8900076128399</v>
      </c>
      <c r="I16" s="3">
        <v>12.549843311616</v>
      </c>
      <c r="J16" s="3" t="e">
        <v>#N/A</v>
      </c>
      <c r="K16" s="3">
        <v>10.607091603464299</v>
      </c>
      <c r="L16" s="3">
        <v>12.6723731240921</v>
      </c>
      <c r="M16" s="3">
        <v>17.052048744950699</v>
      </c>
      <c r="N16" s="3">
        <v>10.8028587965002</v>
      </c>
      <c r="O16" s="3">
        <v>20.0868695128379</v>
      </c>
      <c r="P16" s="3">
        <v>9.5651429130660901</v>
      </c>
      <c r="Q16" s="3">
        <v>13.8913165590987</v>
      </c>
      <c r="R16" s="3">
        <v>19.078130061004199</v>
      </c>
      <c r="S16" s="3">
        <v>10.4815949123564</v>
      </c>
      <c r="T16" s="3">
        <v>13.317847751464701</v>
      </c>
      <c r="U16" s="3">
        <v>17.346780049229899</v>
      </c>
      <c r="V16" s="3" t="e">
        <v>#N/A</v>
      </c>
    </row>
    <row r="17" spans="1:22" x14ac:dyDescent="0.35">
      <c r="A17" s="2">
        <v>42282</v>
      </c>
      <c r="B17" s="3" t="e">
        <v>#N/A</v>
      </c>
      <c r="C17" s="3">
        <v>15.1880740519636</v>
      </c>
      <c r="D17" s="3">
        <v>15.620615948313199</v>
      </c>
      <c r="E17" s="3">
        <v>18.803934255623702</v>
      </c>
      <c r="F17" s="3">
        <v>14.146278985310699</v>
      </c>
      <c r="G17" s="3">
        <v>14.8944623497853</v>
      </c>
      <c r="H17" s="3">
        <v>16.286914635796801</v>
      </c>
      <c r="I17" s="3">
        <v>12.6430634253023</v>
      </c>
      <c r="J17" s="3" t="e">
        <v>#N/A</v>
      </c>
      <c r="K17" s="3">
        <v>10.7929431351437</v>
      </c>
      <c r="L17" s="3">
        <v>12.6540039720349</v>
      </c>
      <c r="M17" s="3">
        <v>17.477241408222199</v>
      </c>
      <c r="N17" s="3">
        <v>10.7828039249668</v>
      </c>
      <c r="O17" s="3">
        <v>20.698906935507399</v>
      </c>
      <c r="P17" s="3">
        <v>9.9313444969081193</v>
      </c>
      <c r="Q17" s="3">
        <v>13.975138445533799</v>
      </c>
      <c r="R17" s="3">
        <v>18.438936298744501</v>
      </c>
      <c r="S17" s="3">
        <v>10.780538028788801</v>
      </c>
      <c r="T17" s="3">
        <v>13.617740602107901</v>
      </c>
      <c r="U17" s="3">
        <v>18.6220350575719</v>
      </c>
      <c r="V17" s="3" t="e">
        <v>#N/A</v>
      </c>
    </row>
    <row r="18" spans="1:22" x14ac:dyDescent="0.35">
      <c r="A18" s="2">
        <v>42313</v>
      </c>
      <c r="B18" s="3" t="e">
        <v>#N/A</v>
      </c>
      <c r="C18" s="3">
        <v>16.0413259610891</v>
      </c>
      <c r="D18" s="3">
        <v>16.425696326824902</v>
      </c>
      <c r="E18" s="3">
        <v>19.163701773318699</v>
      </c>
      <c r="F18" s="3">
        <v>13.244344518621601</v>
      </c>
      <c r="G18" s="3">
        <v>11.805674560375399</v>
      </c>
      <c r="H18" s="3">
        <v>16.679605043110499</v>
      </c>
      <c r="I18" s="3">
        <v>13.256354469844799</v>
      </c>
      <c r="J18" s="3" t="e">
        <v>#N/A</v>
      </c>
      <c r="K18" s="3">
        <v>11.506348288076101</v>
      </c>
      <c r="L18" s="3">
        <v>12.6743435143035</v>
      </c>
      <c r="M18" s="3">
        <v>17.964935308504799</v>
      </c>
      <c r="N18" s="3">
        <v>10.5710893375611</v>
      </c>
      <c r="O18" s="3">
        <v>20.379154220641698</v>
      </c>
      <c r="P18" s="3">
        <v>10.393656079036599</v>
      </c>
      <c r="Q18" s="3">
        <v>13.7130880310847</v>
      </c>
      <c r="R18" s="3">
        <v>18.393764499939699</v>
      </c>
      <c r="S18" s="3">
        <v>11.557634629635301</v>
      </c>
      <c r="T18" s="3">
        <v>13.0266159315106</v>
      </c>
      <c r="U18" s="3">
        <v>23.288662458059498</v>
      </c>
      <c r="V18" s="3" t="e">
        <v>#N/A</v>
      </c>
    </row>
    <row r="19" spans="1:22" x14ac:dyDescent="0.35">
      <c r="A19" s="2">
        <v>42342</v>
      </c>
      <c r="B19" s="3" t="e">
        <v>#N/A</v>
      </c>
      <c r="C19" s="3">
        <v>15.929597733888199</v>
      </c>
      <c r="D19" s="3">
        <v>16.402502486606899</v>
      </c>
      <c r="E19" s="3">
        <v>18.312924624565099</v>
      </c>
      <c r="F19" s="3">
        <v>11.777612412523</v>
      </c>
      <c r="G19" s="3">
        <v>11.2486332015899</v>
      </c>
      <c r="H19" s="3">
        <v>16.675243649685498</v>
      </c>
      <c r="I19" s="3">
        <v>12.5695641730126</v>
      </c>
      <c r="J19" s="3" t="e">
        <v>#N/A</v>
      </c>
      <c r="K19" s="3">
        <v>10.9831381874118</v>
      </c>
      <c r="L19" s="3">
        <v>12.5376793191669</v>
      </c>
      <c r="M19" s="3">
        <v>16.439469355274898</v>
      </c>
      <c r="N19" s="3">
        <v>-6.98583273513005E-2</v>
      </c>
      <c r="O19" s="3">
        <v>20.0903384099914</v>
      </c>
      <c r="P19" s="3">
        <v>9.9720570077423698</v>
      </c>
      <c r="Q19" s="3">
        <v>12.415821091334299</v>
      </c>
      <c r="R19" s="3">
        <v>15.416871810952101</v>
      </c>
      <c r="S19" s="3">
        <v>10.386801074577701</v>
      </c>
      <c r="T19" s="3">
        <v>12.2126026968026</v>
      </c>
      <c r="U19" s="3">
        <v>24.4545557890489</v>
      </c>
      <c r="V19" s="3" t="e">
        <v>#N/A</v>
      </c>
    </row>
    <row r="20" spans="1:22" x14ac:dyDescent="0.35">
      <c r="A20" s="2">
        <v>42374</v>
      </c>
      <c r="B20" s="3" t="e">
        <v>#N/A</v>
      </c>
      <c r="C20" s="3">
        <v>15.8557985121928</v>
      </c>
      <c r="D20" s="3">
        <v>16.124186399113299</v>
      </c>
      <c r="E20" s="3">
        <v>17.8229068407955</v>
      </c>
      <c r="F20" s="3">
        <v>10.9051430111447</v>
      </c>
      <c r="G20" s="3">
        <v>14.646902372389</v>
      </c>
      <c r="H20" s="3">
        <v>16.4940003355855</v>
      </c>
      <c r="I20" s="3">
        <v>11.660029926980799</v>
      </c>
      <c r="J20" s="3">
        <v>23.299485221691</v>
      </c>
      <c r="K20" s="3">
        <v>9.8932455471225094</v>
      </c>
      <c r="L20" s="3">
        <v>11.7811834204624</v>
      </c>
      <c r="M20" s="3">
        <v>16.2983557171193</v>
      </c>
      <c r="N20" s="3">
        <v>-2.6948861998321498</v>
      </c>
      <c r="O20" s="3">
        <v>20.209506841741401</v>
      </c>
      <c r="P20" s="3">
        <v>10.414861048670501</v>
      </c>
      <c r="Q20" s="3">
        <v>11.744400839992901</v>
      </c>
      <c r="R20" s="3">
        <v>13.8371655241227</v>
      </c>
      <c r="S20" s="3">
        <v>9.5577277588852692</v>
      </c>
      <c r="T20" s="3">
        <v>13.500923381864901</v>
      </c>
      <c r="U20" s="3">
        <v>26.869996261597599</v>
      </c>
      <c r="V20" s="3">
        <v>13.292705796779099</v>
      </c>
    </row>
    <row r="21" spans="1:22" x14ac:dyDescent="0.35">
      <c r="A21" s="2">
        <v>42405</v>
      </c>
      <c r="B21" s="3" t="e">
        <v>#N/A</v>
      </c>
      <c r="C21" s="3">
        <v>15.4855234357154</v>
      </c>
      <c r="D21" s="3">
        <v>17.067726215881901</v>
      </c>
      <c r="E21" s="3">
        <v>17.533825243504602</v>
      </c>
      <c r="F21" s="3">
        <v>11.821891848553999</v>
      </c>
      <c r="G21" s="3">
        <v>16.438978907759999</v>
      </c>
      <c r="H21" s="3">
        <v>16.538876684462601</v>
      </c>
      <c r="I21" s="3">
        <v>11.8503614097643</v>
      </c>
      <c r="J21" s="3">
        <v>22.966045501305899</v>
      </c>
      <c r="K21" s="3">
        <v>10.473618342261</v>
      </c>
      <c r="L21" s="3">
        <v>11.4400840372465</v>
      </c>
      <c r="M21" s="3">
        <v>16.1791411922352</v>
      </c>
      <c r="N21" s="3">
        <v>-0.74818848434756302</v>
      </c>
      <c r="O21" s="3">
        <v>19.811933959716601</v>
      </c>
      <c r="P21" s="3">
        <v>9.3908764746353892</v>
      </c>
      <c r="Q21" s="3">
        <v>12.1097723145523</v>
      </c>
      <c r="R21" s="3">
        <v>16.028375162836198</v>
      </c>
      <c r="S21" s="3">
        <v>9.9815466620717395</v>
      </c>
      <c r="T21" s="3">
        <v>12.2995075012262</v>
      </c>
      <c r="U21" s="3">
        <v>18.5818140640189</v>
      </c>
      <c r="V21" s="3">
        <v>11.1379565664908</v>
      </c>
    </row>
    <row r="22" spans="1:22" x14ac:dyDescent="0.35">
      <c r="A22" s="2">
        <v>42433</v>
      </c>
      <c r="B22" s="3" t="e">
        <v>#N/A</v>
      </c>
      <c r="C22" s="3">
        <v>15.5492439707843</v>
      </c>
      <c r="D22" s="3">
        <v>16.850368428717299</v>
      </c>
      <c r="E22" s="3">
        <v>16.691665618195401</v>
      </c>
      <c r="F22" s="3">
        <v>12.2770220037375</v>
      </c>
      <c r="G22" s="3">
        <v>22.594625529286301</v>
      </c>
      <c r="H22" s="3">
        <v>16.646441376354101</v>
      </c>
      <c r="I22" s="3">
        <v>12.4185290785954</v>
      </c>
      <c r="J22" s="3">
        <v>24.938209322386999</v>
      </c>
      <c r="K22" s="3">
        <v>10.6057459743683</v>
      </c>
      <c r="L22" s="3">
        <v>12.9544194689805</v>
      </c>
      <c r="M22" s="3">
        <v>15.997925175635601</v>
      </c>
      <c r="N22" s="3">
        <v>6.01332557881726E-2</v>
      </c>
      <c r="O22" s="3">
        <v>18.970067466374399</v>
      </c>
      <c r="P22" s="3">
        <v>9.3452277190913495</v>
      </c>
      <c r="Q22" s="3">
        <v>12.0159054360449</v>
      </c>
      <c r="R22" s="3">
        <v>16.655645970312399</v>
      </c>
      <c r="S22" s="3">
        <v>9.7635965132470606</v>
      </c>
      <c r="T22" s="3">
        <v>13.033176112206201</v>
      </c>
      <c r="U22" s="3">
        <v>-5.5045831316231002</v>
      </c>
      <c r="V22" s="3">
        <v>11.622754296550699</v>
      </c>
    </row>
    <row r="23" spans="1:22" x14ac:dyDescent="0.35">
      <c r="A23" s="2">
        <v>42465</v>
      </c>
      <c r="B23" s="3" t="e">
        <v>#N/A</v>
      </c>
      <c r="C23" s="3">
        <v>15.413820858073599</v>
      </c>
      <c r="D23" s="3">
        <v>16.743179856508501</v>
      </c>
      <c r="E23" s="3">
        <v>16.943355841067198</v>
      </c>
      <c r="F23" s="3">
        <v>12.409888246751001</v>
      </c>
      <c r="G23" s="3">
        <v>21.899958744748599</v>
      </c>
      <c r="H23" s="3">
        <v>16.6961487951016</v>
      </c>
      <c r="I23" s="3">
        <v>12.5334507682651</v>
      </c>
      <c r="J23" s="3">
        <v>24.356898926142801</v>
      </c>
      <c r="K23" s="3">
        <v>10.610853423655101</v>
      </c>
      <c r="L23" s="3">
        <v>13.118879041303501</v>
      </c>
      <c r="M23" s="3">
        <v>15.910974549743599</v>
      </c>
      <c r="N23" s="3">
        <v>1.05819266981994</v>
      </c>
      <c r="O23" s="3">
        <v>18.866710631572701</v>
      </c>
      <c r="P23" s="3">
        <v>9.5228650376735509</v>
      </c>
      <c r="Q23" s="3">
        <v>12.0507619062142</v>
      </c>
      <c r="R23" s="3">
        <v>16.4484161431409</v>
      </c>
      <c r="S23" s="3">
        <v>9.8262025495866094</v>
      </c>
      <c r="T23" s="3">
        <v>13.012348817751199</v>
      </c>
      <c r="U23" s="3">
        <v>-4.0489475531272703</v>
      </c>
      <c r="V23" s="3">
        <v>11.7901473808693</v>
      </c>
    </row>
    <row r="24" spans="1:22" x14ac:dyDescent="0.35">
      <c r="A24" s="2">
        <v>42495</v>
      </c>
      <c r="B24" s="3" t="e">
        <v>#N/A</v>
      </c>
      <c r="C24" s="3">
        <v>15.347585579734501</v>
      </c>
      <c r="D24" s="3">
        <v>16.481080020649699</v>
      </c>
      <c r="E24" s="3">
        <v>16.608412140720301</v>
      </c>
      <c r="F24" s="3">
        <v>12.217002936000901</v>
      </c>
      <c r="G24" s="3">
        <v>21.457699598835401</v>
      </c>
      <c r="H24" s="3">
        <v>16.441939239690701</v>
      </c>
      <c r="I24" s="3">
        <v>12.3484766398117</v>
      </c>
      <c r="J24" s="3">
        <v>24.4139342108755</v>
      </c>
      <c r="K24" s="3">
        <v>10.514279453220199</v>
      </c>
      <c r="L24" s="3">
        <v>13.018918354775501</v>
      </c>
      <c r="M24" s="3">
        <v>15.778021665400599</v>
      </c>
      <c r="N24" s="3">
        <v>2.6647773644850399</v>
      </c>
      <c r="O24" s="3">
        <v>18.870511014955301</v>
      </c>
      <c r="P24" s="3">
        <v>9.6174818130483999</v>
      </c>
      <c r="Q24" s="3">
        <v>12.121262757248999</v>
      </c>
      <c r="R24" s="3">
        <v>16.344914194676701</v>
      </c>
      <c r="S24" s="3">
        <v>9.6348533786844097</v>
      </c>
      <c r="T24" s="3">
        <v>13.178881640135</v>
      </c>
      <c r="U24" s="3">
        <v>-2.1446028830458799</v>
      </c>
      <c r="V24" s="3">
        <v>12.245169628057401</v>
      </c>
    </row>
    <row r="25" spans="1:22" x14ac:dyDescent="0.35">
      <c r="A25" s="2">
        <v>42524</v>
      </c>
      <c r="B25" s="3" t="e">
        <v>#N/A</v>
      </c>
      <c r="C25" s="3">
        <v>15.1772421644432</v>
      </c>
      <c r="D25" s="3">
        <v>16.517165269721399</v>
      </c>
      <c r="E25" s="3">
        <v>17.139290638013399</v>
      </c>
      <c r="F25" s="3">
        <v>12.025408293296699</v>
      </c>
      <c r="G25" s="3">
        <v>20.720755983953499</v>
      </c>
      <c r="H25" s="3">
        <v>16.593546338659099</v>
      </c>
      <c r="I25" s="3">
        <v>12.8389164664154</v>
      </c>
      <c r="J25" s="3">
        <v>23.507664347377201</v>
      </c>
      <c r="K25" s="3">
        <v>10.491683220452099</v>
      </c>
      <c r="L25" s="3">
        <v>13.078685120485799</v>
      </c>
      <c r="M25" s="3">
        <v>16.086452258937701</v>
      </c>
      <c r="N25" s="3">
        <v>4.2638169305026299</v>
      </c>
      <c r="O25" s="3">
        <v>19.158699573044601</v>
      </c>
      <c r="P25" s="3">
        <v>10.2382537200477</v>
      </c>
      <c r="Q25" s="3">
        <v>12.030618350009499</v>
      </c>
      <c r="R25" s="3">
        <v>16.440678702917999</v>
      </c>
      <c r="S25" s="3">
        <v>9.5646400224920995</v>
      </c>
      <c r="T25" s="3">
        <v>13.176969926822</v>
      </c>
      <c r="U25" s="3">
        <v>-0.31612774701448898</v>
      </c>
      <c r="V25" s="3">
        <v>12.619693066439901</v>
      </c>
    </row>
    <row r="26" spans="1:22" x14ac:dyDescent="0.35">
      <c r="A26" s="2">
        <v>42556</v>
      </c>
      <c r="B26" s="3" t="e">
        <v>#N/A</v>
      </c>
      <c r="C26" s="3">
        <v>15.365188170275699</v>
      </c>
      <c r="D26" s="3">
        <v>16.8550466334916</v>
      </c>
      <c r="E26" s="3">
        <v>17.687967796898999</v>
      </c>
      <c r="F26" s="3">
        <v>11.7016401044527</v>
      </c>
      <c r="G26" s="3">
        <v>20.032607778151299</v>
      </c>
      <c r="H26" s="3">
        <v>16.708727751587801</v>
      </c>
      <c r="I26" s="3">
        <v>13.095704956149699</v>
      </c>
      <c r="J26" s="3">
        <v>22.997557122936701</v>
      </c>
      <c r="K26" s="3">
        <v>10.504797384477699</v>
      </c>
      <c r="L26" s="3">
        <v>13.2596338779392</v>
      </c>
      <c r="M26" s="3">
        <v>15.8285633500955</v>
      </c>
      <c r="N26" s="3">
        <v>4.0893130998601901</v>
      </c>
      <c r="O26" s="3">
        <v>19.270217641890302</v>
      </c>
      <c r="P26" s="3">
        <v>10.4662194023539</v>
      </c>
      <c r="Q26" s="3">
        <v>12.283956084996801</v>
      </c>
      <c r="R26" s="3">
        <v>16.412767758109698</v>
      </c>
      <c r="S26" s="3">
        <v>9.5078493691710495</v>
      </c>
      <c r="T26" s="3">
        <v>13.4351225998668</v>
      </c>
      <c r="U26" s="3">
        <v>1.52839542834367</v>
      </c>
      <c r="V26" s="3">
        <v>12.7152722978543</v>
      </c>
    </row>
    <row r="27" spans="1:22" x14ac:dyDescent="0.35">
      <c r="A27" s="2">
        <v>42587</v>
      </c>
      <c r="B27" s="3" t="e">
        <v>#N/A</v>
      </c>
      <c r="C27" s="3">
        <v>16.054251538039299</v>
      </c>
      <c r="D27" s="3">
        <v>17.977056011838499</v>
      </c>
      <c r="E27" s="3">
        <v>18.048979686582701</v>
      </c>
      <c r="F27" s="3">
        <v>12.175063307940899</v>
      </c>
      <c r="G27" s="3">
        <v>19.209086876234</v>
      </c>
      <c r="H27" s="3">
        <v>16.836306834052301</v>
      </c>
      <c r="I27" s="3">
        <v>13.6572258345872</v>
      </c>
      <c r="J27" s="3">
        <v>23.046212022012</v>
      </c>
      <c r="K27" s="3">
        <v>10.504930316739101</v>
      </c>
      <c r="L27" s="3">
        <v>14.154183842171101</v>
      </c>
      <c r="M27" s="3">
        <v>16.390056841975401</v>
      </c>
      <c r="N27" s="3">
        <v>6.09518302398779</v>
      </c>
      <c r="O27" s="3">
        <v>19.7596036543429</v>
      </c>
      <c r="P27" s="3">
        <v>11.1768957732979</v>
      </c>
      <c r="Q27" s="3">
        <v>12.781057746779499</v>
      </c>
      <c r="R27" s="3">
        <v>16.718960552610898</v>
      </c>
      <c r="S27" s="3">
        <v>9.2810176040215193</v>
      </c>
      <c r="T27" s="3">
        <v>13.3614566685432</v>
      </c>
      <c r="U27" s="3">
        <v>3.13712479154835</v>
      </c>
      <c r="V27" s="3">
        <v>12.813246818849301</v>
      </c>
    </row>
    <row r="28" spans="1:22" x14ac:dyDescent="0.35">
      <c r="A28" s="2">
        <v>42615</v>
      </c>
      <c r="B28" s="3" t="e">
        <v>#N/A</v>
      </c>
      <c r="C28" s="3">
        <v>16.0233313280443</v>
      </c>
      <c r="D28" s="3">
        <v>17.777946962917301</v>
      </c>
      <c r="E28" s="3">
        <v>18.595977517263801</v>
      </c>
      <c r="F28" s="3">
        <v>12.1685990216669</v>
      </c>
      <c r="G28" s="3">
        <v>18.3388804365906</v>
      </c>
      <c r="H28" s="3">
        <v>17.161386066035</v>
      </c>
      <c r="I28" s="3">
        <v>13.7114811847225</v>
      </c>
      <c r="J28" s="3">
        <v>22.570606530541401</v>
      </c>
      <c r="K28" s="3">
        <v>10.661534043929899</v>
      </c>
      <c r="L28" s="3">
        <v>14.671091085014</v>
      </c>
      <c r="M28" s="3">
        <v>16.5588813408636</v>
      </c>
      <c r="N28" s="3">
        <v>7.7679864683863</v>
      </c>
      <c r="O28" s="3">
        <v>19.827538011936198</v>
      </c>
      <c r="P28" s="3">
        <v>12.1012373211574</v>
      </c>
      <c r="Q28" s="3">
        <v>13.305333089141101</v>
      </c>
      <c r="R28" s="3">
        <v>16.2655904535746</v>
      </c>
      <c r="S28" s="3">
        <v>9.4472301971588202</v>
      </c>
      <c r="T28" s="3">
        <v>13.4335754097376</v>
      </c>
      <c r="U28" s="3">
        <v>4.9182707323230197</v>
      </c>
      <c r="V28" s="3">
        <v>12.616348962548701</v>
      </c>
    </row>
    <row r="29" spans="1:22" x14ac:dyDescent="0.35">
      <c r="A29" s="2">
        <v>42648</v>
      </c>
      <c r="B29" s="3" t="e">
        <v>#N/A</v>
      </c>
      <c r="C29" s="3">
        <v>15.729932305363899</v>
      </c>
      <c r="D29" s="3">
        <v>18.292728469724501</v>
      </c>
      <c r="E29" s="3">
        <v>17.913548053775301</v>
      </c>
      <c r="F29" s="3">
        <v>12.3357788538972</v>
      </c>
      <c r="G29" s="3">
        <v>16.888609829826901</v>
      </c>
      <c r="H29" s="3">
        <v>17.180745789245499</v>
      </c>
      <c r="I29" s="3">
        <v>14.3117847648964</v>
      </c>
      <c r="J29" s="3">
        <v>22.251226301986598</v>
      </c>
      <c r="K29" s="3">
        <v>10.7277475796259</v>
      </c>
      <c r="L29" s="3">
        <v>14.8054938539712</v>
      </c>
      <c r="M29" s="3">
        <v>16.6721665924528</v>
      </c>
      <c r="N29" s="3">
        <v>9.8830590869471902</v>
      </c>
      <c r="O29" s="3">
        <v>19.909601215046401</v>
      </c>
      <c r="P29" s="3">
        <v>12.8222294019507</v>
      </c>
      <c r="Q29" s="3">
        <v>13.2255061266084</v>
      </c>
      <c r="R29" s="3">
        <v>16.300746626147401</v>
      </c>
      <c r="S29" s="3">
        <v>9.4518748297558997</v>
      </c>
      <c r="T29" s="3">
        <v>13.715547587505601</v>
      </c>
      <c r="U29" s="3">
        <v>10.0341526401045</v>
      </c>
      <c r="V29" s="3">
        <v>12.302841325053199</v>
      </c>
    </row>
    <row r="30" spans="1:22" x14ac:dyDescent="0.35">
      <c r="A30" s="2">
        <v>42678</v>
      </c>
      <c r="B30" s="3" t="e">
        <v>#N/A</v>
      </c>
      <c r="C30" s="3">
        <v>16.833733230752699</v>
      </c>
      <c r="D30" s="3">
        <v>17.8530826694541</v>
      </c>
      <c r="E30" s="3">
        <v>17.1531226400806</v>
      </c>
      <c r="F30" s="3">
        <v>12.5243187900639</v>
      </c>
      <c r="G30" s="3">
        <v>16.205698230220701</v>
      </c>
      <c r="H30" s="3">
        <v>17.195723601575398</v>
      </c>
      <c r="I30" s="3">
        <v>13.986836142570599</v>
      </c>
      <c r="J30" s="3">
        <v>21.889084678675001</v>
      </c>
      <c r="K30" s="3">
        <v>10.666453525063201</v>
      </c>
      <c r="L30" s="3">
        <v>14.742102588136399</v>
      </c>
      <c r="M30" s="3">
        <v>16.262593729280098</v>
      </c>
      <c r="N30" s="3">
        <v>10.688656046342899</v>
      </c>
      <c r="O30" s="3">
        <v>19.3876669700878</v>
      </c>
      <c r="P30" s="3">
        <v>12.689434307941401</v>
      </c>
      <c r="Q30" s="3">
        <v>13.2169591621742</v>
      </c>
      <c r="R30" s="3">
        <v>15.894744297768799</v>
      </c>
      <c r="S30" s="3">
        <v>8.8851404080043093</v>
      </c>
      <c r="T30" s="3">
        <v>12.870813144855299</v>
      </c>
      <c r="U30" s="3">
        <v>10.977816434260401</v>
      </c>
      <c r="V30" s="3">
        <v>13.145404903352301</v>
      </c>
    </row>
    <row r="31" spans="1:22" x14ac:dyDescent="0.35">
      <c r="A31" s="2">
        <v>42709</v>
      </c>
      <c r="B31" s="3" t="e">
        <v>#N/A</v>
      </c>
      <c r="C31" s="3">
        <v>16.496251803705601</v>
      </c>
      <c r="D31" s="3">
        <v>17.535688127334101</v>
      </c>
      <c r="E31" s="3">
        <v>16.5861862756399</v>
      </c>
      <c r="F31" s="3">
        <v>12.860697621049599</v>
      </c>
      <c r="G31" s="3">
        <v>15.8437937081424</v>
      </c>
      <c r="H31" s="3">
        <v>16.959279304147</v>
      </c>
      <c r="I31" s="3">
        <v>14.109038999456899</v>
      </c>
      <c r="J31" s="3">
        <v>20.4577899852187</v>
      </c>
      <c r="K31" s="3">
        <v>10.7494118725267</v>
      </c>
      <c r="L31" s="3">
        <v>14.679121681060799</v>
      </c>
      <c r="M31" s="3">
        <v>16.040604436638201</v>
      </c>
      <c r="N31" s="3">
        <v>14.303885214167201</v>
      </c>
      <c r="O31" s="3">
        <v>18.8113299089162</v>
      </c>
      <c r="P31" s="3">
        <v>13.060983990787699</v>
      </c>
      <c r="Q31" s="3">
        <v>13.3208014318433</v>
      </c>
      <c r="R31" s="3">
        <v>16.056220788445501</v>
      </c>
      <c r="S31" s="3">
        <v>8.6398089967837493</v>
      </c>
      <c r="T31" s="3">
        <v>12.4137912067628</v>
      </c>
      <c r="U31" s="3">
        <v>12.759856170966501</v>
      </c>
      <c r="V31" s="3">
        <v>14.7787390461779</v>
      </c>
    </row>
    <row r="32" spans="1:22" x14ac:dyDescent="0.35">
      <c r="A32" s="2">
        <v>42740</v>
      </c>
      <c r="B32" s="3">
        <v>15.1262020743796</v>
      </c>
      <c r="C32" s="3">
        <v>15.544287853522</v>
      </c>
      <c r="D32" s="3">
        <v>18.081616713666001</v>
      </c>
      <c r="E32" s="3">
        <v>17.970526524927202</v>
      </c>
      <c r="F32" s="3">
        <v>14.082937193434599</v>
      </c>
      <c r="G32" s="3">
        <v>15.780012747948501</v>
      </c>
      <c r="H32" s="3">
        <v>17.1785224740985</v>
      </c>
      <c r="I32" s="3">
        <v>14.511638258396401</v>
      </c>
      <c r="J32" s="3">
        <v>20.7125026394137</v>
      </c>
      <c r="K32" s="3">
        <v>11.113196652112601</v>
      </c>
      <c r="L32" s="3">
        <v>15.162786437121399</v>
      </c>
      <c r="M32" s="3">
        <v>17.100840850714199</v>
      </c>
      <c r="N32" s="3">
        <v>15.070609882503399</v>
      </c>
      <c r="O32" s="3">
        <v>19.275666388643899</v>
      </c>
      <c r="P32" s="3">
        <v>13.369094969030501</v>
      </c>
      <c r="Q32" s="3">
        <v>14.7757162453733</v>
      </c>
      <c r="R32" s="3">
        <v>16.559866602457401</v>
      </c>
      <c r="S32" s="3">
        <v>8.7277037053075599</v>
      </c>
      <c r="T32" s="3">
        <v>13.290312758571799</v>
      </c>
      <c r="U32" s="3">
        <v>14.7131889346033</v>
      </c>
      <c r="V32" s="3">
        <v>15.406236585741301</v>
      </c>
    </row>
    <row r="33" spans="1:22" x14ac:dyDescent="0.35">
      <c r="A33" s="2">
        <v>42769</v>
      </c>
      <c r="B33" s="3">
        <v>14.929656923270599</v>
      </c>
      <c r="C33" s="3">
        <v>16.326540142198599</v>
      </c>
      <c r="D33" s="3">
        <v>17.664241989750501</v>
      </c>
      <c r="E33" s="3">
        <v>18.012559153882801</v>
      </c>
      <c r="F33" s="3">
        <v>14.341209535667399</v>
      </c>
      <c r="G33" s="3">
        <v>17.224014814441901</v>
      </c>
      <c r="H33" s="3">
        <v>17.157229408140601</v>
      </c>
      <c r="I33" s="3">
        <v>14.243887165886999</v>
      </c>
      <c r="J33" s="3">
        <v>21.874042165467799</v>
      </c>
      <c r="K33" s="3">
        <v>11.4937027446692</v>
      </c>
      <c r="L33" s="3">
        <v>15.5842227139862</v>
      </c>
      <c r="M33" s="3">
        <v>17.4439318321981</v>
      </c>
      <c r="N33" s="3">
        <v>13.726325198744799</v>
      </c>
      <c r="O33" s="3">
        <v>19.9779250246436</v>
      </c>
      <c r="P33" s="3">
        <v>13.663710809673001</v>
      </c>
      <c r="Q33" s="3">
        <v>14.492872725022</v>
      </c>
      <c r="R33" s="3">
        <v>16.682258941913101</v>
      </c>
      <c r="S33" s="3">
        <v>10.047071817686</v>
      </c>
      <c r="T33" s="3">
        <v>13.1885815025373</v>
      </c>
      <c r="U33" s="3">
        <v>15.012250111114099</v>
      </c>
      <c r="V33" s="3">
        <v>15.217838355924</v>
      </c>
    </row>
    <row r="34" spans="1:22" x14ac:dyDescent="0.35">
      <c r="A34" s="2">
        <v>42797</v>
      </c>
      <c r="B34" s="3">
        <v>15.211063315818199</v>
      </c>
      <c r="C34" s="3">
        <v>16.816190412935502</v>
      </c>
      <c r="D34" s="3">
        <v>17.519878422421499</v>
      </c>
      <c r="E34" s="3">
        <v>17.777733450518301</v>
      </c>
      <c r="F34" s="3">
        <v>15.8002441579332</v>
      </c>
      <c r="G34" s="3">
        <v>16.220229091802</v>
      </c>
      <c r="H34" s="3">
        <v>17.061723711960301</v>
      </c>
      <c r="I34" s="3">
        <v>14.4960578030551</v>
      </c>
      <c r="J34" s="3">
        <v>21.505343113429699</v>
      </c>
      <c r="K34" s="3">
        <v>11.6420975796535</v>
      </c>
      <c r="L34" s="3">
        <v>16.844616721641501</v>
      </c>
      <c r="M34" s="3">
        <v>18.4690895188876</v>
      </c>
      <c r="N34" s="3">
        <v>14.3717980636072</v>
      </c>
      <c r="O34" s="3">
        <v>20.5194242918664</v>
      </c>
      <c r="P34" s="3">
        <v>14.042261904038099</v>
      </c>
      <c r="Q34" s="3">
        <v>14.896993963894101</v>
      </c>
      <c r="R34" s="3">
        <v>16.3667730063428</v>
      </c>
      <c r="S34" s="3">
        <v>9.8924869715255497</v>
      </c>
      <c r="T34" s="3">
        <v>13.414456882311001</v>
      </c>
      <c r="U34" s="3">
        <v>15.616921274164399</v>
      </c>
      <c r="V34" s="3">
        <v>15.3603007367815</v>
      </c>
    </row>
    <row r="35" spans="1:22" x14ac:dyDescent="0.35">
      <c r="A35" s="2">
        <v>42830</v>
      </c>
      <c r="B35" s="3">
        <v>15.1358461632296</v>
      </c>
      <c r="C35" s="3">
        <v>17.1182910434574</v>
      </c>
      <c r="D35" s="3">
        <v>17.5156059377593</v>
      </c>
      <c r="E35" s="3">
        <v>17.951300033089598</v>
      </c>
      <c r="F35" s="3">
        <v>15.41671671508</v>
      </c>
      <c r="G35" s="3">
        <v>15.7886077971758</v>
      </c>
      <c r="H35" s="3">
        <v>17.144080126091499</v>
      </c>
      <c r="I35" s="3">
        <v>14.441389984925999</v>
      </c>
      <c r="J35" s="3">
        <v>21.213625822524801</v>
      </c>
      <c r="K35" s="3">
        <v>11.4131102042347</v>
      </c>
      <c r="L35" s="3">
        <v>16.3383397486839</v>
      </c>
      <c r="M35" s="3">
        <v>18.262393307135401</v>
      </c>
      <c r="N35" s="3">
        <v>14.276196933234001</v>
      </c>
      <c r="O35" s="3">
        <v>20.4584904744022</v>
      </c>
      <c r="P35" s="3">
        <v>13.981856285038999</v>
      </c>
      <c r="Q35" s="3">
        <v>14.6653049240287</v>
      </c>
      <c r="R35" s="3">
        <v>16.296227537421998</v>
      </c>
      <c r="S35" s="3">
        <v>9.7264353684096196</v>
      </c>
      <c r="T35" s="3">
        <v>13.373767933074999</v>
      </c>
      <c r="U35" s="3">
        <v>15.7161619160265</v>
      </c>
      <c r="V35" s="3">
        <v>15.266252328660901</v>
      </c>
    </row>
    <row r="36" spans="1:22" x14ac:dyDescent="0.35">
      <c r="A36" s="2">
        <v>42860</v>
      </c>
      <c r="B36" s="3">
        <v>14.9448557691535</v>
      </c>
      <c r="C36" s="3">
        <v>17.185669192422701</v>
      </c>
      <c r="D36" s="3">
        <v>17.449956039943999</v>
      </c>
      <c r="E36" s="3">
        <v>18.183306012914599</v>
      </c>
      <c r="F36" s="3">
        <v>15.269944510455201</v>
      </c>
      <c r="G36" s="3">
        <v>14.971804631606799</v>
      </c>
      <c r="H36" s="3">
        <v>17.229473927081699</v>
      </c>
      <c r="I36" s="3">
        <v>14.355649909234</v>
      </c>
      <c r="J36" s="3">
        <v>20.734967771356999</v>
      </c>
      <c r="K36" s="3">
        <v>11.147249187770299</v>
      </c>
      <c r="L36" s="3">
        <v>16.0253836233701</v>
      </c>
      <c r="M36" s="3">
        <v>18.276337946698799</v>
      </c>
      <c r="N36" s="3">
        <v>14.7841197664003</v>
      </c>
      <c r="O36" s="3">
        <v>20.343270439256699</v>
      </c>
      <c r="P36" s="3">
        <v>13.861600539894299</v>
      </c>
      <c r="Q36" s="3">
        <v>14.565163119496701</v>
      </c>
      <c r="R36" s="3">
        <v>16.1440709023802</v>
      </c>
      <c r="S36" s="3">
        <v>9.7454579933655694</v>
      </c>
      <c r="T36" s="3">
        <v>13.240496749558501</v>
      </c>
      <c r="U36" s="3">
        <v>15.8808960916069</v>
      </c>
      <c r="V36" s="3">
        <v>15.0083318072945</v>
      </c>
    </row>
    <row r="37" spans="1:22" x14ac:dyDescent="0.35">
      <c r="A37" s="2">
        <v>42891</v>
      </c>
      <c r="B37" s="3">
        <v>15.0009639289581</v>
      </c>
      <c r="C37" s="3">
        <v>17.248052218243298</v>
      </c>
      <c r="D37" s="3">
        <v>17.341718975805399</v>
      </c>
      <c r="E37" s="3">
        <v>18.334656909122</v>
      </c>
      <c r="F37" s="3">
        <v>14.780409133796001</v>
      </c>
      <c r="G37" s="3">
        <v>15.0160049543056</v>
      </c>
      <c r="H37" s="3">
        <v>17.249832631055099</v>
      </c>
      <c r="I37" s="3">
        <v>14.462020754682399</v>
      </c>
      <c r="J37" s="3">
        <v>20.365181005125301</v>
      </c>
      <c r="K37" s="3">
        <v>11.137651108008701</v>
      </c>
      <c r="L37" s="3">
        <v>15.3592448709742</v>
      </c>
      <c r="M37" s="3">
        <v>17.960311990951599</v>
      </c>
      <c r="N37" s="3">
        <v>15.3725840518259</v>
      </c>
      <c r="O37" s="3">
        <v>20.461127183418601</v>
      </c>
      <c r="P37" s="3">
        <v>14.081037790559</v>
      </c>
      <c r="Q37" s="3">
        <v>14.138663056182899</v>
      </c>
      <c r="R37" s="3">
        <v>16.031439851612301</v>
      </c>
      <c r="S37" s="3">
        <v>9.7580370652365005</v>
      </c>
      <c r="T37" s="3">
        <v>13.0674946611307</v>
      </c>
      <c r="U37" s="3">
        <v>15.818512236097099</v>
      </c>
      <c r="V37" s="3">
        <v>15.1453510801267</v>
      </c>
    </row>
    <row r="38" spans="1:22" x14ac:dyDescent="0.35">
      <c r="A38" s="2">
        <v>42921</v>
      </c>
      <c r="B38" s="3">
        <v>15.3219209446566</v>
      </c>
      <c r="C38" s="3">
        <v>17.511956729943101</v>
      </c>
      <c r="D38" s="3">
        <v>17.3585621357572</v>
      </c>
      <c r="E38" s="3">
        <v>18.046132759379098</v>
      </c>
      <c r="F38" s="3">
        <v>14.585515013775</v>
      </c>
      <c r="G38" s="3">
        <v>14.815276068312601</v>
      </c>
      <c r="H38" s="3">
        <v>17.245297033516401</v>
      </c>
      <c r="I38" s="3">
        <v>14.627241470746</v>
      </c>
      <c r="J38" s="3">
        <v>19.921045334671302</v>
      </c>
      <c r="K38" s="3">
        <v>10.9384292280883</v>
      </c>
      <c r="L38" s="3">
        <v>14.990307345503</v>
      </c>
      <c r="M38" s="3">
        <v>17.6052099428601</v>
      </c>
      <c r="N38" s="3">
        <v>15.3294156341241</v>
      </c>
      <c r="O38" s="3">
        <v>20.351663647843299</v>
      </c>
      <c r="P38" s="3">
        <v>14.0532402909036</v>
      </c>
      <c r="Q38" s="3">
        <v>13.813043226859801</v>
      </c>
      <c r="R38" s="3">
        <v>15.9790676556602</v>
      </c>
      <c r="S38" s="3">
        <v>9.6425791156541898</v>
      </c>
      <c r="T38" s="3">
        <v>12.795225297862601</v>
      </c>
      <c r="U38" s="3">
        <v>16.8822505275661</v>
      </c>
      <c r="V38" s="3">
        <v>15.4472833722249</v>
      </c>
    </row>
    <row r="39" spans="1:22" x14ac:dyDescent="0.35">
      <c r="A39" s="2">
        <v>42951</v>
      </c>
      <c r="B39" s="3">
        <v>15.2342005083557</v>
      </c>
      <c r="C39" s="3">
        <v>18.2365267454521</v>
      </c>
      <c r="D39" s="3">
        <v>17.167256375618901</v>
      </c>
      <c r="E39" s="3">
        <v>17.7618816625261</v>
      </c>
      <c r="F39" s="3">
        <v>14.4735805496944</v>
      </c>
      <c r="G39" s="3">
        <v>14.9635975239123</v>
      </c>
      <c r="H39" s="3">
        <v>17.2723645019374</v>
      </c>
      <c r="I39" s="3">
        <v>14.773080368806401</v>
      </c>
      <c r="J39" s="3">
        <v>19.975939208082799</v>
      </c>
      <c r="K39" s="3">
        <v>10.687890659842299</v>
      </c>
      <c r="L39" s="3">
        <v>15.3044751058037</v>
      </c>
      <c r="M39" s="3">
        <v>18.068920814086699</v>
      </c>
      <c r="N39" s="3">
        <v>15.3602995627077</v>
      </c>
      <c r="O39" s="3">
        <v>20.935600043654802</v>
      </c>
      <c r="P39" s="3">
        <v>14.564616438331401</v>
      </c>
      <c r="Q39" s="3">
        <v>14.1038903119872</v>
      </c>
      <c r="R39" s="3">
        <v>16.0208685558562</v>
      </c>
      <c r="S39" s="3">
        <v>9.6802376503060703</v>
      </c>
      <c r="T39" s="3">
        <v>13.2311581742235</v>
      </c>
      <c r="U39" s="3">
        <v>16.149126459382501</v>
      </c>
      <c r="V39" s="3">
        <v>15.168915492294101</v>
      </c>
    </row>
    <row r="40" spans="1:22" x14ac:dyDescent="0.35">
      <c r="A40" s="2">
        <v>42983</v>
      </c>
      <c r="B40" s="3">
        <v>15.670409820167899</v>
      </c>
      <c r="C40" s="3">
        <v>19.652836264142</v>
      </c>
      <c r="D40" s="3">
        <v>17.2405560444756</v>
      </c>
      <c r="E40" s="3">
        <v>18.3405150380176</v>
      </c>
      <c r="F40" s="3">
        <v>14.0796958568126</v>
      </c>
      <c r="G40" s="3">
        <v>15.151106436452899</v>
      </c>
      <c r="H40" s="3">
        <v>17.46700303251</v>
      </c>
      <c r="I40" s="3">
        <v>14.683394381803399</v>
      </c>
      <c r="J40" s="3">
        <v>19.369406937282101</v>
      </c>
      <c r="K40" s="3">
        <v>10.256962514296299</v>
      </c>
      <c r="L40" s="3">
        <v>15.364408267763499</v>
      </c>
      <c r="M40" s="3">
        <v>17.8918238330217</v>
      </c>
      <c r="N40" s="3">
        <v>14.778077818828001</v>
      </c>
      <c r="O40" s="3">
        <v>20.982567978579301</v>
      </c>
      <c r="P40" s="3">
        <v>14.441420703356499</v>
      </c>
      <c r="Q40" s="3">
        <v>13.3873129924936</v>
      </c>
      <c r="R40" s="3">
        <v>16.2011291622205</v>
      </c>
      <c r="S40" s="3">
        <v>9.4916876044093197</v>
      </c>
      <c r="T40" s="3">
        <v>12.571488094834001</v>
      </c>
      <c r="U40" s="3">
        <v>17.553434133265402</v>
      </c>
      <c r="V40" s="3">
        <v>15.0963846016574</v>
      </c>
    </row>
    <row r="41" spans="1:22" x14ac:dyDescent="0.35">
      <c r="A41" s="2">
        <v>43013</v>
      </c>
      <c r="B41" s="3">
        <v>15.650347369423001</v>
      </c>
      <c r="C41" s="3">
        <v>15.6924385077028</v>
      </c>
      <c r="D41" s="3">
        <v>17.3191605405061</v>
      </c>
      <c r="E41" s="3">
        <v>19.130399396334202</v>
      </c>
      <c r="F41" s="3">
        <v>13.4549087834353</v>
      </c>
      <c r="G41" s="3">
        <v>17.200545829175301</v>
      </c>
      <c r="H41" s="3">
        <v>17.412143520424799</v>
      </c>
      <c r="I41" s="3">
        <v>14.4643178933954</v>
      </c>
      <c r="J41" s="3">
        <v>18.890934122003301</v>
      </c>
      <c r="K41" s="3">
        <v>10.340823299767299</v>
      </c>
      <c r="L41" s="3">
        <v>15.7490298530179</v>
      </c>
      <c r="M41" s="3">
        <v>17.640778995960101</v>
      </c>
      <c r="N41" s="3">
        <v>14.1881721958207</v>
      </c>
      <c r="O41" s="3">
        <v>20.919050314812999</v>
      </c>
      <c r="P41" s="3">
        <v>15.1180749899763</v>
      </c>
      <c r="Q41" s="3">
        <v>12.554064604490399</v>
      </c>
      <c r="R41" s="3">
        <v>16.643247613752301</v>
      </c>
      <c r="S41" s="3">
        <v>9.0499202326942196</v>
      </c>
      <c r="T41" s="3">
        <v>12.148036786756499</v>
      </c>
      <c r="U41" s="3">
        <v>18.071231833153501</v>
      </c>
      <c r="V41" s="3">
        <v>14.906106693379099</v>
      </c>
    </row>
    <row r="42" spans="1:22" x14ac:dyDescent="0.35">
      <c r="A42" s="2">
        <v>43042</v>
      </c>
      <c r="B42" s="3">
        <v>16.066784586020699</v>
      </c>
      <c r="C42" s="3">
        <v>18.598811196260399</v>
      </c>
      <c r="D42" s="3">
        <v>17.3667683905709</v>
      </c>
      <c r="E42" s="3">
        <v>19.537540834840101</v>
      </c>
      <c r="F42" s="3">
        <v>13.144626346676599</v>
      </c>
      <c r="G42" s="3">
        <v>16.663631597913401</v>
      </c>
      <c r="H42" s="3">
        <v>17.366176295229302</v>
      </c>
      <c r="I42" s="3">
        <v>14.878463409353101</v>
      </c>
      <c r="J42" s="3">
        <v>17.263146389216502</v>
      </c>
      <c r="K42" s="3">
        <v>10.576641598116099</v>
      </c>
      <c r="L42" s="3">
        <v>14.8811786088286</v>
      </c>
      <c r="M42" s="3">
        <v>18.347562175559801</v>
      </c>
      <c r="N42" s="3">
        <v>16.947455805151399</v>
      </c>
      <c r="O42" s="3">
        <v>21.961448213990799</v>
      </c>
      <c r="P42" s="3">
        <v>15.1765215891528</v>
      </c>
      <c r="Q42" s="3">
        <v>12.840797946134099</v>
      </c>
      <c r="R42" s="3">
        <v>16.9939269865223</v>
      </c>
      <c r="S42" s="3">
        <v>9.3132416581709894</v>
      </c>
      <c r="T42" s="3">
        <v>12.3854955648195</v>
      </c>
      <c r="U42" s="3">
        <v>18.340370518765901</v>
      </c>
      <c r="V42" s="3">
        <v>14.4064215980186</v>
      </c>
    </row>
    <row r="43" spans="1:22" x14ac:dyDescent="0.35">
      <c r="A43" s="2">
        <v>43074</v>
      </c>
      <c r="B43" s="3">
        <v>15.8583732440337</v>
      </c>
      <c r="C43" s="3">
        <v>16.0106401867993</v>
      </c>
      <c r="D43" s="3">
        <v>16.954941006883899</v>
      </c>
      <c r="E43" s="3">
        <v>18.802009908478698</v>
      </c>
      <c r="F43" s="3">
        <v>12.427894831617399</v>
      </c>
      <c r="G43" s="3">
        <v>16.558239901647202</v>
      </c>
      <c r="H43" s="3">
        <v>17.4936971385149</v>
      </c>
      <c r="I43" s="3">
        <v>14.6483766047816</v>
      </c>
      <c r="J43" s="3">
        <v>17.054750812932099</v>
      </c>
      <c r="K43" s="3">
        <v>10.3666964917523</v>
      </c>
      <c r="L43" s="3">
        <v>14.5232347786382</v>
      </c>
      <c r="M43" s="3">
        <v>18.4122635004104</v>
      </c>
      <c r="N43" s="3">
        <v>17.538845598391099</v>
      </c>
      <c r="O43" s="3">
        <v>21.5906142750679</v>
      </c>
      <c r="P43" s="3">
        <v>14.8928687364357</v>
      </c>
      <c r="Q43" s="3">
        <v>12.293821093959</v>
      </c>
      <c r="R43" s="3">
        <v>17.083342704955999</v>
      </c>
      <c r="S43" s="3">
        <v>8.7010347140079407</v>
      </c>
      <c r="T43" s="3">
        <v>11.362680165724999</v>
      </c>
      <c r="U43" s="3">
        <v>20.781430115298601</v>
      </c>
      <c r="V43" s="3">
        <v>14.4925633383925</v>
      </c>
    </row>
    <row r="44" spans="1:22" x14ac:dyDescent="0.35">
      <c r="A44" s="2">
        <v>43105</v>
      </c>
      <c r="B44" s="3">
        <v>16.334971017103801</v>
      </c>
      <c r="C44" s="3">
        <v>18.488997249055799</v>
      </c>
      <c r="D44" s="3">
        <v>17.9877449752545</v>
      </c>
      <c r="E44" s="3">
        <v>20.388533869732399</v>
      </c>
      <c r="F44" s="3">
        <v>12.7407468589512</v>
      </c>
      <c r="G44" s="3">
        <v>17.704077051338999</v>
      </c>
      <c r="H44" s="3">
        <v>18.601965040682199</v>
      </c>
      <c r="I44" s="3">
        <v>14.894800972538199</v>
      </c>
      <c r="J44" s="3">
        <v>17.286830520036499</v>
      </c>
      <c r="K44" s="3">
        <v>10.2873557037768</v>
      </c>
      <c r="L44" s="3">
        <v>15.3493983371122</v>
      </c>
      <c r="M44" s="3">
        <v>18.518682983133701</v>
      </c>
      <c r="N44" s="3">
        <v>20.884827886966701</v>
      </c>
      <c r="O44" s="3">
        <v>22.832179054737001</v>
      </c>
      <c r="P44" s="3">
        <v>16.039045857246101</v>
      </c>
      <c r="Q44" s="3">
        <v>13.448491642169699</v>
      </c>
      <c r="R44" s="3">
        <v>18.3115865999047</v>
      </c>
      <c r="S44" s="3">
        <v>9.1327466695161093</v>
      </c>
      <c r="T44" s="3">
        <v>12.161715885190899</v>
      </c>
      <c r="U44" s="3">
        <v>23.0293626878011</v>
      </c>
      <c r="V44" s="3">
        <v>14.6408866602</v>
      </c>
    </row>
    <row r="45" spans="1:22" x14ac:dyDescent="0.35">
      <c r="A45" s="2">
        <v>43136</v>
      </c>
      <c r="B45" s="3">
        <v>16.401560044236899</v>
      </c>
      <c r="C45" s="3">
        <v>18.283205667467701</v>
      </c>
      <c r="D45" s="3">
        <v>18.063173624234501</v>
      </c>
      <c r="E45" s="3">
        <v>19.476113227799001</v>
      </c>
      <c r="F45" s="3">
        <v>12.631983032562299</v>
      </c>
      <c r="G45" s="3">
        <v>17.971324130965101</v>
      </c>
      <c r="H45" s="3">
        <v>18.6971000641493</v>
      </c>
      <c r="I45" s="3">
        <v>14.77303215813</v>
      </c>
      <c r="J45" s="3">
        <v>17.7060534995911</v>
      </c>
      <c r="K45" s="3">
        <v>10.481779608474501</v>
      </c>
      <c r="L45" s="3">
        <v>15.849435826014799</v>
      </c>
      <c r="M45" s="3">
        <v>17.461839224255101</v>
      </c>
      <c r="N45" s="3">
        <v>22.849494579786001</v>
      </c>
      <c r="O45" s="3">
        <v>21.999988277998199</v>
      </c>
      <c r="P45" s="3">
        <v>15.8985568148944</v>
      </c>
      <c r="Q45" s="3">
        <v>12.929193451805499</v>
      </c>
      <c r="R45" s="3">
        <v>18.1543033814418</v>
      </c>
      <c r="S45" s="3">
        <v>8.9693422773265503</v>
      </c>
      <c r="T45" s="3">
        <v>12.155332791984099</v>
      </c>
      <c r="U45" s="3">
        <v>24.361342105032001</v>
      </c>
      <c r="V45" s="3">
        <v>15.134997829488601</v>
      </c>
    </row>
    <row r="46" spans="1:22" x14ac:dyDescent="0.35">
      <c r="A46" s="2">
        <v>43164</v>
      </c>
      <c r="B46" s="3">
        <v>15.282014055371601</v>
      </c>
      <c r="C46" s="3">
        <v>17.507475507842599</v>
      </c>
      <c r="D46" s="3">
        <v>17.635679347579298</v>
      </c>
      <c r="E46" s="3">
        <v>19.352365829607901</v>
      </c>
      <c r="F46" s="3">
        <v>11.7505478125314</v>
      </c>
      <c r="G46" s="3">
        <v>19.807543250821499</v>
      </c>
      <c r="H46" s="3">
        <v>18.530087847557599</v>
      </c>
      <c r="I46" s="3">
        <v>14.414431032941501</v>
      </c>
      <c r="J46" s="3">
        <v>17.931607814318401</v>
      </c>
      <c r="K46" s="3">
        <v>10.491403056876299</v>
      </c>
      <c r="L46" s="3">
        <v>16.543083680064701</v>
      </c>
      <c r="M46" s="3">
        <v>18.0998710689239</v>
      </c>
      <c r="N46" s="3">
        <v>23.688819509579201</v>
      </c>
      <c r="O46" s="3">
        <v>21.6754110548165</v>
      </c>
      <c r="P46" s="3">
        <v>15.267069160086701</v>
      </c>
      <c r="Q46" s="3">
        <v>12.6651152424642</v>
      </c>
      <c r="R46" s="3">
        <v>17.7918871420793</v>
      </c>
      <c r="S46" s="3">
        <v>9.1865186017842397</v>
      </c>
      <c r="T46" s="3">
        <v>12.449793210203</v>
      </c>
      <c r="U46" s="3">
        <v>24.506290999815899</v>
      </c>
      <c r="V46" s="3">
        <v>15.020177489747599</v>
      </c>
    </row>
    <row r="47" spans="1:22" x14ac:dyDescent="0.35">
      <c r="A47" s="2">
        <v>43195</v>
      </c>
      <c r="B47" s="3">
        <v>14.9828519747548</v>
      </c>
      <c r="C47" s="3">
        <v>17.151992303513602</v>
      </c>
      <c r="D47" s="3">
        <v>17.231858972371999</v>
      </c>
      <c r="E47" s="3">
        <v>18.9361152462671</v>
      </c>
      <c r="F47" s="3">
        <v>11.6461088152833</v>
      </c>
      <c r="G47" s="3">
        <v>19.266124663435701</v>
      </c>
      <c r="H47" s="3">
        <v>18.319926054536399</v>
      </c>
      <c r="I47" s="3">
        <v>14.3668770857651</v>
      </c>
      <c r="J47" s="3">
        <v>17.8001668744743</v>
      </c>
      <c r="K47" s="3">
        <v>10.383162959506</v>
      </c>
      <c r="L47" s="3">
        <v>16.167041686889199</v>
      </c>
      <c r="M47" s="3">
        <v>17.878888436687099</v>
      </c>
      <c r="N47" s="3">
        <v>22.879945936253101</v>
      </c>
      <c r="O47" s="3">
        <v>21.4020575640792</v>
      </c>
      <c r="P47" s="3">
        <v>14.9243178180506</v>
      </c>
      <c r="Q47" s="3">
        <v>12.7180126717784</v>
      </c>
      <c r="R47" s="3">
        <v>17.341935310615199</v>
      </c>
      <c r="S47" s="3">
        <v>9.0187234328348307</v>
      </c>
      <c r="T47" s="3">
        <v>12.4208165256416</v>
      </c>
      <c r="U47" s="3">
        <v>24.7961918732979</v>
      </c>
      <c r="V47" s="3">
        <v>15.2705244995648</v>
      </c>
    </row>
    <row r="48" spans="1:22" x14ac:dyDescent="0.35">
      <c r="A48" s="2">
        <v>43224</v>
      </c>
      <c r="B48" s="3">
        <v>14.4711273902853</v>
      </c>
      <c r="C48" s="3">
        <v>16.8586473819873</v>
      </c>
      <c r="D48" s="3">
        <v>16.647561689668098</v>
      </c>
      <c r="E48" s="3">
        <v>18.5273652597817</v>
      </c>
      <c r="F48" s="3">
        <v>11.6875358012829</v>
      </c>
      <c r="G48" s="3">
        <v>18.625333047067102</v>
      </c>
      <c r="H48" s="3">
        <v>18.144913814460999</v>
      </c>
      <c r="I48" s="3">
        <v>14.1897425833765</v>
      </c>
      <c r="J48" s="3">
        <v>17.510885947460402</v>
      </c>
      <c r="K48" s="3">
        <v>10.2543314109669</v>
      </c>
      <c r="L48" s="3">
        <v>15.6831913049053</v>
      </c>
      <c r="M48" s="3">
        <v>17.679117747075001</v>
      </c>
      <c r="N48" s="3">
        <v>22.494511427230702</v>
      </c>
      <c r="O48" s="3">
        <v>21.3321436593979</v>
      </c>
      <c r="P48" s="3">
        <v>14.7640408840465</v>
      </c>
      <c r="Q48" s="3">
        <v>12.5676340243946</v>
      </c>
      <c r="R48" s="3">
        <v>17.277658915566899</v>
      </c>
      <c r="S48" s="3">
        <v>8.6329802172530794</v>
      </c>
      <c r="T48" s="3">
        <v>12.1170039280114</v>
      </c>
      <c r="U48" s="3">
        <v>23.872678594495301</v>
      </c>
      <c r="V48" s="3">
        <v>15.2742124759351</v>
      </c>
    </row>
    <row r="49" spans="1:22" x14ac:dyDescent="0.35">
      <c r="A49" s="2">
        <v>43256</v>
      </c>
      <c r="B49" s="3">
        <v>14.353188286974</v>
      </c>
      <c r="C49" s="3">
        <v>16.0214867615631</v>
      </c>
      <c r="D49" s="3">
        <v>16.525381924288499</v>
      </c>
      <c r="E49" s="3">
        <v>18.526889389993698</v>
      </c>
      <c r="F49" s="3">
        <v>11.653792929879399</v>
      </c>
      <c r="G49" s="3">
        <v>18.048022412611601</v>
      </c>
      <c r="H49" s="3">
        <v>17.907887140410399</v>
      </c>
      <c r="I49" s="3">
        <v>14.384033776374901</v>
      </c>
      <c r="J49" s="3">
        <v>17.000956290817999</v>
      </c>
      <c r="K49" s="3">
        <v>10.1391077768297</v>
      </c>
      <c r="L49" s="3">
        <v>14.9306773483315</v>
      </c>
      <c r="M49" s="3">
        <v>17.2918286114956</v>
      </c>
      <c r="N49" s="3">
        <v>21.984352756160099</v>
      </c>
      <c r="O49" s="3">
        <v>21.1759316093931</v>
      </c>
      <c r="P49" s="3">
        <v>14.8175153741389</v>
      </c>
      <c r="Q49" s="3">
        <v>12.702053172232601</v>
      </c>
      <c r="R49" s="3">
        <v>17.065506759418</v>
      </c>
      <c r="S49" s="3">
        <v>8.2627502332367797</v>
      </c>
      <c r="T49" s="3">
        <v>11.9245527268231</v>
      </c>
      <c r="U49" s="3">
        <v>24.1571865281878</v>
      </c>
      <c r="V49" s="3">
        <v>15.6598152599566</v>
      </c>
    </row>
    <row r="50" spans="1:22" x14ac:dyDescent="0.35">
      <c r="A50" s="2">
        <v>43286</v>
      </c>
      <c r="B50" s="3">
        <v>13.311377029338001</v>
      </c>
      <c r="C50" s="3">
        <v>15.359098604407199</v>
      </c>
      <c r="D50" s="3">
        <v>15.594036906794599</v>
      </c>
      <c r="E50" s="3">
        <v>17.689170307670299</v>
      </c>
      <c r="F50" s="3">
        <v>11.3220549849779</v>
      </c>
      <c r="G50" s="3">
        <v>17.6162303040701</v>
      </c>
      <c r="H50" s="3">
        <v>17.487157721568199</v>
      </c>
      <c r="I50" s="3">
        <v>13.9926810683772</v>
      </c>
      <c r="J50" s="3">
        <v>17.487037404506101</v>
      </c>
      <c r="K50" s="3">
        <v>9.6419829785885192</v>
      </c>
      <c r="L50" s="3">
        <v>14.2612082250811</v>
      </c>
      <c r="M50" s="3">
        <v>16.991607148108098</v>
      </c>
      <c r="N50" s="3">
        <v>21.510273379149702</v>
      </c>
      <c r="O50" s="3">
        <v>21.116084708204099</v>
      </c>
      <c r="P50" s="3">
        <v>14.053858056843399</v>
      </c>
      <c r="Q50" s="3">
        <v>12.5156363391105</v>
      </c>
      <c r="R50" s="3">
        <v>16.284864887360701</v>
      </c>
      <c r="S50" s="3">
        <v>8.1398832093732292</v>
      </c>
      <c r="T50" s="3">
        <v>12.012750972777701</v>
      </c>
      <c r="U50" s="3">
        <v>21.554163897393401</v>
      </c>
      <c r="V50" s="3">
        <v>15.3558500017391</v>
      </c>
    </row>
    <row r="51" spans="1:22" x14ac:dyDescent="0.35">
      <c r="A51" s="2">
        <v>43315</v>
      </c>
      <c r="B51" s="3">
        <v>12.7767972435104</v>
      </c>
      <c r="C51" s="3">
        <v>15.4378680662089</v>
      </c>
      <c r="D51" s="3">
        <v>15.8632394905823</v>
      </c>
      <c r="E51" s="3">
        <v>18.105625192561</v>
      </c>
      <c r="F51" s="3">
        <v>11.672460533169099</v>
      </c>
      <c r="G51" s="3">
        <v>17.794494285963001</v>
      </c>
      <c r="H51" s="3">
        <v>17.8148409490224</v>
      </c>
      <c r="I51" s="3">
        <v>14.2648239792867</v>
      </c>
      <c r="J51" s="3">
        <v>17.422664498423298</v>
      </c>
      <c r="K51" s="3">
        <v>9.5440002149410699</v>
      </c>
      <c r="L51" s="3">
        <v>14.4267094987633</v>
      </c>
      <c r="M51" s="3">
        <v>16.6155705322358</v>
      </c>
      <c r="N51" s="3">
        <v>21.094934287814901</v>
      </c>
      <c r="O51" s="3">
        <v>22.0372605447537</v>
      </c>
      <c r="P51" s="3">
        <v>13.8115017544129</v>
      </c>
      <c r="Q51" s="3">
        <v>13.0464221640279</v>
      </c>
      <c r="R51" s="3">
        <v>16.5808987812363</v>
      </c>
      <c r="S51" s="3">
        <v>7.7610316016542997</v>
      </c>
      <c r="T51" s="3">
        <v>12.2584486545998</v>
      </c>
      <c r="U51" s="3">
        <v>22.0303901174495</v>
      </c>
      <c r="V51" s="3">
        <v>15.2765086508123</v>
      </c>
    </row>
    <row r="52" spans="1:22" x14ac:dyDescent="0.35">
      <c r="A52" s="2">
        <v>43348</v>
      </c>
      <c r="B52" s="3">
        <v>12.555819600545901</v>
      </c>
      <c r="C52" s="3">
        <v>14.852013418024001</v>
      </c>
      <c r="D52" s="3">
        <v>15.202374699505</v>
      </c>
      <c r="E52" s="3">
        <v>17.376190500329599</v>
      </c>
      <c r="F52" s="3">
        <v>11.621336774183099</v>
      </c>
      <c r="G52" s="3">
        <v>16.337272217020999</v>
      </c>
      <c r="H52" s="3">
        <v>17.799506056515199</v>
      </c>
      <c r="I52" s="3">
        <v>13.991606711199401</v>
      </c>
      <c r="J52" s="3">
        <v>17.053015127934401</v>
      </c>
      <c r="K52" s="3">
        <v>9.3787727576208297</v>
      </c>
      <c r="L52" s="3">
        <v>13.2593153703483</v>
      </c>
      <c r="M52" s="3">
        <v>15.891865598301701</v>
      </c>
      <c r="N52" s="3">
        <v>20.371742644928801</v>
      </c>
      <c r="O52" s="3">
        <v>22.277412544301601</v>
      </c>
      <c r="P52" s="3">
        <v>13.2269530598291</v>
      </c>
      <c r="Q52" s="3">
        <v>13.183894257663701</v>
      </c>
      <c r="R52" s="3">
        <v>16.19888749927</v>
      </c>
      <c r="S52" s="3">
        <v>7.3614256783758298</v>
      </c>
      <c r="T52" s="3">
        <v>13.0162825553427</v>
      </c>
      <c r="U52" s="3">
        <v>21.6966694546337</v>
      </c>
      <c r="V52" s="3">
        <v>14.7233381491274</v>
      </c>
    </row>
    <row r="53" spans="1:22" x14ac:dyDescent="0.35">
      <c r="A53" s="2">
        <v>43378</v>
      </c>
      <c r="B53" s="3">
        <v>12.6393634467806</v>
      </c>
      <c r="C53" s="3">
        <v>14.8518268345924</v>
      </c>
      <c r="D53" s="3">
        <v>14.8838717604243</v>
      </c>
      <c r="E53" s="3">
        <v>16.004163468775801</v>
      </c>
      <c r="F53" s="3">
        <v>11.6225179012288</v>
      </c>
      <c r="G53" s="3">
        <v>16.402559367940199</v>
      </c>
      <c r="H53" s="3">
        <v>17.5170805102758</v>
      </c>
      <c r="I53" s="3">
        <v>13.3793411281573</v>
      </c>
      <c r="J53" s="3">
        <v>16.780388750181999</v>
      </c>
      <c r="K53" s="3">
        <v>9.1726342276491302</v>
      </c>
      <c r="L53" s="3">
        <v>13.4851016906655</v>
      </c>
      <c r="M53" s="3">
        <v>15.037530051484101</v>
      </c>
      <c r="N53" s="3">
        <v>20.2573920468135</v>
      </c>
      <c r="O53" s="3">
        <v>20.4246234703431</v>
      </c>
      <c r="P53" s="3">
        <v>12.7396888683458</v>
      </c>
      <c r="Q53" s="3">
        <v>13.251711153407101</v>
      </c>
      <c r="R53" s="3">
        <v>16.1445412151458</v>
      </c>
      <c r="S53" s="3">
        <v>7.4077230724952496</v>
      </c>
      <c r="T53" s="3">
        <v>12.8187101249833</v>
      </c>
      <c r="U53" s="3">
        <v>21.064142887701799</v>
      </c>
      <c r="V53" s="3">
        <v>15.0788308511409</v>
      </c>
    </row>
    <row r="54" spans="1:22" x14ac:dyDescent="0.35">
      <c r="A54" s="2">
        <v>43409</v>
      </c>
      <c r="B54" s="3">
        <v>11.8980622799697</v>
      </c>
      <c r="C54" s="3">
        <v>17.4949380283159</v>
      </c>
      <c r="D54" s="3">
        <v>15.324205364534199</v>
      </c>
      <c r="E54" s="3">
        <v>16.134712442580899</v>
      </c>
      <c r="F54" s="3">
        <v>11.3910332211029</v>
      </c>
      <c r="G54" s="3">
        <v>16.590945323162899</v>
      </c>
      <c r="H54" s="3">
        <v>16.732590396488799</v>
      </c>
      <c r="I54" s="3">
        <v>12.688109458674701</v>
      </c>
      <c r="J54" s="3">
        <v>16.258825013268002</v>
      </c>
      <c r="K54" s="3">
        <v>8.5666519935245002</v>
      </c>
      <c r="L54" s="3">
        <v>14.226741084710101</v>
      </c>
      <c r="M54" s="3">
        <v>15.093655638599399</v>
      </c>
      <c r="N54" s="3">
        <v>18.395512987739998</v>
      </c>
      <c r="O54" s="3">
        <v>21.1491656928164</v>
      </c>
      <c r="P54" s="3">
        <v>12.336555356662</v>
      </c>
      <c r="Q54" s="3">
        <v>14.0322003852905</v>
      </c>
      <c r="R54" s="3">
        <v>15.621816961370399</v>
      </c>
      <c r="S54" s="3">
        <v>7.19575281290878</v>
      </c>
      <c r="T54" s="3">
        <v>12.769788648605299</v>
      </c>
      <c r="U54" s="3">
        <v>19.5266791776769</v>
      </c>
      <c r="V54" s="3">
        <v>14.815794931551199</v>
      </c>
    </row>
    <row r="55" spans="1:22" x14ac:dyDescent="0.35">
      <c r="A55" s="2">
        <v>43438</v>
      </c>
      <c r="B55" s="3">
        <v>11.749479251631801</v>
      </c>
      <c r="C55" s="3">
        <v>17.210630270861</v>
      </c>
      <c r="D55" s="3">
        <v>15.763109419262999</v>
      </c>
      <c r="E55" s="3">
        <v>16.932850056890501</v>
      </c>
      <c r="F55" s="3">
        <v>11.914711029418401</v>
      </c>
      <c r="G55" s="3">
        <v>16.739321173722701</v>
      </c>
      <c r="H55" s="3">
        <v>16.852509936090499</v>
      </c>
      <c r="I55" s="3">
        <v>12.9774890630197</v>
      </c>
      <c r="J55" s="3">
        <v>14.7030451081785</v>
      </c>
      <c r="K55" s="3">
        <v>8.5197897166278693</v>
      </c>
      <c r="L55" s="3">
        <v>14.0741042303247</v>
      </c>
      <c r="M55" s="3">
        <v>15.225837411064999</v>
      </c>
      <c r="N55" s="3">
        <v>18.421117305977202</v>
      </c>
      <c r="O55" s="3">
        <v>21.708911625406699</v>
      </c>
      <c r="P55" s="3">
        <v>12.538480470450899</v>
      </c>
      <c r="Q55" s="3">
        <v>14.2517723164627</v>
      </c>
      <c r="R55" s="3">
        <v>15.4549239559106</v>
      </c>
      <c r="S55" s="3">
        <v>6.9406776910248</v>
      </c>
      <c r="T55" s="3">
        <v>12.4653235316049</v>
      </c>
      <c r="U55" s="3">
        <v>19.756584580805701</v>
      </c>
      <c r="V55" s="3">
        <v>15.4690364645513</v>
      </c>
    </row>
    <row r="56" spans="1:22" x14ac:dyDescent="0.35">
      <c r="A56" s="2">
        <v>43469</v>
      </c>
      <c r="B56" s="3">
        <v>10.7098585281728</v>
      </c>
      <c r="C56" s="3">
        <v>16.706805983808302</v>
      </c>
      <c r="D56" s="3">
        <v>15.7754546621359</v>
      </c>
      <c r="E56" s="3">
        <v>17.483353743689001</v>
      </c>
      <c r="F56" s="3">
        <v>11.4933990319877</v>
      </c>
      <c r="G56" s="3">
        <v>17.471488629903099</v>
      </c>
      <c r="H56" s="3">
        <v>16.6464781924237</v>
      </c>
      <c r="I56" s="3">
        <v>12.0436837015941</v>
      </c>
      <c r="J56" s="3">
        <v>14.908128361833301</v>
      </c>
      <c r="K56" s="3">
        <v>8.0440237019513496</v>
      </c>
      <c r="L56" s="3">
        <v>14.3595211824485</v>
      </c>
      <c r="M56" s="3">
        <v>14.879862950840501</v>
      </c>
      <c r="N56" s="3">
        <v>14.7338972698772</v>
      </c>
      <c r="O56" s="3">
        <v>21.257926545713101</v>
      </c>
      <c r="P56" s="3">
        <v>11.3848499115122</v>
      </c>
      <c r="Q56" s="3">
        <v>14.105222203219601</v>
      </c>
      <c r="R56" s="3">
        <v>14.4226790149199</v>
      </c>
      <c r="S56" s="3">
        <v>6.47978782215863</v>
      </c>
      <c r="T56" s="3">
        <v>11.8125462046203</v>
      </c>
      <c r="U56" s="3">
        <v>17.455255650639501</v>
      </c>
      <c r="V56" s="3">
        <v>15.479221029359399</v>
      </c>
    </row>
    <row r="57" spans="1:22" x14ac:dyDescent="0.35">
      <c r="A57" s="2">
        <v>43501</v>
      </c>
      <c r="B57" s="3">
        <v>11.4543577625669</v>
      </c>
      <c r="C57" s="3">
        <v>18.040482871722599</v>
      </c>
      <c r="D57" s="3">
        <v>16.241199321038099</v>
      </c>
      <c r="E57" s="3">
        <v>17.650186132012902</v>
      </c>
      <c r="F57" s="3">
        <v>11.9629878308918</v>
      </c>
      <c r="G57" s="3">
        <v>19.125446712620501</v>
      </c>
      <c r="H57" s="3">
        <v>16.891216801298299</v>
      </c>
      <c r="I57" s="3">
        <v>13.2618332590989</v>
      </c>
      <c r="J57" s="3">
        <v>15.5255027715406</v>
      </c>
      <c r="K57" s="3">
        <v>9.7122633191769907</v>
      </c>
      <c r="L57" s="3">
        <v>15.3364557719015</v>
      </c>
      <c r="M57" s="3">
        <v>15.3462681867898</v>
      </c>
      <c r="N57" s="3">
        <v>17.9954917526786</v>
      </c>
      <c r="O57" s="3">
        <v>21.8635138139222</v>
      </c>
      <c r="P57" s="3">
        <v>12.6389144676541</v>
      </c>
      <c r="Q57" s="3">
        <v>14.463980728844801</v>
      </c>
      <c r="R57" s="3">
        <v>15.5532287484258</v>
      </c>
      <c r="S57" s="3">
        <v>7.4908417721419704</v>
      </c>
      <c r="T57" s="3">
        <v>12.197855787620901</v>
      </c>
      <c r="U57" s="3">
        <v>18.265962085485999</v>
      </c>
      <c r="V57" s="3">
        <v>17.479011298937301</v>
      </c>
    </row>
    <row r="58" spans="1:22" x14ac:dyDescent="0.35">
      <c r="A58" s="2">
        <v>43529</v>
      </c>
      <c r="B58" s="3">
        <v>12.7625349803189</v>
      </c>
      <c r="C58" s="3">
        <v>15.7615630473335</v>
      </c>
      <c r="D58" s="3">
        <v>15.8783323871296</v>
      </c>
      <c r="E58" s="3">
        <v>16.781977923936498</v>
      </c>
      <c r="F58" s="3">
        <v>11.489482315563199</v>
      </c>
      <c r="G58" s="3">
        <v>20.118106573725001</v>
      </c>
      <c r="H58" s="3">
        <v>17.066985215807499</v>
      </c>
      <c r="I58" s="3">
        <v>14.0630178489894</v>
      </c>
      <c r="J58" s="3">
        <v>15.469302693134001</v>
      </c>
      <c r="K58" s="3">
        <v>9.9944385180400594</v>
      </c>
      <c r="L58" s="3">
        <v>14.7361974901024</v>
      </c>
      <c r="M58" s="3">
        <v>15.3676005905621</v>
      </c>
      <c r="N58" s="3">
        <v>18.716265340669601</v>
      </c>
      <c r="O58" s="3">
        <v>21.711416113147401</v>
      </c>
      <c r="P58" s="3">
        <v>12.896171421830701</v>
      </c>
      <c r="Q58" s="3">
        <v>13.590614323690501</v>
      </c>
      <c r="R58" s="3">
        <v>16.2150203725385</v>
      </c>
      <c r="S58" s="3">
        <v>7.4613310797024504</v>
      </c>
      <c r="T58" s="3">
        <v>12.8050554910066</v>
      </c>
      <c r="U58" s="3">
        <v>19.705075975269001</v>
      </c>
      <c r="V58" s="3">
        <v>17.245439748328899</v>
      </c>
    </row>
    <row r="59" spans="1:22" x14ac:dyDescent="0.35">
      <c r="A59" s="2">
        <v>43560</v>
      </c>
      <c r="B59" s="3">
        <v>12.8368918344599</v>
      </c>
      <c r="C59" s="3">
        <v>15.7070496437966</v>
      </c>
      <c r="D59" s="3">
        <v>15.7393088647915</v>
      </c>
      <c r="E59" s="3">
        <v>16.726470199709699</v>
      </c>
      <c r="F59" s="3">
        <v>11.6306720003333</v>
      </c>
      <c r="G59" s="3">
        <v>19.821765494009401</v>
      </c>
      <c r="H59" s="3">
        <v>16.952586867049099</v>
      </c>
      <c r="I59" s="3">
        <v>14.3071232191222</v>
      </c>
      <c r="J59" s="3">
        <v>15.484905630217099</v>
      </c>
      <c r="K59" s="3">
        <v>10.337742159946099</v>
      </c>
      <c r="L59" s="3">
        <v>14.49744213842</v>
      </c>
      <c r="M59" s="3">
        <v>15.296667472829901</v>
      </c>
      <c r="N59" s="3">
        <v>18.5223695741137</v>
      </c>
      <c r="O59" s="3">
        <v>21.6537716577533</v>
      </c>
      <c r="P59" s="3">
        <v>12.9413019822994</v>
      </c>
      <c r="Q59" s="3">
        <v>13.562464958398801</v>
      </c>
      <c r="R59" s="3">
        <v>16.123661845429702</v>
      </c>
      <c r="S59" s="3">
        <v>7.3014514044827399</v>
      </c>
      <c r="T59" s="3">
        <v>12.7082360090966</v>
      </c>
      <c r="U59" s="3">
        <v>19.780583070886401</v>
      </c>
      <c r="V59" s="3">
        <v>17.444231110813298</v>
      </c>
    </row>
    <row r="60" spans="1:22" x14ac:dyDescent="0.35">
      <c r="A60" s="2">
        <v>43588</v>
      </c>
      <c r="B60" s="3">
        <v>12.7096795396898</v>
      </c>
      <c r="C60" s="3">
        <v>15.844790697814901</v>
      </c>
      <c r="D60" s="3">
        <v>15.5530511599273</v>
      </c>
      <c r="E60" s="3">
        <v>16.795710610922999</v>
      </c>
      <c r="F60" s="3">
        <v>11.6332291628982</v>
      </c>
      <c r="G60" s="3">
        <v>18.854325323011299</v>
      </c>
      <c r="H60" s="3">
        <v>16.891530773842302</v>
      </c>
      <c r="I60" s="3">
        <v>14.6578994083452</v>
      </c>
      <c r="J60" s="3">
        <v>15.315962723536</v>
      </c>
      <c r="K60" s="3">
        <v>10.588207857051801</v>
      </c>
      <c r="L60" s="3">
        <v>14.1308808424983</v>
      </c>
      <c r="M60" s="3">
        <v>15.390100605041299</v>
      </c>
      <c r="N60" s="3">
        <v>18.3445218115484</v>
      </c>
      <c r="O60" s="3">
        <v>21.562287590376499</v>
      </c>
      <c r="P60" s="3">
        <v>12.9409049298564</v>
      </c>
      <c r="Q60" s="3">
        <v>13.7351751540794</v>
      </c>
      <c r="R60" s="3">
        <v>16.168627567823101</v>
      </c>
      <c r="S60" s="3">
        <v>7.1434149178839297</v>
      </c>
      <c r="T60" s="3">
        <v>12.839177721751501</v>
      </c>
      <c r="U60" s="3">
        <v>19.6626232813936</v>
      </c>
      <c r="V60" s="3">
        <v>17.654506616439399</v>
      </c>
    </row>
    <row r="61" spans="1:22" x14ac:dyDescent="0.35">
      <c r="A61" s="2">
        <v>43621</v>
      </c>
      <c r="B61" s="3">
        <v>12.417602497753</v>
      </c>
      <c r="C61" s="3">
        <v>15.595032758797799</v>
      </c>
      <c r="D61" s="3">
        <v>15.3814324261156</v>
      </c>
      <c r="E61" s="3">
        <v>16.6673629857276</v>
      </c>
      <c r="F61" s="3">
        <v>11.3258983935212</v>
      </c>
      <c r="G61" s="3">
        <v>17.9869701023141</v>
      </c>
      <c r="H61" s="3">
        <v>17.068906748037399</v>
      </c>
      <c r="I61" s="3">
        <v>14.467604404764201</v>
      </c>
      <c r="J61" s="3">
        <v>15.024111511523801</v>
      </c>
      <c r="K61" s="3">
        <v>10.647823978309599</v>
      </c>
      <c r="L61" s="3">
        <v>14.051501080695701</v>
      </c>
      <c r="M61" s="3">
        <v>14.9438127233208</v>
      </c>
      <c r="N61" s="3">
        <v>18.004582227576101</v>
      </c>
      <c r="O61" s="3">
        <v>21.7202269427241</v>
      </c>
      <c r="P61" s="3">
        <v>12.3591484177611</v>
      </c>
      <c r="Q61" s="3">
        <v>13.599529471454799</v>
      </c>
      <c r="R61" s="3">
        <v>16.116463543191401</v>
      </c>
      <c r="S61" s="3">
        <v>7.1300773266658704</v>
      </c>
      <c r="T61" s="3">
        <v>12.735593775288701</v>
      </c>
      <c r="U61" s="3">
        <v>19.352094033216101</v>
      </c>
      <c r="V61" s="3">
        <v>17.0645122658098</v>
      </c>
    </row>
    <row r="62" spans="1:22" x14ac:dyDescent="0.35">
      <c r="A62" s="2">
        <v>43651</v>
      </c>
      <c r="B62" s="3">
        <v>12.823874424562</v>
      </c>
      <c r="C62" s="3">
        <v>16.040469053934601</v>
      </c>
      <c r="D62" s="3">
        <v>15.636624511200999</v>
      </c>
      <c r="E62" s="3">
        <v>16.792644886475799</v>
      </c>
      <c r="F62" s="3">
        <v>11.6439242997204</v>
      </c>
      <c r="G62" s="3">
        <v>17.803222343206301</v>
      </c>
      <c r="H62" s="3">
        <v>17.247276923815701</v>
      </c>
      <c r="I62" s="3">
        <v>14.9105755468448</v>
      </c>
      <c r="J62" s="3">
        <v>14.921913582539601</v>
      </c>
      <c r="K62" s="3">
        <v>11.159707576775</v>
      </c>
      <c r="L62" s="3">
        <v>14.3946057717119</v>
      </c>
      <c r="M62" s="3">
        <v>14.861997993865</v>
      </c>
      <c r="N62" s="3">
        <v>18.848941464253201</v>
      </c>
      <c r="O62" s="3">
        <v>21.369564628099301</v>
      </c>
      <c r="P62" s="3">
        <v>12.718835612795599</v>
      </c>
      <c r="Q62" s="3">
        <v>13.889460651396099</v>
      </c>
      <c r="R62" s="3">
        <v>16.501883940517999</v>
      </c>
      <c r="S62" s="3">
        <v>7.4554820737535703</v>
      </c>
      <c r="T62" s="3">
        <v>13.107761183875899</v>
      </c>
      <c r="U62" s="3">
        <v>19.330905975962001</v>
      </c>
      <c r="V62" s="3">
        <v>17.494620818754701</v>
      </c>
    </row>
    <row r="63" spans="1:22" x14ac:dyDescent="0.35">
      <c r="A63" s="2">
        <v>43682</v>
      </c>
      <c r="B63" s="3">
        <v>12.323007898433801</v>
      </c>
      <c r="C63" s="3">
        <v>15.351860528531899</v>
      </c>
      <c r="D63" s="3">
        <v>15.810315995949701</v>
      </c>
      <c r="E63" s="3">
        <v>16.3787401048573</v>
      </c>
      <c r="F63" s="3">
        <v>11.0969471232071</v>
      </c>
      <c r="G63" s="3">
        <v>17.942417031873301</v>
      </c>
      <c r="H63" s="3">
        <v>16.8568279120997</v>
      </c>
      <c r="I63" s="3">
        <v>14.805843497783799</v>
      </c>
      <c r="J63" s="3">
        <v>14.2350147775455</v>
      </c>
      <c r="K63" s="3">
        <v>11.0623303962909</v>
      </c>
      <c r="L63" s="3">
        <v>14.3002650432488</v>
      </c>
      <c r="M63" s="3">
        <v>14.321569533439201</v>
      </c>
      <c r="N63" s="3">
        <v>17.7592120505042</v>
      </c>
      <c r="O63" s="3">
        <v>20.749770703036098</v>
      </c>
      <c r="P63" s="3">
        <v>12.1622210972593</v>
      </c>
      <c r="Q63" s="3">
        <v>13.3918769542967</v>
      </c>
      <c r="R63" s="3">
        <v>16.1760560980496</v>
      </c>
      <c r="S63" s="3">
        <v>7.47428993204342</v>
      </c>
      <c r="T63" s="3">
        <v>13.5263977213563</v>
      </c>
      <c r="U63" s="3">
        <v>18.432495861917399</v>
      </c>
      <c r="V63" s="3">
        <v>17.381230328998299</v>
      </c>
    </row>
    <row r="64" spans="1:22" x14ac:dyDescent="0.35">
      <c r="A64" s="2">
        <v>43713</v>
      </c>
      <c r="B64" s="3">
        <v>12.942501874024</v>
      </c>
      <c r="C64" s="3">
        <v>15.7328627649567</v>
      </c>
      <c r="D64" s="3">
        <v>15.9814911055077</v>
      </c>
      <c r="E64" s="3">
        <v>15.4452060867558</v>
      </c>
      <c r="F64" s="3">
        <v>10.852762463472301</v>
      </c>
      <c r="G64" s="3">
        <v>17.8794105287297</v>
      </c>
      <c r="H64" s="3">
        <v>16.858352131322398</v>
      </c>
      <c r="I64" s="3">
        <v>15.3177585976544</v>
      </c>
      <c r="J64" s="3">
        <v>14.9731579123965</v>
      </c>
      <c r="K64" s="3">
        <v>11.569526668279799</v>
      </c>
      <c r="L64" s="3">
        <v>14.2628525488945</v>
      </c>
      <c r="M64" s="3">
        <v>14.1133129839736</v>
      </c>
      <c r="N64" s="3">
        <v>19.380911887528299</v>
      </c>
      <c r="O64" s="3">
        <v>20.965487110423801</v>
      </c>
      <c r="P64" s="3">
        <v>12.6150709827069</v>
      </c>
      <c r="Q64" s="3">
        <v>13.7790415116019</v>
      </c>
      <c r="R64" s="3">
        <v>16.633649052769702</v>
      </c>
      <c r="S64" s="3">
        <v>7.6175076910081003</v>
      </c>
      <c r="T64" s="3">
        <v>14.2349606628991</v>
      </c>
      <c r="U64" s="3">
        <v>17.410083983083801</v>
      </c>
      <c r="V64" s="3">
        <v>18.101920198679601</v>
      </c>
    </row>
    <row r="65" spans="1:22" x14ac:dyDescent="0.35">
      <c r="A65" s="2">
        <v>43742</v>
      </c>
      <c r="B65" s="3">
        <v>12.679715131329001</v>
      </c>
      <c r="C65" s="3">
        <v>16.734870280842301</v>
      </c>
      <c r="D65" s="3">
        <v>15.5547479112592</v>
      </c>
      <c r="E65" s="3">
        <v>14.9992516443283</v>
      </c>
      <c r="F65" s="3">
        <v>10.797176136252499</v>
      </c>
      <c r="G65" s="3">
        <v>16.884690243509699</v>
      </c>
      <c r="H65" s="3">
        <v>16.548336110218901</v>
      </c>
      <c r="I65" s="3">
        <v>15.651749611890899</v>
      </c>
      <c r="J65" s="3">
        <v>15.216674192154199</v>
      </c>
      <c r="K65" s="3">
        <v>11.911695121967201</v>
      </c>
      <c r="L65" s="3">
        <v>14.394658649697501</v>
      </c>
      <c r="M65" s="3">
        <v>13.4049866730318</v>
      </c>
      <c r="N65" s="3">
        <v>17.307810815883201</v>
      </c>
      <c r="O65" s="3">
        <v>21.099853425142999</v>
      </c>
      <c r="P65" s="3">
        <v>12.2832819680082</v>
      </c>
      <c r="Q65" s="3">
        <v>14.06398506631</v>
      </c>
      <c r="R65" s="3">
        <v>16.2938503116265</v>
      </c>
      <c r="S65" s="3">
        <v>7.8005006098912801</v>
      </c>
      <c r="T65" s="3">
        <v>13.7818015279262</v>
      </c>
      <c r="U65" s="3">
        <v>17.305997892986301</v>
      </c>
      <c r="V65" s="3">
        <v>18.162475973054999</v>
      </c>
    </row>
    <row r="66" spans="1:22" x14ac:dyDescent="0.35">
      <c r="A66" s="2">
        <v>43774</v>
      </c>
      <c r="B66" s="3">
        <v>13.1878064781272</v>
      </c>
      <c r="C66" s="3">
        <v>15.565811735334901</v>
      </c>
      <c r="D66" s="3">
        <v>16.3053306788829</v>
      </c>
      <c r="E66" s="3">
        <v>15.5278076019124</v>
      </c>
      <c r="F66" s="3">
        <v>11.2683686176794</v>
      </c>
      <c r="G66" s="3">
        <v>17.2506753070648</v>
      </c>
      <c r="H66" s="3">
        <v>16.910696001937499</v>
      </c>
      <c r="I66" s="3">
        <v>16.7503000101302</v>
      </c>
      <c r="J66" s="3">
        <v>15.459802434976501</v>
      </c>
      <c r="K66" s="3">
        <v>13.287494678960501</v>
      </c>
      <c r="L66" s="3">
        <v>15.531658715232201</v>
      </c>
      <c r="M66" s="3">
        <v>13.7440766240051</v>
      </c>
      <c r="N66" s="3">
        <v>15.6813460790575</v>
      </c>
      <c r="O66" s="3">
        <v>22.829345491524101</v>
      </c>
      <c r="P66" s="3">
        <v>12.706171325478</v>
      </c>
      <c r="Q66" s="3">
        <v>14.1915623233854</v>
      </c>
      <c r="R66" s="3">
        <v>16.990470648923701</v>
      </c>
      <c r="S66" s="3">
        <v>7.7602005999846497</v>
      </c>
      <c r="T66" s="3">
        <v>14.3792526759027</v>
      </c>
      <c r="U66" s="3">
        <v>17.499788852568798</v>
      </c>
      <c r="V66" s="3">
        <v>18.277266581700101</v>
      </c>
    </row>
    <row r="67" spans="1:22" x14ac:dyDescent="0.35">
      <c r="A67" s="2">
        <v>43804</v>
      </c>
      <c r="B67" s="3">
        <v>13.798556028454501</v>
      </c>
      <c r="C67" s="3">
        <v>15.5239385620264</v>
      </c>
      <c r="D67" s="3">
        <v>16.270894863671302</v>
      </c>
      <c r="E67" s="3">
        <v>14.625911634702099</v>
      </c>
      <c r="F67" s="3">
        <v>10.643160006389101</v>
      </c>
      <c r="G67" s="3">
        <v>16.200484651312301</v>
      </c>
      <c r="H67" s="3">
        <v>16.7208312989329</v>
      </c>
      <c r="I67" s="3">
        <v>16.673971512496699</v>
      </c>
      <c r="J67" s="3">
        <v>15.109513132797</v>
      </c>
      <c r="K67" s="3">
        <v>13.319827318032999</v>
      </c>
      <c r="L67" s="3">
        <v>15.8402287570713</v>
      </c>
      <c r="M67" s="3">
        <v>13.8031499935501</v>
      </c>
      <c r="N67" s="3">
        <v>16.7338488551941</v>
      </c>
      <c r="O67" s="3">
        <v>23.022997956766101</v>
      </c>
      <c r="P67" s="3">
        <v>12.8514763990805</v>
      </c>
      <c r="Q67" s="3">
        <v>14.211863448575</v>
      </c>
      <c r="R67" s="3">
        <v>16.872535439022599</v>
      </c>
      <c r="S67" s="3">
        <v>8.5814305822000794</v>
      </c>
      <c r="T67" s="3">
        <v>14.4745523163388</v>
      </c>
      <c r="U67" s="3">
        <v>17.673749040385399</v>
      </c>
      <c r="V67" s="3">
        <v>18.424412669033199</v>
      </c>
    </row>
    <row r="68" spans="1:22" x14ac:dyDescent="0.35">
      <c r="A68" s="2">
        <v>43833</v>
      </c>
      <c r="B68" s="3">
        <v>14.8469843962105</v>
      </c>
      <c r="C68" s="3">
        <v>15.567499964563901</v>
      </c>
      <c r="D68" s="3">
        <v>16.813377320104401</v>
      </c>
      <c r="E68" s="3">
        <v>15.0106795072765</v>
      </c>
      <c r="F68" s="3">
        <v>11.0834660238848</v>
      </c>
      <c r="G68" s="3">
        <v>17.0322651402806</v>
      </c>
      <c r="H68" s="3">
        <v>17.2509349334332</v>
      </c>
      <c r="I68" s="3">
        <v>17.619823725462702</v>
      </c>
      <c r="J68" s="3">
        <v>15.8962443584781</v>
      </c>
      <c r="K68" s="3">
        <v>14.4657867498176</v>
      </c>
      <c r="L68" s="3">
        <v>17.532385744208</v>
      </c>
      <c r="M68" s="3">
        <v>14.692781458489</v>
      </c>
      <c r="N68" s="3">
        <v>17.978853690144899</v>
      </c>
      <c r="O68" s="3">
        <v>23.536099704220401</v>
      </c>
      <c r="P68" s="3">
        <v>13.9556228743677</v>
      </c>
      <c r="Q68" s="3">
        <v>14.7681545796229</v>
      </c>
      <c r="R68" s="3">
        <v>17.191125501775598</v>
      </c>
      <c r="S68" s="3">
        <v>9.0611584665184104</v>
      </c>
      <c r="T68" s="3">
        <v>16.0588071976828</v>
      </c>
      <c r="U68" s="3">
        <v>17.034964270196799</v>
      </c>
      <c r="V68" s="3">
        <v>20.083473518325999</v>
      </c>
    </row>
    <row r="69" spans="1:22" x14ac:dyDescent="0.35">
      <c r="A69" s="2">
        <v>43866</v>
      </c>
      <c r="B69" s="3">
        <v>13.816075581843</v>
      </c>
      <c r="C69" s="3">
        <v>14.962295377407701</v>
      </c>
      <c r="D69" s="3">
        <v>17.023294492353202</v>
      </c>
      <c r="E69" s="3">
        <v>14.001444334380899</v>
      </c>
      <c r="F69" s="3">
        <v>11.210339556474301</v>
      </c>
      <c r="G69" s="3">
        <v>17.145599177751301</v>
      </c>
      <c r="H69" s="3">
        <v>16.353815067486199</v>
      </c>
      <c r="I69" s="3">
        <v>16.867092120843999</v>
      </c>
      <c r="J69" s="3">
        <v>15.978770944879001</v>
      </c>
      <c r="K69" s="3">
        <v>15.410689546415</v>
      </c>
      <c r="L69" s="3">
        <v>17.121983942382201</v>
      </c>
      <c r="M69" s="3">
        <v>14.200643823925301</v>
      </c>
      <c r="N69" s="3">
        <v>17.7171105470821</v>
      </c>
      <c r="O69" s="3">
        <v>23.159287367458099</v>
      </c>
      <c r="P69" s="3">
        <v>13.400358565015701</v>
      </c>
      <c r="Q69" s="3">
        <v>14.7910978712709</v>
      </c>
      <c r="R69" s="3">
        <v>16.523906756597601</v>
      </c>
      <c r="S69" s="3">
        <v>9.3949238810232405</v>
      </c>
      <c r="T69" s="3">
        <v>15.348917421694599</v>
      </c>
      <c r="U69" s="3">
        <v>15.1184264690957</v>
      </c>
      <c r="V69" s="3">
        <v>18.920070498815701</v>
      </c>
    </row>
    <row r="70" spans="1:22" x14ac:dyDescent="0.35">
      <c r="A70" s="2">
        <v>43895</v>
      </c>
      <c r="B70" s="3">
        <v>14.4213115479201</v>
      </c>
      <c r="C70" s="3">
        <v>15.719600394702899</v>
      </c>
      <c r="D70" s="3">
        <v>15.163543377606899</v>
      </c>
      <c r="E70" s="3">
        <v>12.989829780637599</v>
      </c>
      <c r="F70" s="3">
        <v>9.7393836065410007</v>
      </c>
      <c r="G70" s="3">
        <v>16.642640184280399</v>
      </c>
      <c r="H70" s="3">
        <v>16.439463465376701</v>
      </c>
      <c r="I70" s="3">
        <v>16.402157395412701</v>
      </c>
      <c r="J70" s="3">
        <v>15.1820673197406</v>
      </c>
      <c r="K70" s="3">
        <v>15.1721840584819</v>
      </c>
      <c r="L70" s="3">
        <v>16.992681180761402</v>
      </c>
      <c r="M70" s="3">
        <v>12.6373772052214</v>
      </c>
      <c r="N70" s="3">
        <v>12.460270196154701</v>
      </c>
      <c r="O70" s="3">
        <v>21.251778431430299</v>
      </c>
      <c r="P70" s="3">
        <v>13.1225223011557</v>
      </c>
      <c r="Q70" s="3">
        <v>13.8502591010724</v>
      </c>
      <c r="R70" s="3">
        <v>14.9789997711036</v>
      </c>
      <c r="S70" s="3">
        <v>8.1056334610040199</v>
      </c>
      <c r="T70" s="3">
        <v>14.6078647923486</v>
      </c>
      <c r="U70" s="3">
        <v>15.070998255408099</v>
      </c>
      <c r="V70" s="3">
        <v>17.5732395471119</v>
      </c>
    </row>
    <row r="71" spans="1:22" x14ac:dyDescent="0.35">
      <c r="A71" s="2">
        <v>43924</v>
      </c>
      <c r="B71" s="3">
        <v>14.0325780707568</v>
      </c>
      <c r="C71" s="3">
        <v>15.018485836931699</v>
      </c>
      <c r="D71" s="3">
        <v>14.3048754659815</v>
      </c>
      <c r="E71" s="3">
        <v>12.3269006887923</v>
      </c>
      <c r="F71" s="3">
        <v>9.6719758019427502</v>
      </c>
      <c r="G71" s="3">
        <v>15.4696177706449</v>
      </c>
      <c r="H71" s="3">
        <v>16.171483324008701</v>
      </c>
      <c r="I71" s="3">
        <v>15.956306772262099</v>
      </c>
      <c r="J71" s="3">
        <v>14.280990963839301</v>
      </c>
      <c r="K71" s="3">
        <v>14.514369720624201</v>
      </c>
      <c r="L71" s="3">
        <v>16.073732307855799</v>
      </c>
      <c r="M71" s="3">
        <v>11.910027242380499</v>
      </c>
      <c r="N71" s="3">
        <v>11.6407079346065</v>
      </c>
      <c r="O71" s="3">
        <v>19.9193616730218</v>
      </c>
      <c r="P71" s="3">
        <v>12.9269352591805</v>
      </c>
      <c r="Q71" s="3">
        <v>13.526948316953799</v>
      </c>
      <c r="R71" s="3">
        <v>14.673501550886</v>
      </c>
      <c r="S71" s="3">
        <v>7.7159003859081396</v>
      </c>
      <c r="T71" s="3">
        <v>13.9345040394139</v>
      </c>
      <c r="U71" s="3">
        <v>14.499820988714999</v>
      </c>
      <c r="V71" s="3">
        <v>17.332487131911599</v>
      </c>
    </row>
    <row r="72" spans="1:22" x14ac:dyDescent="0.35">
      <c r="A72" s="2">
        <v>43956</v>
      </c>
      <c r="B72" s="3">
        <v>14.313316072932199</v>
      </c>
      <c r="C72" s="3">
        <v>15.2485069118931</v>
      </c>
      <c r="D72" s="3">
        <v>14.4107804221764</v>
      </c>
      <c r="E72" s="3">
        <v>12.9749173565265</v>
      </c>
      <c r="F72" s="3">
        <v>10.7791953345832</v>
      </c>
      <c r="G72" s="3">
        <v>16.604811286490499</v>
      </c>
      <c r="H72" s="3">
        <v>16.614526313338999</v>
      </c>
      <c r="I72" s="3">
        <v>16.3958335617038</v>
      </c>
      <c r="J72" s="3">
        <v>15.7649657089983</v>
      </c>
      <c r="K72" s="3">
        <v>14.779448509059</v>
      </c>
      <c r="L72" s="3">
        <v>16.8386480818872</v>
      </c>
      <c r="M72" s="3">
        <v>12.4009111757971</v>
      </c>
      <c r="N72" s="3">
        <v>12.148413901156699</v>
      </c>
      <c r="O72" s="3">
        <v>20.877028896250899</v>
      </c>
      <c r="P72" s="3">
        <v>13.109930312952599</v>
      </c>
      <c r="Q72" s="3">
        <v>14.0845598681812</v>
      </c>
      <c r="R72" s="3">
        <v>15.631224849088101</v>
      </c>
      <c r="S72" s="3">
        <v>7.8915649658349398</v>
      </c>
      <c r="T72" s="3">
        <v>15.694480839133499</v>
      </c>
      <c r="U72" s="3">
        <v>15.2742616381421</v>
      </c>
      <c r="V72" s="3">
        <v>17.9964620781262</v>
      </c>
    </row>
    <row r="73" spans="1:22" x14ac:dyDescent="0.35">
      <c r="A73" s="2">
        <v>43987</v>
      </c>
      <c r="B73" s="3">
        <v>14.606539553447901</v>
      </c>
      <c r="C73" s="3">
        <v>16.157541496888602</v>
      </c>
      <c r="D73" s="3">
        <v>15.903236146705201</v>
      </c>
      <c r="E73" s="3">
        <v>15.1559589123185</v>
      </c>
      <c r="F73" s="3">
        <v>12.0986987413624</v>
      </c>
      <c r="G73" s="3">
        <v>19.205438434690901</v>
      </c>
      <c r="H73" s="3">
        <v>18.584927324143798</v>
      </c>
      <c r="I73" s="3">
        <v>17.016046567204899</v>
      </c>
      <c r="J73" s="3">
        <v>17.442095995142399</v>
      </c>
      <c r="K73" s="3">
        <v>15.571054894581099</v>
      </c>
      <c r="L73" s="3">
        <v>19.5893856296554</v>
      </c>
      <c r="M73" s="3">
        <v>12.9493103999867</v>
      </c>
      <c r="N73" s="3">
        <v>13.2819932646838</v>
      </c>
      <c r="O73" s="3">
        <v>22.507687067228101</v>
      </c>
      <c r="P73" s="3">
        <v>13.897746873816001</v>
      </c>
      <c r="Q73" s="3">
        <v>14.572960898370299</v>
      </c>
      <c r="R73" s="3">
        <v>18.069428844088399</v>
      </c>
      <c r="S73" s="3">
        <v>8.9238088258049206</v>
      </c>
      <c r="T73" s="3">
        <v>15.886705834732499</v>
      </c>
      <c r="U73" s="3">
        <v>16.356437532873102</v>
      </c>
      <c r="V73" s="3">
        <v>19.181648009072902</v>
      </c>
    </row>
    <row r="74" spans="1:22" x14ac:dyDescent="0.35">
      <c r="A74" s="2">
        <v>44014</v>
      </c>
      <c r="B74" s="3">
        <v>15.273294041368301</v>
      </c>
      <c r="C74" s="3">
        <v>17.2816886465152</v>
      </c>
      <c r="D74" s="3">
        <v>16.832415162917499</v>
      </c>
      <c r="E74" s="3">
        <v>15.710481054507399</v>
      </c>
      <c r="F74" s="3">
        <v>11.468481538117601</v>
      </c>
      <c r="G74" s="3">
        <v>21.8441006463765</v>
      </c>
      <c r="H74" s="3">
        <v>19.076197188669099</v>
      </c>
      <c r="I74" s="3">
        <v>17.333413203891201</v>
      </c>
      <c r="J74" s="3">
        <v>18.136150788281601</v>
      </c>
      <c r="K74" s="3">
        <v>15.403022624469401</v>
      </c>
      <c r="L74" s="3">
        <v>29.223840534267602</v>
      </c>
      <c r="M74" s="3">
        <v>12.997485970476401</v>
      </c>
      <c r="N74" s="3">
        <v>15.323437861901899</v>
      </c>
      <c r="O74" s="3">
        <v>23.788522012527601</v>
      </c>
      <c r="P74" s="3">
        <v>14.4725137863028</v>
      </c>
      <c r="Q74" s="3">
        <v>15.0766683615081</v>
      </c>
      <c r="R74" s="3">
        <v>18.785767726720699</v>
      </c>
      <c r="S74" s="3">
        <v>9.5315972772483502</v>
      </c>
      <c r="T74" s="3">
        <v>17.547250494339199</v>
      </c>
      <c r="U74" s="3">
        <v>16.080930734164902</v>
      </c>
      <c r="V74" s="3">
        <v>19.420788668723102</v>
      </c>
    </row>
    <row r="75" spans="1:22" x14ac:dyDescent="0.35">
      <c r="A75" s="2">
        <v>44048</v>
      </c>
      <c r="B75" s="3">
        <v>16.490772087658701</v>
      </c>
      <c r="C75" s="3">
        <v>18.689324604610199</v>
      </c>
      <c r="D75" s="3">
        <v>17.734683379290502</v>
      </c>
      <c r="E75" s="3">
        <v>16.0948405329029</v>
      </c>
      <c r="F75" s="3">
        <v>12.129630958316699</v>
      </c>
      <c r="G75" s="3">
        <v>25.5960443421816</v>
      </c>
      <c r="H75" s="3">
        <v>19.5427606375384</v>
      </c>
      <c r="I75" s="3">
        <v>17.9756501641134</v>
      </c>
      <c r="J75" s="3">
        <v>19.582789449153701</v>
      </c>
      <c r="K75" s="3">
        <v>16.004951544445799</v>
      </c>
      <c r="L75" s="3">
        <v>33.322504724664398</v>
      </c>
      <c r="M75" s="3">
        <v>13.5833417394129</v>
      </c>
      <c r="N75" s="3">
        <v>14.958239532751101</v>
      </c>
      <c r="O75" s="3">
        <v>25.177408315533999</v>
      </c>
      <c r="P75" s="3">
        <v>15.4955610463584</v>
      </c>
      <c r="Q75" s="3">
        <v>15.693779139306701</v>
      </c>
      <c r="R75" s="3">
        <v>19.730337770307301</v>
      </c>
      <c r="S75" s="3">
        <v>9.4305097503060704</v>
      </c>
      <c r="T75" s="3">
        <v>15.230725530766501</v>
      </c>
      <c r="U75" s="3">
        <v>16.7929721114761</v>
      </c>
      <c r="V75" s="3">
        <v>20.008905738357502</v>
      </c>
    </row>
    <row r="76" spans="1:22" x14ac:dyDescent="0.35">
      <c r="A76" s="2">
        <v>44078</v>
      </c>
      <c r="B76" s="3">
        <v>17.116077270761998</v>
      </c>
      <c r="C76" s="3">
        <v>19.656021659065001</v>
      </c>
      <c r="D76" s="3">
        <v>19.0425409191092</v>
      </c>
      <c r="E76" s="3">
        <v>17.634139713760501</v>
      </c>
      <c r="F76" s="3">
        <v>12.6403651520474</v>
      </c>
      <c r="G76" s="3">
        <v>34.466422878295703</v>
      </c>
      <c r="H76" s="3">
        <v>20.3570479286196</v>
      </c>
      <c r="I76" s="3">
        <v>17.1178931698824</v>
      </c>
      <c r="J76" s="3">
        <v>19.440870715774501</v>
      </c>
      <c r="K76" s="3">
        <v>16.162113931741199</v>
      </c>
      <c r="L76" s="3">
        <v>35.328622364883003</v>
      </c>
      <c r="M76" s="3">
        <v>13.121465233612501</v>
      </c>
      <c r="N76" s="3">
        <v>16.357517040503801</v>
      </c>
      <c r="O76" s="3">
        <v>25.299889903945399</v>
      </c>
      <c r="P76" s="3">
        <v>15.860172912096299</v>
      </c>
      <c r="Q76" s="3">
        <v>16.127015482471901</v>
      </c>
      <c r="R76" s="3">
        <v>20.647595627672199</v>
      </c>
      <c r="S76" s="3">
        <v>9.8571599649649606</v>
      </c>
      <c r="T76" s="3">
        <v>16.671145995224101</v>
      </c>
      <c r="U76" s="3">
        <v>18.107266720553302</v>
      </c>
      <c r="V76" s="3">
        <v>21.964127291286601</v>
      </c>
    </row>
    <row r="77" spans="1:22" x14ac:dyDescent="0.35">
      <c r="A77" s="2">
        <v>44109</v>
      </c>
      <c r="B77" s="3">
        <v>16.933091334294101</v>
      </c>
      <c r="C77" s="3">
        <v>19.402092321429102</v>
      </c>
      <c r="D77" s="3">
        <v>18.481821926791302</v>
      </c>
      <c r="E77" s="3">
        <v>19.518785936156402</v>
      </c>
      <c r="F77" s="3">
        <v>13.9730486703453</v>
      </c>
      <c r="G77" s="3">
        <v>38.927296723918502</v>
      </c>
      <c r="H77" s="3">
        <v>20.3942127497053</v>
      </c>
      <c r="I77" s="3">
        <v>16.999150175433901</v>
      </c>
      <c r="J77" s="3">
        <v>20.207596911422399</v>
      </c>
      <c r="K77" s="3">
        <v>16.170182942651198</v>
      </c>
      <c r="L77" s="3">
        <v>28.993684004206798</v>
      </c>
      <c r="M77" s="3">
        <v>13.108732698577199</v>
      </c>
      <c r="N77" s="3">
        <v>14.944428591836999</v>
      </c>
      <c r="O77" s="3">
        <v>26.2910311899509</v>
      </c>
      <c r="P77" s="3">
        <v>16.054842154623501</v>
      </c>
      <c r="Q77" s="3">
        <v>16.2883201241895</v>
      </c>
      <c r="R77" s="3">
        <v>21.266529242794</v>
      </c>
      <c r="S77" s="3">
        <v>10.6765594330853</v>
      </c>
      <c r="T77" s="3">
        <v>15.6120525432165</v>
      </c>
      <c r="U77" s="3">
        <v>18.416177648495999</v>
      </c>
      <c r="V77" s="3">
        <v>24.6534218013005</v>
      </c>
    </row>
    <row r="78" spans="1:22" x14ac:dyDescent="0.35">
      <c r="A78" s="2">
        <v>44140</v>
      </c>
      <c r="B78" s="3">
        <v>17.941377285822199</v>
      </c>
      <c r="C78" s="3">
        <v>20.347109740289099</v>
      </c>
      <c r="D78" s="3">
        <v>20.639725254903801</v>
      </c>
      <c r="E78" s="3">
        <v>22.3527361011372</v>
      </c>
      <c r="F78" s="3">
        <v>17.259128700092202</v>
      </c>
      <c r="G78" s="3">
        <v>42.4891642061054</v>
      </c>
      <c r="H78" s="3">
        <v>20.1537870161585</v>
      </c>
      <c r="I78" s="3">
        <v>16.9004630663283</v>
      </c>
      <c r="J78" s="3">
        <v>21.206225668773602</v>
      </c>
      <c r="K78" s="3">
        <v>16.258132826935</v>
      </c>
      <c r="L78" s="3">
        <v>29.3703254382126</v>
      </c>
      <c r="M78" s="3">
        <v>13.57891027168</v>
      </c>
      <c r="N78" s="3">
        <v>13.8720404683948</v>
      </c>
      <c r="O78" s="3">
        <v>26.4487764276207</v>
      </c>
      <c r="P78" s="3">
        <v>17.435196770953102</v>
      </c>
      <c r="Q78" s="3">
        <v>16.903213031708201</v>
      </c>
      <c r="R78" s="3">
        <v>20.953461001702401</v>
      </c>
      <c r="S78" s="3">
        <v>11.984603813223099</v>
      </c>
      <c r="T78" s="3">
        <v>22.374045088453698</v>
      </c>
      <c r="U78" s="3">
        <v>18.711292650476</v>
      </c>
      <c r="V78" s="3">
        <v>26.2105713896675</v>
      </c>
    </row>
    <row r="79" spans="1:22" x14ac:dyDescent="0.35">
      <c r="A79" s="2">
        <v>44169</v>
      </c>
      <c r="B79" s="3">
        <v>19.080358081444199</v>
      </c>
      <c r="C79" s="3">
        <v>23.611101196869299</v>
      </c>
      <c r="D79" s="3">
        <v>24.088679657635598</v>
      </c>
      <c r="E79" s="3">
        <v>24.416699878887002</v>
      </c>
      <c r="F79" s="3">
        <v>21.246773182086699</v>
      </c>
      <c r="G79" s="3">
        <v>50.216270303637103</v>
      </c>
      <c r="H79" s="3">
        <v>21.485080103422401</v>
      </c>
      <c r="I79" s="3">
        <v>17.532665498761201</v>
      </c>
      <c r="J79" s="3">
        <v>27.244792727703899</v>
      </c>
      <c r="K79" s="3">
        <v>18.534601786962799</v>
      </c>
      <c r="L79" s="3">
        <v>33.089185971260697</v>
      </c>
      <c r="M79" s="3">
        <v>13.555469346395499</v>
      </c>
      <c r="N79" s="3">
        <v>20.6050933419701</v>
      </c>
      <c r="O79" s="3">
        <v>31.2185167878554</v>
      </c>
      <c r="P79" s="3">
        <v>17.757013497448799</v>
      </c>
      <c r="Q79" s="3">
        <v>17.9069320540723</v>
      </c>
      <c r="R79" s="3">
        <v>25.058200679222701</v>
      </c>
      <c r="S79" s="3">
        <v>12.2087439546104</v>
      </c>
      <c r="T79" s="3">
        <v>24.676736029286101</v>
      </c>
      <c r="U79" s="3">
        <v>20.164949402482002</v>
      </c>
      <c r="V79" s="3">
        <v>27.574371706286001</v>
      </c>
    </row>
    <row r="80" spans="1:22" x14ac:dyDescent="0.35">
      <c r="A80" s="2">
        <v>44201</v>
      </c>
      <c r="B80" s="3">
        <v>20.856636530341401</v>
      </c>
      <c r="C80" s="3">
        <v>24.025564067939602</v>
      </c>
      <c r="D80" s="3">
        <v>25.336086764406598</v>
      </c>
      <c r="E80" s="3">
        <v>25.2732171679428</v>
      </c>
      <c r="F80" s="3">
        <v>22.7814042935656</v>
      </c>
      <c r="G80" s="3">
        <v>49.0896602407187</v>
      </c>
      <c r="H80" s="3">
        <v>20.805251620598298</v>
      </c>
      <c r="I80" s="3">
        <v>18.678806287705399</v>
      </c>
      <c r="J80" s="3">
        <v>32.624330289985103</v>
      </c>
      <c r="K80" s="3">
        <v>20.480168328615299</v>
      </c>
      <c r="L80" s="3">
        <v>36.152958323142997</v>
      </c>
      <c r="M80" s="3">
        <v>14.0058008024558</v>
      </c>
      <c r="N80" s="3">
        <v>19.269717678574199</v>
      </c>
      <c r="O80" s="3">
        <v>34.2690836865157</v>
      </c>
      <c r="P80" s="3">
        <v>18.908342486351302</v>
      </c>
      <c r="Q80" s="3">
        <v>17.642310620108699</v>
      </c>
      <c r="R80" s="3">
        <v>28.354855424207098</v>
      </c>
      <c r="S80" s="3">
        <v>13.6046952417367</v>
      </c>
      <c r="T80" s="3">
        <v>24.797406402064201</v>
      </c>
      <c r="U80" s="3">
        <v>23.416623850602999</v>
      </c>
      <c r="V80" s="3">
        <v>28.873341868918001</v>
      </c>
    </row>
    <row r="81" spans="1:22" x14ac:dyDescent="0.35">
      <c r="A81" s="2">
        <v>44232</v>
      </c>
      <c r="B81" s="3">
        <v>21.116868063805398</v>
      </c>
      <c r="C81" s="3">
        <v>26.178640053967399</v>
      </c>
      <c r="D81" s="3">
        <v>24.8354178154507</v>
      </c>
      <c r="E81" s="3">
        <v>24.6998194537899</v>
      </c>
      <c r="F81" s="3">
        <v>15.631192728133099</v>
      </c>
      <c r="G81" s="3">
        <v>46.785149960053197</v>
      </c>
      <c r="H81" s="3">
        <v>19.588344449421601</v>
      </c>
      <c r="I81" s="3">
        <v>18.770734141297702</v>
      </c>
      <c r="J81" s="3">
        <v>29.754559234896199</v>
      </c>
      <c r="K81" s="3">
        <v>21.433111882511898</v>
      </c>
      <c r="L81" s="3">
        <v>28.9316331032066</v>
      </c>
      <c r="M81" s="3">
        <v>14.224761763335399</v>
      </c>
      <c r="N81" s="3">
        <v>17.090374129251298</v>
      </c>
      <c r="O81" s="3">
        <v>32.891792702450402</v>
      </c>
      <c r="P81" s="3">
        <v>21.258961573976499</v>
      </c>
      <c r="Q81" s="3">
        <v>17.311102592682101</v>
      </c>
      <c r="R81" s="3">
        <v>27.281171420185501</v>
      </c>
      <c r="S81" s="3">
        <v>12.553098415738599</v>
      </c>
      <c r="T81" s="3">
        <v>23.486655911505</v>
      </c>
      <c r="U81" s="3">
        <v>23.905292494826298</v>
      </c>
      <c r="V81" s="3">
        <v>25.720553848039899</v>
      </c>
    </row>
    <row r="82" spans="1:22" x14ac:dyDescent="0.35">
      <c r="A82" s="2">
        <v>44260</v>
      </c>
      <c r="B82" s="3">
        <v>20.083015638758699</v>
      </c>
      <c r="C82" s="3">
        <v>32.239405588540301</v>
      </c>
      <c r="D82" s="3">
        <v>23.973816071491498</v>
      </c>
      <c r="E82" s="3">
        <v>22.903252801600601</v>
      </c>
      <c r="F82" s="3">
        <v>17.079384714334299</v>
      </c>
      <c r="G82" s="3">
        <v>66.982094003011596</v>
      </c>
      <c r="H82" s="3">
        <v>19.749524593562501</v>
      </c>
      <c r="I82" s="3">
        <v>18.543243430917101</v>
      </c>
      <c r="J82" s="3">
        <v>27.309423452510501</v>
      </c>
      <c r="K82" s="3">
        <v>20.368751554334899</v>
      </c>
      <c r="L82" s="3">
        <v>20.654269278041301</v>
      </c>
      <c r="M82" s="3">
        <v>13.6223950954482</v>
      </c>
      <c r="N82" s="3">
        <v>17.8084324120925</v>
      </c>
      <c r="O82" s="3">
        <v>31.111698665254401</v>
      </c>
      <c r="P82" s="3">
        <v>19.733011538409599</v>
      </c>
      <c r="Q82" s="3">
        <v>16.820081062703299</v>
      </c>
      <c r="R82" s="3">
        <v>27.645074228770799</v>
      </c>
      <c r="S82" s="3">
        <v>11.5068213213895</v>
      </c>
      <c r="T82" s="3">
        <v>27.322715726424999</v>
      </c>
      <c r="U82" s="3">
        <v>24.367677875276499</v>
      </c>
      <c r="V82" s="3">
        <v>26.489154866112301</v>
      </c>
    </row>
    <row r="83" spans="1:22" x14ac:dyDescent="0.35">
      <c r="A83" s="2">
        <v>44291</v>
      </c>
      <c r="B83" s="3">
        <v>19.7201129061228</v>
      </c>
      <c r="C83" s="3">
        <v>30.3387226115657</v>
      </c>
      <c r="D83" s="3">
        <v>23.006798154200901</v>
      </c>
      <c r="E83" s="3">
        <v>22.055121793829201</v>
      </c>
      <c r="F83" s="3">
        <v>16.6659356032544</v>
      </c>
      <c r="G83" s="3">
        <v>60.978647599696103</v>
      </c>
      <c r="H83" s="3">
        <v>19.112202144725401</v>
      </c>
      <c r="I83" s="3">
        <v>18.2539563329305</v>
      </c>
      <c r="J83" s="3">
        <v>26.198625543897801</v>
      </c>
      <c r="K83" s="3">
        <v>19.687070911028801</v>
      </c>
      <c r="L83" s="3">
        <v>19.371331046390399</v>
      </c>
      <c r="M83" s="3">
        <v>13.2722696528079</v>
      </c>
      <c r="N83" s="3">
        <v>17.349035794020899</v>
      </c>
      <c r="O83" s="3">
        <v>30.231904759240098</v>
      </c>
      <c r="P83" s="3">
        <v>19.400840238171099</v>
      </c>
      <c r="Q83" s="3">
        <v>16.643017092311599</v>
      </c>
      <c r="R83" s="3">
        <v>26.899677429522001</v>
      </c>
      <c r="S83" s="3">
        <v>10.96911298341</v>
      </c>
      <c r="T83" s="3">
        <v>25.998609188623</v>
      </c>
      <c r="U83" s="3">
        <v>23.729837125793999</v>
      </c>
      <c r="V83" s="3">
        <v>25.9880113721341</v>
      </c>
    </row>
    <row r="84" spans="1:22" x14ac:dyDescent="0.35">
      <c r="A84" s="2">
        <v>44321</v>
      </c>
      <c r="B84" s="3">
        <v>19.362951424560201</v>
      </c>
      <c r="C84" s="3">
        <v>28.166513388903802</v>
      </c>
      <c r="D84" s="3">
        <v>22.440527528883599</v>
      </c>
      <c r="E84" s="3">
        <v>21.3290996856785</v>
      </c>
      <c r="F84" s="3">
        <v>16.403436489399699</v>
      </c>
      <c r="G84" s="3">
        <v>55.177439402440697</v>
      </c>
      <c r="H84" s="3">
        <v>18.490768286828501</v>
      </c>
      <c r="I84" s="3">
        <v>17.558089732992901</v>
      </c>
      <c r="J84" s="3">
        <v>24.912270526565099</v>
      </c>
      <c r="K84" s="3">
        <v>18.225441916319799</v>
      </c>
      <c r="L84" s="3">
        <v>18.0440870905379</v>
      </c>
      <c r="M84" s="3">
        <v>12.7345587238588</v>
      </c>
      <c r="N84" s="3">
        <v>17.382601279530601</v>
      </c>
      <c r="O84" s="3">
        <v>29.499523048481901</v>
      </c>
      <c r="P84" s="3">
        <v>18.918419359364702</v>
      </c>
      <c r="Q84" s="3">
        <v>16.512570439717599</v>
      </c>
      <c r="R84" s="3">
        <v>25.808173778275901</v>
      </c>
      <c r="S84" s="3">
        <v>10.429371271480001</v>
      </c>
      <c r="T84" s="3">
        <v>24.645281258402999</v>
      </c>
      <c r="U84" s="3">
        <v>22.9937464761874</v>
      </c>
      <c r="V84" s="3">
        <v>25.346063649396498</v>
      </c>
    </row>
    <row r="85" spans="1:22" x14ac:dyDescent="0.35">
      <c r="A85" s="2">
        <v>44351</v>
      </c>
      <c r="B85" s="3">
        <v>19.451152638734499</v>
      </c>
      <c r="C85" s="3">
        <v>25.494295956465201</v>
      </c>
      <c r="D85" s="3">
        <v>22.032839768593401</v>
      </c>
      <c r="E85" s="3">
        <v>21.693084501457999</v>
      </c>
      <c r="F85" s="3">
        <v>16.201868292027399</v>
      </c>
      <c r="G85" s="3">
        <v>49.5433333649312</v>
      </c>
      <c r="H85" s="3">
        <v>17.847007572131901</v>
      </c>
      <c r="I85" s="3">
        <v>16.948586610745799</v>
      </c>
      <c r="J85" s="3">
        <v>23.953107892968202</v>
      </c>
      <c r="K85" s="3">
        <v>17.3761086463923</v>
      </c>
      <c r="L85" s="3">
        <v>17.195926529620099</v>
      </c>
      <c r="M85" s="3">
        <v>12.577282528448601</v>
      </c>
      <c r="N85" s="3">
        <v>17.163717156846602</v>
      </c>
      <c r="O85" s="3">
        <v>29.413096682880902</v>
      </c>
      <c r="P85" s="3">
        <v>18.943519170870601</v>
      </c>
      <c r="Q85" s="3">
        <v>16.2038861132121</v>
      </c>
      <c r="R85" s="3">
        <v>24.808639108030601</v>
      </c>
      <c r="S85" s="3">
        <v>9.9165970604357305</v>
      </c>
      <c r="T85" s="3">
        <v>24.0306257835976</v>
      </c>
      <c r="U85" s="3">
        <v>23.183250520331299</v>
      </c>
      <c r="V85" s="3">
        <v>24.784700454863199</v>
      </c>
    </row>
    <row r="86" spans="1:22" x14ac:dyDescent="0.35">
      <c r="A86" s="2">
        <v>44379</v>
      </c>
      <c r="B86" s="3">
        <v>19.0123717944902</v>
      </c>
      <c r="C86" s="3">
        <v>23.5472280564104</v>
      </c>
      <c r="D86" s="3">
        <v>20.820142686518</v>
      </c>
      <c r="E86" s="3">
        <v>21.416532941316301</v>
      </c>
      <c r="F86" s="3">
        <v>15.479593422476499</v>
      </c>
      <c r="G86" s="3">
        <v>43.5806322466469</v>
      </c>
      <c r="H86" s="3">
        <v>17.1646873842285</v>
      </c>
      <c r="I86" s="3">
        <v>16.5071596490179</v>
      </c>
      <c r="J86" s="3">
        <v>22.7988707871801</v>
      </c>
      <c r="K86" s="3">
        <v>16.560340915407998</v>
      </c>
      <c r="L86" s="3">
        <v>15.932396270118501</v>
      </c>
      <c r="M86" s="3">
        <v>11.9980563647593</v>
      </c>
      <c r="N86" s="3">
        <v>16.608100242036102</v>
      </c>
      <c r="O86" s="3">
        <v>28.915940090082401</v>
      </c>
      <c r="P86" s="3">
        <v>18.6160451024253</v>
      </c>
      <c r="Q86" s="3">
        <v>15.9284226717647</v>
      </c>
      <c r="R86" s="3">
        <v>23.6061283181029</v>
      </c>
      <c r="S86" s="3">
        <v>9.3155917174172806</v>
      </c>
      <c r="T86" s="3">
        <v>22.888845598496001</v>
      </c>
      <c r="U86" s="3">
        <v>22.589577853196701</v>
      </c>
      <c r="V86" s="3">
        <v>24.306355415230499</v>
      </c>
    </row>
    <row r="87" spans="1:22" x14ac:dyDescent="0.35">
      <c r="A87" s="2">
        <v>44413</v>
      </c>
      <c r="B87" s="3">
        <v>18.278550988233</v>
      </c>
      <c r="C87" s="3">
        <v>20.5294875522215</v>
      </c>
      <c r="D87" s="3">
        <v>20.207294959465301</v>
      </c>
      <c r="E87" s="3">
        <v>20.180249332817102</v>
      </c>
      <c r="F87" s="3">
        <v>14.561816501640299</v>
      </c>
      <c r="G87" s="3">
        <v>36.587583897871099</v>
      </c>
      <c r="H87" s="3">
        <v>16.321518495207702</v>
      </c>
      <c r="I87" s="3">
        <v>15.725545625925299</v>
      </c>
      <c r="J87" s="3">
        <v>21.1826417004254</v>
      </c>
      <c r="K87" s="3">
        <v>15.2682143877414</v>
      </c>
      <c r="L87" s="3">
        <v>13.986446320967501</v>
      </c>
      <c r="M87" s="3">
        <v>11.645899943063</v>
      </c>
      <c r="N87" s="3">
        <v>16.1660849572174</v>
      </c>
      <c r="O87" s="3">
        <v>29.0024371491957</v>
      </c>
      <c r="P87" s="3">
        <v>17.209922582827499</v>
      </c>
      <c r="Q87" s="3">
        <v>15.4955196249645</v>
      </c>
      <c r="R87" s="3">
        <v>22.3248932426526</v>
      </c>
      <c r="S87" s="3">
        <v>8.7766673798117996</v>
      </c>
      <c r="T87" s="3">
        <v>21.586353428784999</v>
      </c>
      <c r="U87" s="3">
        <v>21.503472140740499</v>
      </c>
      <c r="V87" s="3">
        <v>23.364091352962401</v>
      </c>
    </row>
    <row r="88" spans="1:22" x14ac:dyDescent="0.35">
      <c r="A88" s="2">
        <v>44442</v>
      </c>
      <c r="B88" s="3">
        <v>18.062273308652198</v>
      </c>
      <c r="C88" s="3">
        <v>18.792800336364401</v>
      </c>
      <c r="D88" s="3">
        <v>19.726732575627398</v>
      </c>
      <c r="E88" s="3">
        <v>20.5023457682444</v>
      </c>
      <c r="F88" s="3">
        <v>14.1650003505785</v>
      </c>
      <c r="G88" s="3">
        <v>32.120340401814801</v>
      </c>
      <c r="H88" s="3">
        <v>16.187310841639398</v>
      </c>
      <c r="I88" s="3">
        <v>15.000935831020501</v>
      </c>
      <c r="J88" s="3">
        <v>19.996423306644498</v>
      </c>
      <c r="K88" s="3">
        <v>14.1608118865093</v>
      </c>
      <c r="L88" s="3">
        <v>12.461920278704101</v>
      </c>
      <c r="M88" s="3">
        <v>11.1302337979842</v>
      </c>
      <c r="N88" s="3">
        <v>15.408647307306699</v>
      </c>
      <c r="O88" s="3">
        <v>29.5406924398714</v>
      </c>
      <c r="P88" s="3">
        <v>16.991936343607598</v>
      </c>
      <c r="Q88" s="3">
        <v>15.4972314454248</v>
      </c>
      <c r="R88" s="3">
        <v>22.559869608734601</v>
      </c>
      <c r="S88" s="3">
        <v>8.1283263521834996</v>
      </c>
      <c r="T88" s="3">
        <v>20.7016118197011</v>
      </c>
      <c r="U88" s="3">
        <v>20.709051571327599</v>
      </c>
      <c r="V88" s="3">
        <v>22.9894538274933</v>
      </c>
    </row>
    <row r="89" spans="1:22" x14ac:dyDescent="0.35">
      <c r="A89" s="2">
        <v>44474</v>
      </c>
      <c r="B89" s="3">
        <v>17.7973105318333</v>
      </c>
      <c r="C89" s="3">
        <v>16.0909123606808</v>
      </c>
      <c r="D89" s="3">
        <v>19.060836319302201</v>
      </c>
      <c r="E89" s="3">
        <v>20.438906463698</v>
      </c>
      <c r="F89" s="3">
        <v>14.007434489519801</v>
      </c>
      <c r="G89" s="3">
        <v>26.223839377017001</v>
      </c>
      <c r="H89" s="3">
        <v>15.4302168204614</v>
      </c>
      <c r="I89" s="3">
        <v>13.8166564413311</v>
      </c>
      <c r="J89" s="3">
        <v>18.162251995524802</v>
      </c>
      <c r="K89" s="3">
        <v>12.5022228556649</v>
      </c>
      <c r="L89" s="3">
        <v>10.768380673146799</v>
      </c>
      <c r="M89" s="3">
        <v>10.8346415050286</v>
      </c>
      <c r="N89" s="3">
        <v>13.4676627371061</v>
      </c>
      <c r="O89" s="3">
        <v>29.4547459332389</v>
      </c>
      <c r="P89" s="3">
        <v>15.7099239568842</v>
      </c>
      <c r="Q89" s="3">
        <v>15.53319567854</v>
      </c>
      <c r="R89" s="3">
        <v>21.251147965623399</v>
      </c>
      <c r="S89" s="3">
        <v>7.3038742309113003</v>
      </c>
      <c r="T89" s="3">
        <v>19.397700867647899</v>
      </c>
      <c r="U89" s="3">
        <v>20.032387096257501</v>
      </c>
      <c r="V89" s="3">
        <v>22.193310755503099</v>
      </c>
    </row>
    <row r="90" spans="1:22" x14ac:dyDescent="0.35">
      <c r="A90" s="2">
        <v>44505</v>
      </c>
      <c r="B90" s="3">
        <v>17.765085511819201</v>
      </c>
      <c r="C90" s="3">
        <v>13.875578025248601</v>
      </c>
      <c r="D90" s="3">
        <v>18.322870538708798</v>
      </c>
      <c r="E90" s="3">
        <v>20.967414920682401</v>
      </c>
      <c r="F90" s="3">
        <v>13.540380336493399</v>
      </c>
      <c r="G90" s="3">
        <v>21.049439148721898</v>
      </c>
      <c r="H90" s="3">
        <v>14.9386398663158</v>
      </c>
      <c r="I90" s="3">
        <v>13.5922207196441</v>
      </c>
      <c r="J90" s="3">
        <v>17.1056591324799</v>
      </c>
      <c r="K90" s="3">
        <v>11.4333530067738</v>
      </c>
      <c r="L90" s="3">
        <v>9.0615583875892405</v>
      </c>
      <c r="M90" s="3">
        <v>10.805828065927299</v>
      </c>
      <c r="N90" s="3">
        <v>15.8182061753289</v>
      </c>
      <c r="O90" s="3">
        <v>29.133165772001899</v>
      </c>
      <c r="P90" s="3">
        <v>15.488998118874999</v>
      </c>
      <c r="Q90" s="3">
        <v>15.7626219977532</v>
      </c>
      <c r="R90" s="3">
        <v>20.393212204182401</v>
      </c>
      <c r="S90" s="3">
        <v>7.1126989172042903</v>
      </c>
      <c r="T90" s="3">
        <v>18.7423373462066</v>
      </c>
      <c r="U90" s="3">
        <v>20.053523169946601</v>
      </c>
      <c r="V90" s="3">
        <v>21.5497321123357</v>
      </c>
    </row>
    <row r="91" spans="1:22" x14ac:dyDescent="0.35">
      <c r="A91" s="2">
        <v>44533</v>
      </c>
      <c r="B91" s="3">
        <v>18.268260973105701</v>
      </c>
      <c r="C91" s="3">
        <v>11.1967260225417</v>
      </c>
      <c r="D91" s="3">
        <v>17.417118023440501</v>
      </c>
      <c r="E91" s="3">
        <v>19.721722275267599</v>
      </c>
      <c r="F91" s="3">
        <v>11.4410384688621</v>
      </c>
      <c r="G91" s="3">
        <v>15.8571253496781</v>
      </c>
      <c r="H91" s="3">
        <v>15.253957097009501</v>
      </c>
      <c r="I91" s="3">
        <v>13.135233543995099</v>
      </c>
      <c r="J91" s="3">
        <v>15.442365673131899</v>
      </c>
      <c r="K91" s="3">
        <v>10.422565536221001</v>
      </c>
      <c r="L91" s="3">
        <v>7.7517841909303904</v>
      </c>
      <c r="M91" s="3">
        <v>10.555326019596301</v>
      </c>
      <c r="N91" s="3">
        <v>12.7212041464515</v>
      </c>
      <c r="O91" s="3">
        <v>28.596925864522401</v>
      </c>
      <c r="P91" s="3">
        <v>14.607742946401</v>
      </c>
      <c r="Q91" s="3">
        <v>15.0947764931237</v>
      </c>
      <c r="R91" s="3">
        <v>19.0353015411788</v>
      </c>
      <c r="S91" s="3">
        <v>7.1922117383220296</v>
      </c>
      <c r="T91" s="3">
        <v>18.100416528222699</v>
      </c>
      <c r="U91" s="3">
        <v>18.712613872189198</v>
      </c>
      <c r="V91" s="3">
        <v>19.517839701616399</v>
      </c>
    </row>
    <row r="92" spans="1:22" x14ac:dyDescent="0.35">
      <c r="A92" s="2">
        <v>44566</v>
      </c>
      <c r="B92" s="3">
        <v>17.851309631525201</v>
      </c>
      <c r="C92" s="3">
        <v>9.8812297379048601</v>
      </c>
      <c r="D92" s="3">
        <v>16.7817183176568</v>
      </c>
      <c r="E92" s="3">
        <v>19.356653306747699</v>
      </c>
      <c r="F92" s="3">
        <v>11.005690309153501</v>
      </c>
      <c r="G92" s="3">
        <v>11.751946102024201</v>
      </c>
      <c r="H92" s="3">
        <v>15.3344269824109</v>
      </c>
      <c r="I92" s="3">
        <v>13.2093700810456</v>
      </c>
      <c r="J92" s="3">
        <v>15.295984128262001</v>
      </c>
      <c r="K92" s="3">
        <v>9.4307464947821593</v>
      </c>
      <c r="L92" s="3">
        <v>6.3056485950594903</v>
      </c>
      <c r="M92" s="3">
        <v>10.650547709045901</v>
      </c>
      <c r="N92" s="3">
        <v>12.592950340470001</v>
      </c>
      <c r="O92" s="3">
        <v>29.267375650145102</v>
      </c>
      <c r="P92" s="3">
        <v>13.5183860488018</v>
      </c>
      <c r="Q92" s="3">
        <v>14.9372952837822</v>
      </c>
      <c r="R92" s="3">
        <v>19.407415111502601</v>
      </c>
      <c r="S92" s="3">
        <v>7.06558429628996</v>
      </c>
      <c r="T92" s="3">
        <v>16.587025517697398</v>
      </c>
      <c r="U92" s="3">
        <v>18.442836994061501</v>
      </c>
      <c r="V92" s="3">
        <v>19.911107628907001</v>
      </c>
    </row>
    <row r="93" spans="1:22" x14ac:dyDescent="0.35">
      <c r="A93" s="2">
        <v>44596</v>
      </c>
      <c r="B93" s="3">
        <v>16.528737089485201</v>
      </c>
      <c r="C93" s="3">
        <v>9.2831451623285606</v>
      </c>
      <c r="D93" s="3">
        <v>17.0557916396282</v>
      </c>
      <c r="E93" s="3">
        <v>19.7908245221304</v>
      </c>
      <c r="F93" s="3">
        <v>11.402035150207199</v>
      </c>
      <c r="G93" s="3">
        <v>11.514429434924701</v>
      </c>
      <c r="H93" s="3">
        <v>15.094343582338199</v>
      </c>
      <c r="I93" s="3">
        <v>12.470741017268001</v>
      </c>
      <c r="J93" s="3">
        <v>14.621915554051199</v>
      </c>
      <c r="K93" s="3">
        <v>9.2250603339339907</v>
      </c>
      <c r="L93" s="3">
        <v>7.0408827599930399</v>
      </c>
      <c r="M93" s="3">
        <v>10.8245199768169</v>
      </c>
      <c r="N93" s="3">
        <v>-119.42437360597501</v>
      </c>
      <c r="O93" s="3">
        <v>28.17142272904</v>
      </c>
      <c r="P93" s="3">
        <v>14.0314120938193</v>
      </c>
      <c r="Q93" s="3">
        <v>15.8215283666738</v>
      </c>
      <c r="R93" s="3">
        <v>18.9979966355728</v>
      </c>
      <c r="S93" s="3">
        <v>6.0180363515030901</v>
      </c>
      <c r="T93" s="3">
        <v>16.840351516927299</v>
      </c>
      <c r="U93" s="3">
        <v>17.016437694491</v>
      </c>
      <c r="V93" s="3">
        <v>20.850103893994799</v>
      </c>
    </row>
    <row r="94" spans="1:22" x14ac:dyDescent="0.35">
      <c r="A94" s="2">
        <v>44624</v>
      </c>
      <c r="B94" s="3">
        <v>16.600365273012201</v>
      </c>
      <c r="C94" s="3">
        <v>9.8725445031713495</v>
      </c>
      <c r="D94" s="3">
        <v>17.422183583959701</v>
      </c>
      <c r="E94" s="3">
        <v>19.322252314516401</v>
      </c>
      <c r="F94" s="3">
        <v>9.7762038278622292</v>
      </c>
      <c r="G94" s="3">
        <v>13.6063640688447</v>
      </c>
      <c r="H94" s="3">
        <v>15.9237402266663</v>
      </c>
      <c r="I94" s="3">
        <v>12.3623728843633</v>
      </c>
      <c r="J94" s="3">
        <v>15.0046823307695</v>
      </c>
      <c r="K94" s="3">
        <v>9.3034308708804705</v>
      </c>
      <c r="L94" s="3">
        <v>7.0797878781558996</v>
      </c>
      <c r="M94" s="3">
        <v>11.1915624546173</v>
      </c>
      <c r="N94" s="3">
        <v>-95.3370042629995</v>
      </c>
      <c r="O94" s="3">
        <v>26.2962354272311</v>
      </c>
      <c r="P94" s="3">
        <v>12.9588143942472</v>
      </c>
      <c r="Q94" s="3">
        <v>16.324883176201901</v>
      </c>
      <c r="R94" s="3">
        <v>18.839970517310402</v>
      </c>
      <c r="S94" s="3">
        <v>5.7538244324709202</v>
      </c>
      <c r="T94" s="3">
        <v>17.368749077618801</v>
      </c>
      <c r="U94" s="3">
        <v>16.4964183440459</v>
      </c>
      <c r="V94" s="3">
        <v>21.4669266669239</v>
      </c>
    </row>
    <row r="95" spans="1:22" x14ac:dyDescent="0.35">
      <c r="A95" s="2">
        <v>44656</v>
      </c>
      <c r="B95" s="3">
        <v>16.1942844719782</v>
      </c>
      <c r="C95" s="3">
        <v>9.8152580728499093</v>
      </c>
      <c r="D95" s="3">
        <v>17.1974593571158</v>
      </c>
      <c r="E95" s="3">
        <v>18.870958281209202</v>
      </c>
      <c r="F95" s="3">
        <v>9.7735816324243494</v>
      </c>
      <c r="G95" s="3">
        <v>13.1837193750395</v>
      </c>
      <c r="H95" s="3">
        <v>15.9095929953141</v>
      </c>
      <c r="I95" s="3">
        <v>12.308870679244899</v>
      </c>
      <c r="J95" s="3">
        <v>15.0836307435957</v>
      </c>
      <c r="K95" s="3">
        <v>9.3765902829640897</v>
      </c>
      <c r="L95" s="3">
        <v>7.0282370757894004</v>
      </c>
      <c r="M95" s="3">
        <v>11.028996388023099</v>
      </c>
      <c r="N95" s="3">
        <v>-83.904465468861105</v>
      </c>
      <c r="O95" s="3">
        <v>26.328172419268999</v>
      </c>
      <c r="P95" s="3">
        <v>12.861472181600201</v>
      </c>
      <c r="Q95" s="3">
        <v>16.063398559336701</v>
      </c>
      <c r="R95" s="3">
        <v>18.7214917512689</v>
      </c>
      <c r="S95" s="3">
        <v>5.7761017421865697</v>
      </c>
      <c r="T95" s="3">
        <v>17.437334245452298</v>
      </c>
      <c r="U95" s="3">
        <v>16.350628192932501</v>
      </c>
      <c r="V95" s="3">
        <v>21.212780440889802</v>
      </c>
    </row>
    <row r="96" spans="1:22" x14ac:dyDescent="0.35">
      <c r="A96" s="2">
        <v>44686</v>
      </c>
      <c r="B96" s="3">
        <v>15.787211946770899</v>
      </c>
      <c r="C96" s="3">
        <v>9.5300252045817793</v>
      </c>
      <c r="D96" s="3">
        <v>16.887708008066401</v>
      </c>
      <c r="E96" s="3">
        <v>18.219636986443899</v>
      </c>
      <c r="F96" s="3">
        <v>8.9904648614998894</v>
      </c>
      <c r="G96" s="3">
        <v>12.164257772577001</v>
      </c>
      <c r="H96" s="3">
        <v>15.7847941513596</v>
      </c>
      <c r="I96" s="3">
        <v>12.0678306202174</v>
      </c>
      <c r="J96" s="3">
        <v>14.5343028729207</v>
      </c>
      <c r="K96" s="3">
        <v>9.2212470077610806</v>
      </c>
      <c r="L96" s="3">
        <v>6.6275822919921596</v>
      </c>
      <c r="M96" s="3">
        <v>10.641617242930099</v>
      </c>
      <c r="N96" s="3">
        <v>-73.525328455073506</v>
      </c>
      <c r="O96" s="3">
        <v>25.503261631818301</v>
      </c>
      <c r="P96" s="3">
        <v>12.571279387472099</v>
      </c>
      <c r="Q96" s="3">
        <v>15.8334857181363</v>
      </c>
      <c r="R96" s="3">
        <v>18.361918057707101</v>
      </c>
      <c r="S96" s="3">
        <v>5.5575993583646897</v>
      </c>
      <c r="T96" s="3">
        <v>17.325811886072501</v>
      </c>
      <c r="U96" s="3">
        <v>15.778697862059101</v>
      </c>
      <c r="V96" s="3">
        <v>21.191270114465699</v>
      </c>
    </row>
    <row r="97" spans="1:22" x14ac:dyDescent="0.35">
      <c r="A97" s="2">
        <v>44715</v>
      </c>
      <c r="B97" s="3">
        <v>15.6585750248585</v>
      </c>
      <c r="C97" s="3">
        <v>8.6027477943531405</v>
      </c>
      <c r="D97" s="3">
        <v>16.215525719660501</v>
      </c>
      <c r="E97" s="3">
        <v>17.752825905939499</v>
      </c>
      <c r="F97" s="3">
        <v>8.5241825416591492</v>
      </c>
      <c r="G97" s="3">
        <v>11.7492751466368</v>
      </c>
      <c r="H97" s="3">
        <v>15.5801678801368</v>
      </c>
      <c r="I97" s="3">
        <v>11.983396810732099</v>
      </c>
      <c r="J97" s="3">
        <v>14.3316501788188</v>
      </c>
      <c r="K97" s="3">
        <v>9.2627897331706102</v>
      </c>
      <c r="L97" s="3">
        <v>6.6635709570046604</v>
      </c>
      <c r="M97" s="3">
        <v>10.5108163188026</v>
      </c>
      <c r="N97" s="3">
        <v>-63.3235114403357</v>
      </c>
      <c r="O97" s="3">
        <v>25.1541578265611</v>
      </c>
      <c r="P97" s="3">
        <v>12.7143843318389</v>
      </c>
      <c r="Q97" s="3">
        <v>15.1336595485931</v>
      </c>
      <c r="R97" s="3">
        <v>18.163655731074002</v>
      </c>
      <c r="S97" s="3">
        <v>5.6464842405976299</v>
      </c>
      <c r="T97" s="3">
        <v>16.5914988832624</v>
      </c>
      <c r="U97" s="3">
        <v>15.235832852938</v>
      </c>
      <c r="V97" s="3">
        <v>20.063245760975001</v>
      </c>
    </row>
    <row r="98" spans="1:22" x14ac:dyDescent="0.35">
      <c r="A98" s="2">
        <v>44747</v>
      </c>
      <c r="B98" s="3">
        <v>16.039669927975002</v>
      </c>
      <c r="C98" s="3">
        <v>7.8462238475715402</v>
      </c>
      <c r="D98" s="3">
        <v>15.1046705100601</v>
      </c>
      <c r="E98" s="3">
        <v>16.849070939469499</v>
      </c>
      <c r="F98" s="3">
        <v>8.0667018832384692</v>
      </c>
      <c r="G98" s="3">
        <v>10.4374284930431</v>
      </c>
      <c r="H98" s="3">
        <v>15.067643236160499</v>
      </c>
      <c r="I98" s="3">
        <v>11.1181420784372</v>
      </c>
      <c r="J98" s="3">
        <v>13.6916275844548</v>
      </c>
      <c r="K98" s="3">
        <v>8.8427062877589702</v>
      </c>
      <c r="L98" s="3">
        <v>6.1780968834664201</v>
      </c>
      <c r="M98" s="3">
        <v>10.184566001194</v>
      </c>
      <c r="N98" s="3">
        <v>-53.275355397288799</v>
      </c>
      <c r="O98" s="3">
        <v>24.319258356541901</v>
      </c>
      <c r="P98" s="3">
        <v>13.1245820789321</v>
      </c>
      <c r="Q98" s="3">
        <v>14.7538380587012</v>
      </c>
      <c r="R98" s="3">
        <v>17.358613200899899</v>
      </c>
      <c r="S98" s="3">
        <v>5.1507881429091604</v>
      </c>
      <c r="T98" s="3">
        <v>15.4576894895545</v>
      </c>
      <c r="U98" s="3">
        <v>13.9947544027834</v>
      </c>
      <c r="V98" s="3">
        <v>19.053044742725302</v>
      </c>
    </row>
    <row r="99" spans="1:22" x14ac:dyDescent="0.35">
      <c r="A99" s="2">
        <v>44778</v>
      </c>
      <c r="B99" s="3">
        <v>15.2824769220777</v>
      </c>
      <c r="C99" s="3">
        <v>7.5410052732451902</v>
      </c>
      <c r="D99" s="3">
        <v>15.0768682709627</v>
      </c>
      <c r="E99" s="3">
        <v>16.385892643410902</v>
      </c>
      <c r="F99" s="3">
        <v>7.1214610268127698</v>
      </c>
      <c r="G99" s="3">
        <v>10.027932556307</v>
      </c>
      <c r="H99" s="3">
        <v>15.297519380858301</v>
      </c>
      <c r="I99" s="3">
        <v>11.2198209329188</v>
      </c>
      <c r="J99" s="3">
        <v>13.430637721214101</v>
      </c>
      <c r="K99" s="3">
        <v>9.0820708487018198</v>
      </c>
      <c r="L99" s="3">
        <v>6.3078192200095202</v>
      </c>
      <c r="M99" s="3">
        <v>10.230841287607699</v>
      </c>
      <c r="N99" s="3">
        <v>-42.363545140602199</v>
      </c>
      <c r="O99" s="3">
        <v>25.490559289868202</v>
      </c>
      <c r="P99" s="3">
        <v>12.4572928631232</v>
      </c>
      <c r="Q99" s="3">
        <v>15.236842551557899</v>
      </c>
      <c r="R99" s="3">
        <v>17.2790846813512</v>
      </c>
      <c r="S99" s="3">
        <v>4.9909781184654403</v>
      </c>
      <c r="T99" s="3">
        <v>15.567593952248799</v>
      </c>
      <c r="U99" s="3">
        <v>13.9950143856883</v>
      </c>
      <c r="V99" s="3">
        <v>19.1021028980736</v>
      </c>
    </row>
    <row r="100" spans="1:22" x14ac:dyDescent="0.35">
      <c r="A100" s="2">
        <v>44806</v>
      </c>
      <c r="B100" s="3">
        <v>14.9661019084683</v>
      </c>
      <c r="C100" s="3">
        <v>7.2815439765878001</v>
      </c>
      <c r="D100" s="3">
        <v>14.6939036718213</v>
      </c>
      <c r="E100" s="3">
        <v>16.198251184471999</v>
      </c>
      <c r="F100" s="3">
        <v>6.8874833767941999</v>
      </c>
      <c r="G100" s="3">
        <v>9.5300603011524103</v>
      </c>
      <c r="H100" s="3">
        <v>15.2200604185175</v>
      </c>
      <c r="I100" s="3">
        <v>10.987292422271601</v>
      </c>
      <c r="J100" s="3">
        <v>12.991286116738699</v>
      </c>
      <c r="K100" s="3">
        <v>8.8131394245144001</v>
      </c>
      <c r="L100" s="3">
        <v>6.17326706522464</v>
      </c>
      <c r="M100" s="3">
        <v>9.9557580706914894</v>
      </c>
      <c r="N100" s="3">
        <v>-33.783972225677502</v>
      </c>
      <c r="O100" s="3">
        <v>25.692385002230399</v>
      </c>
      <c r="P100" s="3">
        <v>12.4335808677552</v>
      </c>
      <c r="Q100" s="3">
        <v>14.726515556568099</v>
      </c>
      <c r="R100" s="3">
        <v>16.8631901808706</v>
      </c>
      <c r="S100" s="3">
        <v>4.8828542715460301</v>
      </c>
      <c r="T100" s="3">
        <v>15.099317190098001</v>
      </c>
      <c r="U100" s="3">
        <v>13.748985947679101</v>
      </c>
      <c r="V100" s="3">
        <v>18.509975288352202</v>
      </c>
    </row>
    <row r="101" spans="1:22" x14ac:dyDescent="0.35">
      <c r="A101" s="2">
        <v>44839</v>
      </c>
      <c r="B101" s="3">
        <v>14.1668809321366</v>
      </c>
      <c r="C101" s="3">
        <v>7.3712305128825504</v>
      </c>
      <c r="D101" s="3">
        <v>14.129027292310401</v>
      </c>
      <c r="E101" s="3">
        <v>14.3733626545947</v>
      </c>
      <c r="F101" s="3">
        <v>6.2400429602705696</v>
      </c>
      <c r="G101" s="3">
        <v>9.5205529888933302</v>
      </c>
      <c r="H101" s="3">
        <v>14.6050676892991</v>
      </c>
      <c r="I101" s="3">
        <v>10.462374995038999</v>
      </c>
      <c r="J101" s="3">
        <v>12.7430051379707</v>
      </c>
      <c r="K101" s="3">
        <v>8.4941521710012005</v>
      </c>
      <c r="L101" s="3">
        <v>6.3230837218511304</v>
      </c>
      <c r="M101" s="3">
        <v>9.59971030355827</v>
      </c>
      <c r="N101" s="3">
        <v>-22.867633861628999</v>
      </c>
      <c r="O101" s="3">
        <v>25.117516313498498</v>
      </c>
      <c r="P101" s="3">
        <v>11.754527449054301</v>
      </c>
      <c r="Q101" s="3">
        <v>14.5506600083735</v>
      </c>
      <c r="R101" s="3">
        <v>16.2891259513246</v>
      </c>
      <c r="S101" s="3">
        <v>4.7622800658587199</v>
      </c>
      <c r="T101" s="3">
        <v>14.512143982744201</v>
      </c>
      <c r="U101" s="3">
        <v>13.029932435527</v>
      </c>
      <c r="V101" s="3">
        <v>17.788138703465901</v>
      </c>
    </row>
    <row r="102" spans="1:22" x14ac:dyDescent="0.35">
      <c r="A102" s="2">
        <v>44869</v>
      </c>
      <c r="B102" s="3">
        <v>14.2038554642292</v>
      </c>
      <c r="C102" s="3">
        <v>7.2458748487821998</v>
      </c>
      <c r="D102" s="3">
        <v>13.6455444959918</v>
      </c>
      <c r="E102" s="3">
        <v>13.9865317351515</v>
      </c>
      <c r="F102" s="3">
        <v>6.3719999346331599</v>
      </c>
      <c r="G102" s="3">
        <v>9.9802625062466497</v>
      </c>
      <c r="H102" s="3">
        <v>14.6188289631757</v>
      </c>
      <c r="I102" s="3">
        <v>9.9620959296045903</v>
      </c>
      <c r="J102" s="3">
        <v>13.7015231104133</v>
      </c>
      <c r="K102" s="3">
        <v>9.3494012121130599</v>
      </c>
      <c r="L102" s="3">
        <v>6.3343265359282599</v>
      </c>
      <c r="M102" s="3">
        <v>9.9243593027255805</v>
      </c>
      <c r="N102" s="3">
        <v>-12.971391829291401</v>
      </c>
      <c r="O102" s="3">
        <v>26.084464742660298</v>
      </c>
      <c r="P102" s="3">
        <v>10.8932179166782</v>
      </c>
      <c r="Q102" s="3">
        <v>13.7767858867382</v>
      </c>
      <c r="R102" s="3">
        <v>16.4280819406302</v>
      </c>
      <c r="S102" s="3">
        <v>4.9263631510680099</v>
      </c>
      <c r="T102" s="3">
        <v>14.148592097890999</v>
      </c>
      <c r="U102" s="3">
        <v>11.779407055611101</v>
      </c>
      <c r="V102" s="3">
        <v>17.108110802311401</v>
      </c>
    </row>
    <row r="103" spans="1:22" x14ac:dyDescent="0.35">
      <c r="A103" s="2">
        <v>44900</v>
      </c>
      <c r="B103" s="3">
        <v>14.585125745528501</v>
      </c>
      <c r="C103" s="3">
        <v>5.7434297315433902</v>
      </c>
      <c r="D103" s="3">
        <v>13.135326304351301</v>
      </c>
      <c r="E103" s="3">
        <v>13.9540937413945</v>
      </c>
      <c r="F103" s="3">
        <v>6.0687642493023404</v>
      </c>
      <c r="G103" s="3">
        <v>9.8395885099318594</v>
      </c>
      <c r="H103" s="3">
        <v>14.8236387397034</v>
      </c>
      <c r="I103" s="3">
        <v>11.2221760107383</v>
      </c>
      <c r="J103" s="3">
        <v>13.316475924282299</v>
      </c>
      <c r="K103" s="3">
        <v>9.8754678804626703</v>
      </c>
      <c r="L103" s="3">
        <v>5.78451394673416</v>
      </c>
      <c r="M103" s="3">
        <v>10.319755949456701</v>
      </c>
      <c r="N103" s="3">
        <v>-2.55115859371596</v>
      </c>
      <c r="O103" s="3">
        <v>27.017445519313899</v>
      </c>
      <c r="P103" s="3">
        <v>12.315569601897501</v>
      </c>
      <c r="Q103" s="3">
        <v>13.510304520788299</v>
      </c>
      <c r="R103" s="3">
        <v>16.849499219075799</v>
      </c>
      <c r="S103" s="3">
        <v>4.84659593752676</v>
      </c>
      <c r="T103" s="3">
        <v>13.671934518992799</v>
      </c>
      <c r="U103" s="3">
        <v>13.5371942642295</v>
      </c>
      <c r="V103" s="3">
        <v>15.692804381704599</v>
      </c>
    </row>
    <row r="104" spans="1:22" x14ac:dyDescent="0.35">
      <c r="A104" s="2">
        <v>44931</v>
      </c>
      <c r="B104" s="3">
        <v>14.3396677706374</v>
      </c>
      <c r="C104" s="3">
        <v>5.3409936958645803</v>
      </c>
      <c r="D104" s="3">
        <v>11.9294657905491</v>
      </c>
      <c r="E104" s="3">
        <v>14.211612225024799</v>
      </c>
      <c r="F104" s="3">
        <v>6.0942800186318298</v>
      </c>
      <c r="G104" s="3">
        <v>9.9417117623091205</v>
      </c>
      <c r="H104" s="3">
        <v>14.869361147005399</v>
      </c>
      <c r="I104" s="3">
        <v>10.840946345956599</v>
      </c>
      <c r="J104" s="3">
        <v>13.263736871193499</v>
      </c>
      <c r="K104" s="3">
        <v>9.5542808104115107</v>
      </c>
      <c r="L104" s="3">
        <v>5.54053576527091</v>
      </c>
      <c r="M104" s="3">
        <v>10.4430681720689</v>
      </c>
      <c r="N104" s="3">
        <v>6.3023946501780097</v>
      </c>
      <c r="O104" s="3">
        <v>25.855596539304901</v>
      </c>
      <c r="P104" s="3">
        <v>13.365481637434</v>
      </c>
      <c r="Q104" s="3">
        <v>12.5662361412408</v>
      </c>
      <c r="R104" s="3">
        <v>16.858572052178602</v>
      </c>
      <c r="S104" s="3">
        <v>5.0454578012499702</v>
      </c>
      <c r="T104" s="3">
        <v>12.4753774095282</v>
      </c>
      <c r="U104" s="3">
        <v>11.759919062889301</v>
      </c>
      <c r="V104" s="3">
        <v>15.6496028976402</v>
      </c>
    </row>
    <row r="105" spans="1:22" x14ac:dyDescent="0.35">
      <c r="A105" s="2">
        <v>44960</v>
      </c>
      <c r="B105" s="3">
        <v>14.9608816197424</v>
      </c>
      <c r="C105" s="3">
        <v>5.9434756937851798</v>
      </c>
      <c r="D105" s="3">
        <v>12.5078200064798</v>
      </c>
      <c r="E105" s="3">
        <v>14.455325937945201</v>
      </c>
      <c r="F105" s="3">
        <v>5.5717441051826304</v>
      </c>
      <c r="G105" s="3">
        <v>10.0329031458914</v>
      </c>
      <c r="H105" s="3">
        <v>14.856343733408901</v>
      </c>
      <c r="I105" s="3">
        <v>12.214951909503201</v>
      </c>
      <c r="J105" s="3">
        <v>14.0058469123063</v>
      </c>
      <c r="K105" s="3">
        <v>10.440868909092901</v>
      </c>
      <c r="L105" s="3">
        <v>5.78959415211596</v>
      </c>
      <c r="M105" s="3">
        <v>10.853735943252101</v>
      </c>
      <c r="N105" s="3">
        <v>7.4160311398555496</v>
      </c>
      <c r="O105" s="3">
        <v>24.972237623758001</v>
      </c>
      <c r="P105" s="3">
        <v>13.4678357969182</v>
      </c>
      <c r="Q105" s="3">
        <v>12.063658904513</v>
      </c>
      <c r="R105" s="3">
        <v>17.4949042024747</v>
      </c>
      <c r="S105" s="3">
        <v>4.6834659331201198</v>
      </c>
      <c r="T105" s="3">
        <v>12.4829134251237</v>
      </c>
      <c r="U105" s="3">
        <v>12.3710653107561</v>
      </c>
      <c r="V105" s="3">
        <v>15.9591336310045</v>
      </c>
    </row>
    <row r="106" spans="1:22" x14ac:dyDescent="0.35">
      <c r="A106" s="2">
        <v>44988</v>
      </c>
      <c r="B106" s="3">
        <v>14.652277634599599</v>
      </c>
      <c r="C106" s="3">
        <v>5.8817019100435104</v>
      </c>
      <c r="D106" s="3">
        <v>12.034597768446501</v>
      </c>
      <c r="E106" s="3">
        <v>13.261278973307601</v>
      </c>
      <c r="F106" s="3">
        <v>6.0031293330224296</v>
      </c>
      <c r="G106" s="3">
        <v>9.4355361018088608</v>
      </c>
      <c r="H106" s="3">
        <v>14.8639236334665</v>
      </c>
      <c r="I106" s="3">
        <v>12.479991740065699</v>
      </c>
      <c r="J106" s="3">
        <v>14.6454476294995</v>
      </c>
      <c r="K106" s="3">
        <v>11.0503575172262</v>
      </c>
      <c r="L106" s="3">
        <v>5.5423163390710499</v>
      </c>
      <c r="M106" s="3">
        <v>10.3062064076585</v>
      </c>
      <c r="N106" s="3">
        <v>7.8209540806987299</v>
      </c>
      <c r="O106" s="3">
        <v>24.164232267212299</v>
      </c>
      <c r="P106" s="3">
        <v>12.4513137495619</v>
      </c>
      <c r="Q106" s="3">
        <v>11.811425136305701</v>
      </c>
      <c r="R106" s="3">
        <v>17.430390370100898</v>
      </c>
      <c r="S106" s="3">
        <v>4.6970350975026296</v>
      </c>
      <c r="T106" s="3">
        <v>12.2447255673824</v>
      </c>
      <c r="U106" s="3">
        <v>12.2830615014802</v>
      </c>
      <c r="V106" s="3">
        <v>15.2571377570072</v>
      </c>
    </row>
    <row r="107" spans="1:22" x14ac:dyDescent="0.35">
      <c r="A107" s="2">
        <v>45021</v>
      </c>
      <c r="B107" s="3">
        <v>14.4844109650167</v>
      </c>
      <c r="C107" s="3">
        <v>5.8868513329400498</v>
      </c>
      <c r="D107" s="3">
        <v>12.0693620704346</v>
      </c>
      <c r="E107" s="3">
        <v>13.112432048539601</v>
      </c>
      <c r="F107" s="3">
        <v>5.9353650113647198</v>
      </c>
      <c r="G107" s="3">
        <v>9.5233030739594007</v>
      </c>
      <c r="H107" s="3">
        <v>14.689661113359399</v>
      </c>
      <c r="I107" s="3">
        <v>12.9921643014469</v>
      </c>
      <c r="J107" s="3">
        <v>14.402506180379801</v>
      </c>
      <c r="K107" s="3">
        <v>11.672073270398</v>
      </c>
      <c r="L107" s="3">
        <v>5.6067279807680803</v>
      </c>
      <c r="M107" s="3">
        <v>10.2251200948022</v>
      </c>
      <c r="N107" s="3">
        <v>7.6351316447800297</v>
      </c>
      <c r="O107" s="3">
        <v>23.809550737139599</v>
      </c>
      <c r="P107" s="3">
        <v>12.3121308475053</v>
      </c>
      <c r="Q107" s="3">
        <v>11.7745157781504</v>
      </c>
      <c r="R107" s="3">
        <v>17.237487180436801</v>
      </c>
      <c r="S107" s="3">
        <v>4.6799868939393896</v>
      </c>
      <c r="T107" s="3">
        <v>12.036646952508599</v>
      </c>
      <c r="U107" s="3">
        <v>12.838832110636099</v>
      </c>
      <c r="V107" s="3">
        <v>15.581697343471999</v>
      </c>
    </row>
    <row r="108" spans="1:22" x14ac:dyDescent="0.35">
      <c r="A108" s="2">
        <v>45051</v>
      </c>
      <c r="B108" s="3">
        <v>14.317986914992</v>
      </c>
      <c r="C108" s="3">
        <v>6.2504882345024599</v>
      </c>
      <c r="D108" s="3">
        <v>12.136152180117101</v>
      </c>
      <c r="E108" s="3">
        <v>12.9782510491567</v>
      </c>
      <c r="F108" s="3">
        <v>6.1167754697388803</v>
      </c>
      <c r="G108" s="3">
        <v>9.6657576523439506</v>
      </c>
      <c r="H108" s="3">
        <v>14.5789547582841</v>
      </c>
      <c r="I108" s="3">
        <v>13.431257434325801</v>
      </c>
      <c r="J108" s="3">
        <v>14.2219838393075</v>
      </c>
      <c r="K108" s="3">
        <v>12.084697937332701</v>
      </c>
      <c r="L108" s="3">
        <v>5.8158164441658</v>
      </c>
      <c r="M108" s="3">
        <v>10.1918344034494</v>
      </c>
      <c r="N108" s="3">
        <v>7.5522646781870799</v>
      </c>
      <c r="O108" s="3">
        <v>23.826138401396801</v>
      </c>
      <c r="P108" s="3">
        <v>12.1228101630798</v>
      </c>
      <c r="Q108" s="3">
        <v>11.8271407444232</v>
      </c>
      <c r="R108" s="3">
        <v>17.081899474681499</v>
      </c>
      <c r="S108" s="3">
        <v>4.4573467902631796</v>
      </c>
      <c r="T108" s="3">
        <v>12.0948896556829</v>
      </c>
      <c r="U108" s="3">
        <v>12.9168951026502</v>
      </c>
      <c r="V108" s="3">
        <v>15.888386140608899</v>
      </c>
    </row>
    <row r="109" spans="1:22" x14ac:dyDescent="0.35">
      <c r="A109" s="2">
        <v>45082</v>
      </c>
      <c r="B109" s="3">
        <v>14.041767036973701</v>
      </c>
      <c r="C109" s="3">
        <v>6.6192471532716102</v>
      </c>
      <c r="D109" s="3">
        <v>12.812068570704801</v>
      </c>
      <c r="E109" s="3">
        <v>12.2672872742328</v>
      </c>
      <c r="F109" s="3">
        <v>6.4801908187403896</v>
      </c>
      <c r="G109" s="3">
        <v>9.7040334326676998</v>
      </c>
      <c r="H109" s="3">
        <v>14.5377105466985</v>
      </c>
      <c r="I109" s="3">
        <v>14.4369085182714</v>
      </c>
      <c r="J109" s="3">
        <v>13.7452878480861</v>
      </c>
      <c r="K109" s="3">
        <v>12.4890599952881</v>
      </c>
      <c r="L109" s="3">
        <v>6.2262630733469297</v>
      </c>
      <c r="M109" s="3">
        <v>10.006115244578201</v>
      </c>
      <c r="N109" s="3">
        <v>7.6972557239899997</v>
      </c>
      <c r="O109" s="3">
        <v>23.993394240326001</v>
      </c>
      <c r="P109" s="3">
        <v>11.8660826623397</v>
      </c>
      <c r="Q109" s="3">
        <v>11.835767562987799</v>
      </c>
      <c r="R109" s="3">
        <v>17.121091705592001</v>
      </c>
      <c r="S109" s="3">
        <v>4.7679135406424002</v>
      </c>
      <c r="T109" s="3">
        <v>11.779686355692199</v>
      </c>
      <c r="U109" s="3">
        <v>13.736552088499399</v>
      </c>
      <c r="V109" s="3">
        <v>16.375053546929301</v>
      </c>
    </row>
    <row r="110" spans="1:22" x14ac:dyDescent="0.35">
      <c r="A110" s="2">
        <v>45112</v>
      </c>
      <c r="B110" s="3">
        <v>13.8916978698308</v>
      </c>
      <c r="C110" s="3">
        <v>7.19334397310472</v>
      </c>
      <c r="D110" s="3">
        <v>13.058903540148201</v>
      </c>
      <c r="E110" s="3">
        <v>12.0040810553763</v>
      </c>
      <c r="F110" s="3">
        <v>7.0401010767986998</v>
      </c>
      <c r="G110" s="3">
        <v>10.124719964078601</v>
      </c>
      <c r="H110" s="3">
        <v>14.5000700847724</v>
      </c>
      <c r="I110" s="3">
        <v>15.155859840766601</v>
      </c>
      <c r="J110" s="3">
        <v>13.5640017687648</v>
      </c>
      <c r="K110" s="3">
        <v>12.6084236971311</v>
      </c>
      <c r="L110" s="3">
        <v>6.8346287348405097</v>
      </c>
      <c r="M110" s="3">
        <v>10.300063695560301</v>
      </c>
      <c r="N110" s="3">
        <v>7.9524493055113501</v>
      </c>
      <c r="O110" s="3">
        <v>24.3401638095918</v>
      </c>
      <c r="P110" s="3">
        <v>11.830570406166901</v>
      </c>
      <c r="Q110" s="3">
        <v>11.8049962252085</v>
      </c>
      <c r="R110" s="3">
        <v>17.096271868174899</v>
      </c>
      <c r="S110" s="3">
        <v>5.1898533385930099</v>
      </c>
      <c r="T110" s="3">
        <v>11.786141543313899</v>
      </c>
      <c r="U110" s="3">
        <v>13.5047974288997</v>
      </c>
      <c r="V110" s="3">
        <v>16.955428926608</v>
      </c>
    </row>
    <row r="111" spans="1:22" x14ac:dyDescent="0.35">
      <c r="A111" s="2">
        <v>45142</v>
      </c>
      <c r="B111" s="3">
        <v>14.0644197567315</v>
      </c>
      <c r="C111" s="3">
        <v>7.8261606130099102</v>
      </c>
      <c r="D111" s="3">
        <v>13.26158970901</v>
      </c>
      <c r="E111" s="3">
        <v>11.6933448209658</v>
      </c>
      <c r="F111" s="3">
        <v>6.7033243768222803</v>
      </c>
      <c r="G111" s="3">
        <v>11.01000410476</v>
      </c>
      <c r="H111" s="3">
        <v>14.730941196226199</v>
      </c>
      <c r="I111" s="3">
        <v>15.901246841037199</v>
      </c>
      <c r="J111" s="3">
        <v>13.410455231318601</v>
      </c>
      <c r="K111" s="3">
        <v>13.079544598744601</v>
      </c>
      <c r="L111" s="3">
        <v>7.0666701619094301</v>
      </c>
      <c r="M111" s="3">
        <v>10.6150540028019</v>
      </c>
      <c r="N111" s="3">
        <v>7.9171886114789398</v>
      </c>
      <c r="O111" s="3">
        <v>23.8569472796162</v>
      </c>
      <c r="P111" s="3">
        <v>12.137935894232999</v>
      </c>
      <c r="Q111" s="3">
        <v>12.2478242894056</v>
      </c>
      <c r="R111" s="3">
        <v>17.2840940271325</v>
      </c>
      <c r="S111" s="3">
        <v>5.8355834675660603</v>
      </c>
      <c r="T111" s="3">
        <v>11.796580852854101</v>
      </c>
      <c r="U111" s="3">
        <v>14.3132235492987</v>
      </c>
      <c r="V111" s="3">
        <v>17.276860706341399</v>
      </c>
    </row>
    <row r="112" spans="1:22" x14ac:dyDescent="0.35">
      <c r="A112" s="2">
        <v>45174</v>
      </c>
      <c r="B112" s="3">
        <v>14.051908468425101</v>
      </c>
      <c r="C112" s="3">
        <v>7.7898442100121104</v>
      </c>
      <c r="D112" s="3">
        <v>13.702521434258299</v>
      </c>
      <c r="E112" s="3">
        <v>11.0549996947047</v>
      </c>
      <c r="F112" s="3">
        <v>6.9435931849025598</v>
      </c>
      <c r="G112" s="3">
        <v>10.8877342047101</v>
      </c>
      <c r="H112" s="3">
        <v>14.9621872957331</v>
      </c>
      <c r="I112" s="3">
        <v>16.179418990103301</v>
      </c>
      <c r="J112" s="3">
        <v>13.041007217134499</v>
      </c>
      <c r="K112" s="3">
        <v>13.6087758491927</v>
      </c>
      <c r="L112" s="3">
        <v>7.2150829569279198</v>
      </c>
      <c r="M112" s="3">
        <v>10.698989711111301</v>
      </c>
      <c r="N112" s="3">
        <v>7.3031865917364502</v>
      </c>
      <c r="O112" s="3">
        <v>23.565359963369801</v>
      </c>
      <c r="P112" s="3">
        <v>11.938578685125799</v>
      </c>
      <c r="Q112" s="3">
        <v>11.579915612842001</v>
      </c>
      <c r="R112" s="3">
        <v>17.5670693279997</v>
      </c>
      <c r="S112" s="3">
        <v>6.4097947851734904</v>
      </c>
      <c r="T112" s="3">
        <v>11.0560114723209</v>
      </c>
      <c r="U112" s="3">
        <v>15.397386710167901</v>
      </c>
      <c r="V112" s="3">
        <v>17.829029656184598</v>
      </c>
    </row>
    <row r="113" spans="1:37" x14ac:dyDescent="0.35">
      <c r="A113" s="2">
        <v>45204</v>
      </c>
      <c r="B113" s="3">
        <v>13.6651787514513</v>
      </c>
      <c r="C113" s="3">
        <v>7.6764905588261296</v>
      </c>
      <c r="D113" s="3">
        <v>13.3706283345768</v>
      </c>
      <c r="E113" s="3">
        <v>11.0417892560044</v>
      </c>
      <c r="F113" s="3">
        <v>6.71009725953434</v>
      </c>
      <c r="G113" s="3">
        <v>10.4338244467921</v>
      </c>
      <c r="H113" s="3">
        <v>14.6610233933039</v>
      </c>
      <c r="I113" s="3">
        <v>16.441741571753202</v>
      </c>
      <c r="J113" s="3">
        <v>12.255688518641399</v>
      </c>
      <c r="K113" s="3">
        <v>13.2443029914844</v>
      </c>
      <c r="L113" s="3">
        <v>7.1700786463251998</v>
      </c>
      <c r="M113" s="3">
        <v>10.3125105319144</v>
      </c>
      <c r="N113" s="3">
        <v>6.7398630570182796</v>
      </c>
      <c r="O113" s="3">
        <v>23.429314548428401</v>
      </c>
      <c r="P113" s="3">
        <v>11.193320550703101</v>
      </c>
      <c r="Q113" s="3">
        <v>11.4485315161157</v>
      </c>
      <c r="R113" s="3">
        <v>16.7266288535121</v>
      </c>
      <c r="S113" s="3">
        <v>6.5718579164916697</v>
      </c>
      <c r="T113" s="3">
        <v>11.1246082725179</v>
      </c>
      <c r="U113" s="3">
        <v>15.107054236617101</v>
      </c>
      <c r="V113" s="3">
        <v>17.360087366899201</v>
      </c>
    </row>
    <row r="114" spans="1:37" x14ac:dyDescent="0.35">
      <c r="A114" s="2">
        <v>45233</v>
      </c>
      <c r="B114" s="3">
        <v>13.621147438259401</v>
      </c>
      <c r="C114" s="3">
        <v>8.0646062506598994</v>
      </c>
      <c r="D114" s="3">
        <v>13.0205476694293</v>
      </c>
      <c r="E114" s="3">
        <v>10.554755231667899</v>
      </c>
      <c r="F114" s="3">
        <v>7.7313840274890397</v>
      </c>
      <c r="G114" s="3">
        <v>11.1228639217875</v>
      </c>
      <c r="H114" s="3">
        <v>14.9194024569919</v>
      </c>
      <c r="I114" s="3">
        <v>16.7579451830869</v>
      </c>
      <c r="J114" s="3">
        <v>12.7388948368316</v>
      </c>
      <c r="K114" s="3">
        <v>13.3899308375145</v>
      </c>
      <c r="L114" s="3">
        <v>7.4464970697759103</v>
      </c>
      <c r="M114" s="3">
        <v>10.859028354306099</v>
      </c>
      <c r="N114" s="3">
        <v>6.8365664257382202</v>
      </c>
      <c r="O114" s="3">
        <v>23.081619633685499</v>
      </c>
      <c r="P114" s="3">
        <v>11.404735466060499</v>
      </c>
      <c r="Q114" s="3">
        <v>11.2169161883632</v>
      </c>
      <c r="R114" s="3">
        <v>16.660140797119901</v>
      </c>
      <c r="S114" s="3">
        <v>5.7328880119958496</v>
      </c>
      <c r="T114" s="3">
        <v>10.4107405950376</v>
      </c>
      <c r="U114" s="3">
        <v>14.864544771249699</v>
      </c>
      <c r="V114" s="3">
        <v>17.9604712628214</v>
      </c>
    </row>
    <row r="115" spans="1:37" x14ac:dyDescent="0.35">
      <c r="A115" s="2">
        <v>45265</v>
      </c>
      <c r="B115" s="3">
        <v>13.234783327201701</v>
      </c>
      <c r="C115" s="3">
        <v>7.93482167974493</v>
      </c>
      <c r="D115" s="3">
        <v>13.436406209756999</v>
      </c>
      <c r="E115" s="3">
        <v>10.319952783588899</v>
      </c>
      <c r="F115" s="3">
        <v>8.5019449678060592</v>
      </c>
      <c r="G115" s="3">
        <v>12.681642456219199</v>
      </c>
      <c r="H115" s="3">
        <v>15.056356494935301</v>
      </c>
      <c r="I115" s="3">
        <v>17.722604369542399</v>
      </c>
      <c r="J115" s="3">
        <v>13.290236133317</v>
      </c>
      <c r="K115" s="3">
        <v>14.3364743402266</v>
      </c>
      <c r="L115" s="3">
        <v>8.1410247872571802</v>
      </c>
      <c r="M115" s="3">
        <v>11.1095566343773</v>
      </c>
      <c r="N115" s="3">
        <v>6.4231201602126999</v>
      </c>
      <c r="O115" s="3">
        <v>24.6808175890258</v>
      </c>
      <c r="P115" s="3">
        <v>10.625985489592599</v>
      </c>
      <c r="Q115" s="3">
        <v>11.3651503405568</v>
      </c>
      <c r="R115" s="3">
        <v>16.054190068872799</v>
      </c>
      <c r="S115" s="3">
        <v>5.7767503985515098</v>
      </c>
      <c r="T115" s="3">
        <v>10.1715426877397</v>
      </c>
      <c r="U115" s="3">
        <v>16.371057658016198</v>
      </c>
      <c r="V115" s="3">
        <v>18.8949427990066</v>
      </c>
    </row>
    <row r="116" spans="1:37" x14ac:dyDescent="0.35">
      <c r="A116" s="2">
        <v>45296</v>
      </c>
      <c r="B116" s="3">
        <v>12.925286998512</v>
      </c>
      <c r="C116" s="3">
        <v>8.6190370473587095</v>
      </c>
      <c r="D116" s="3">
        <v>14.113707885233801</v>
      </c>
      <c r="E116" s="3">
        <v>10.148136330879</v>
      </c>
      <c r="F116" s="3">
        <v>8.7180681522124495</v>
      </c>
      <c r="G116" s="3">
        <v>14.652374467214401</v>
      </c>
      <c r="H116" s="3">
        <v>15.357933863115001</v>
      </c>
      <c r="I116" s="3">
        <v>18.477844544998401</v>
      </c>
      <c r="J116" s="3">
        <v>13.7413373195111</v>
      </c>
      <c r="K116" s="3">
        <v>15.149767307982501</v>
      </c>
      <c r="L116" s="3">
        <v>8.6653228621389502</v>
      </c>
      <c r="M116" s="3">
        <v>11.2725195036871</v>
      </c>
      <c r="N116" s="3">
        <v>6.3265711957852098</v>
      </c>
      <c r="O116" s="3">
        <v>25.806275701878899</v>
      </c>
      <c r="P116" s="3">
        <v>10.6279993956861</v>
      </c>
      <c r="Q116" s="3">
        <v>11.748446985400699</v>
      </c>
      <c r="R116" s="3">
        <v>16.089538811604399</v>
      </c>
      <c r="S116" s="3">
        <v>5.4673694303458298</v>
      </c>
      <c r="T116" s="3">
        <v>10.096328154158901</v>
      </c>
      <c r="U116" s="3">
        <v>17.154416467713499</v>
      </c>
      <c r="V116" s="3">
        <v>21.441349872730001</v>
      </c>
    </row>
    <row r="117" spans="1:37" x14ac:dyDescent="0.35">
      <c r="A117" s="2">
        <v>45327</v>
      </c>
      <c r="B117" s="3">
        <v>12.208519493027399</v>
      </c>
      <c r="C117" s="3">
        <v>8.5402556020391795</v>
      </c>
      <c r="D117" s="3">
        <v>14.0450115978007</v>
      </c>
      <c r="E117" s="3">
        <v>10.251322141304501</v>
      </c>
      <c r="F117" s="3">
        <v>8.8756495674656701</v>
      </c>
      <c r="G117" s="3">
        <v>14.759057898097801</v>
      </c>
      <c r="H117" s="3">
        <v>15.3543596389743</v>
      </c>
      <c r="I117" s="3">
        <v>18.9953001224779</v>
      </c>
      <c r="J117" s="3">
        <v>14.267274264555899</v>
      </c>
      <c r="K117" s="3">
        <v>15.6243617622752</v>
      </c>
      <c r="L117" s="3">
        <v>8.1704767611434708</v>
      </c>
      <c r="M117" s="3">
        <v>11.096094351882099</v>
      </c>
      <c r="N117" s="3">
        <v>6.7371191492777696</v>
      </c>
      <c r="O117" s="3">
        <v>26.062682143501199</v>
      </c>
      <c r="P117" s="3">
        <v>9.7799763975358296</v>
      </c>
      <c r="Q117" s="3">
        <v>11.0287389184586</v>
      </c>
      <c r="R117" s="3">
        <v>16.004803739242199</v>
      </c>
      <c r="S117" s="3">
        <v>6.1688990454166897</v>
      </c>
      <c r="T117" s="3">
        <v>9.8522654839485497</v>
      </c>
      <c r="U117" s="3">
        <v>16.7128233816712</v>
      </c>
      <c r="V117" s="3">
        <v>21.5284495222541</v>
      </c>
    </row>
    <row r="118" spans="1:37" x14ac:dyDescent="0.35">
      <c r="A118" s="2">
        <v>45356</v>
      </c>
      <c r="B118" s="3">
        <v>13.6179153821834</v>
      </c>
      <c r="C118" s="3">
        <v>7.2054263624755501</v>
      </c>
      <c r="D118" s="3">
        <v>14.158880503961001</v>
      </c>
      <c r="E118" s="3">
        <v>10.672808944705499</v>
      </c>
      <c r="F118" s="3">
        <v>8.9263984374747292</v>
      </c>
      <c r="G118" s="3">
        <v>15.186499789134899</v>
      </c>
      <c r="H118" s="3">
        <v>15.81181874909</v>
      </c>
      <c r="I118" s="3">
        <v>19.843629090528299</v>
      </c>
      <c r="J118" s="3">
        <v>15.840042537949101</v>
      </c>
      <c r="K118" s="3">
        <v>16.2463722302506</v>
      </c>
      <c r="L118" s="3">
        <v>8.4427747240999693</v>
      </c>
      <c r="M118" s="3">
        <v>10.697475048105799</v>
      </c>
      <c r="N118" s="3">
        <v>6.7873477062342902</v>
      </c>
      <c r="O118" s="3">
        <v>26.1862791096158</v>
      </c>
      <c r="P118" s="3">
        <v>10.4459856217115</v>
      </c>
      <c r="Q118" s="3">
        <v>11.501761937499399</v>
      </c>
      <c r="R118" s="3">
        <v>16.632213531785801</v>
      </c>
      <c r="S118" s="3">
        <v>6.5587121899274097</v>
      </c>
      <c r="T118" s="3">
        <v>9.4286880426882398</v>
      </c>
      <c r="U118" s="3">
        <v>18.810641435376098</v>
      </c>
      <c r="V118" s="3">
        <v>22.153033145396101</v>
      </c>
    </row>
    <row r="119" spans="1:37" x14ac:dyDescent="0.35">
      <c r="A119" s="2">
        <v>45387</v>
      </c>
      <c r="B119" s="3">
        <v>13.6418539282353</v>
      </c>
      <c r="C119" s="3">
        <v>7.3469503287717801</v>
      </c>
      <c r="D119" s="3">
        <v>14.0157056718165</v>
      </c>
      <c r="E119" s="3">
        <v>10.4546803569351</v>
      </c>
      <c r="F119" s="3">
        <v>8.8019582102849796</v>
      </c>
      <c r="G119" s="3">
        <v>15.167776091721599</v>
      </c>
      <c r="H119" s="3">
        <v>15.6917552905864</v>
      </c>
      <c r="I119" s="3">
        <v>19.805776701850998</v>
      </c>
      <c r="J119" s="3">
        <v>15.679251059618601</v>
      </c>
      <c r="K119" s="3">
        <v>15.7315237630503</v>
      </c>
      <c r="L119" s="3">
        <v>8.3253509544446693</v>
      </c>
      <c r="M119" s="3">
        <v>10.6589608698349</v>
      </c>
      <c r="N119" s="3">
        <v>6.7226960781570204</v>
      </c>
      <c r="O119" s="3">
        <v>25.950820433649099</v>
      </c>
      <c r="P119" s="3">
        <v>10.4380593628778</v>
      </c>
      <c r="Q119" s="3">
        <v>11.2774715277644</v>
      </c>
      <c r="R119" s="3">
        <v>16.461286140120201</v>
      </c>
      <c r="S119" s="3">
        <v>6.6123671307391199</v>
      </c>
      <c r="T119" s="3">
        <v>9.3969053151377295</v>
      </c>
      <c r="U119" s="3">
        <v>18.563420540552301</v>
      </c>
      <c r="V119" s="3">
        <v>21.9213234034018</v>
      </c>
    </row>
    <row r="120" spans="1:37" x14ac:dyDescent="0.35">
      <c r="A120" s="2">
        <v>45415</v>
      </c>
      <c r="B120" s="3">
        <v>13.7440733656061</v>
      </c>
      <c r="C120" s="3">
        <v>8.1429972109212603</v>
      </c>
      <c r="D120" s="3">
        <v>13.6844255824395</v>
      </c>
      <c r="E120" s="3">
        <v>10.335435698952599</v>
      </c>
      <c r="F120" s="3">
        <v>8.9643585593094404</v>
      </c>
      <c r="G120" s="3">
        <v>15.148090910201599</v>
      </c>
      <c r="H120" s="3">
        <v>15.6578581346307</v>
      </c>
      <c r="I120" s="3">
        <v>19.584610112732801</v>
      </c>
      <c r="J120" s="3">
        <v>15.338845460239799</v>
      </c>
      <c r="K120" s="3">
        <v>15.033210851925499</v>
      </c>
      <c r="L120" s="3">
        <v>8.2874333136387897</v>
      </c>
      <c r="M120" s="3">
        <v>10.591793402878</v>
      </c>
      <c r="N120" s="3">
        <v>6.7986651489602599</v>
      </c>
      <c r="O120" s="3">
        <v>25.763442716046502</v>
      </c>
      <c r="P120" s="3">
        <v>10.7408229033129</v>
      </c>
      <c r="Q120" s="3">
        <v>11.0983909645211</v>
      </c>
      <c r="R120" s="3">
        <v>16.3073745732557</v>
      </c>
      <c r="S120" s="3">
        <v>6.6278403743053298</v>
      </c>
      <c r="T120" s="3">
        <v>9.2074994217544095</v>
      </c>
      <c r="U120" s="3">
        <v>18.119584774820702</v>
      </c>
      <c r="V120" s="3">
        <v>21.4280530875042</v>
      </c>
    </row>
    <row r="121" spans="1:37" x14ac:dyDescent="0.35">
      <c r="A121" s="2">
        <v>45448</v>
      </c>
      <c r="B121" s="3">
        <v>13.676594884550999</v>
      </c>
      <c r="C121" s="3">
        <v>8.3395145911341206</v>
      </c>
      <c r="D121" s="3">
        <v>13.565504944427699</v>
      </c>
      <c r="E121" s="3">
        <v>10.066960990796099</v>
      </c>
      <c r="F121" s="3">
        <v>8.9206066312180106</v>
      </c>
      <c r="G121" s="3">
        <v>14.497405761588</v>
      </c>
      <c r="H121" s="3">
        <v>15.5309247823616</v>
      </c>
      <c r="I121" s="3">
        <v>19.531360961090598</v>
      </c>
      <c r="J121" s="3">
        <v>14.7903037058727</v>
      </c>
      <c r="K121" s="3">
        <v>14.4215490246416</v>
      </c>
      <c r="L121" s="3">
        <v>8.0127471152606198</v>
      </c>
      <c r="M121" s="3">
        <v>10.4389877216102</v>
      </c>
      <c r="N121" s="3">
        <v>6.8825185554537098</v>
      </c>
      <c r="O121" s="3">
        <v>25.544669341420398</v>
      </c>
      <c r="P121" s="3">
        <v>10.664607073277301</v>
      </c>
      <c r="Q121" s="3">
        <v>10.8711154552545</v>
      </c>
      <c r="R121" s="3">
        <v>15.978656567952999</v>
      </c>
      <c r="S121" s="3">
        <v>6.7482955458784204</v>
      </c>
      <c r="T121" s="3">
        <v>8.9562023294214193</v>
      </c>
      <c r="U121" s="3">
        <v>18.170689577406101</v>
      </c>
      <c r="V121" s="3">
        <v>20.5951840771259</v>
      </c>
    </row>
    <row r="122" spans="1:37" x14ac:dyDescent="0.35">
      <c r="A122" s="2">
        <v>45475</v>
      </c>
      <c r="B122" s="3">
        <v>13.3933447906224</v>
      </c>
      <c r="C122" s="3">
        <v>7.6060161931736801</v>
      </c>
      <c r="D122" s="3">
        <v>13.5342203581177</v>
      </c>
      <c r="E122" s="3">
        <v>10.0584573010609</v>
      </c>
      <c r="F122" s="3">
        <v>9.1872505186880993</v>
      </c>
      <c r="G122" s="3">
        <v>14.189175177536301</v>
      </c>
      <c r="H122" s="3">
        <v>15.356101002150201</v>
      </c>
      <c r="I122" s="3">
        <v>19.938866247440799</v>
      </c>
      <c r="J122" s="3">
        <v>14.1710862800781</v>
      </c>
      <c r="K122" s="3">
        <v>14.0412340115692</v>
      </c>
      <c r="L122" s="3">
        <v>7.9722771758121702</v>
      </c>
      <c r="M122" s="3">
        <v>10.6472543595058</v>
      </c>
      <c r="N122" s="3">
        <v>6.8611249589339796</v>
      </c>
      <c r="O122" s="3">
        <v>26.124898707939298</v>
      </c>
      <c r="P122" s="3">
        <v>10.413969598348601</v>
      </c>
      <c r="Q122" s="3">
        <v>11.019679553182799</v>
      </c>
      <c r="R122" s="3">
        <v>15.6356337194954</v>
      </c>
      <c r="S122" s="3">
        <v>6.8498096315624002</v>
      </c>
      <c r="T122" s="3">
        <v>9.0792610843237096</v>
      </c>
      <c r="U122" s="3">
        <v>17.396699122526499</v>
      </c>
      <c r="V122" s="3">
        <v>20.2977579033724</v>
      </c>
    </row>
    <row r="124" spans="1:37" x14ac:dyDescent="0.35">
      <c r="A124" s="2" t="s">
        <v>91</v>
      </c>
      <c r="B124" s="3" cm="1">
        <f t="array" ref="B124">MIN(_xlfn._xlws.FILTER(B1:B122, ISNUMBER(B1:B122)))</f>
        <v>10.7098585281728</v>
      </c>
      <c r="C124" s="3" cm="1">
        <f t="array" ref="C124">MIN(_xlfn._xlws.FILTER(C1:C122, ISNUMBER(C1:C122)))</f>
        <v>5.3409936958645803</v>
      </c>
      <c r="D124" s="3" cm="1">
        <f t="array" ref="D124">MIN(_xlfn._xlws.FILTER(D1:D122, ISNUMBER(D1:D122)))</f>
        <v>11.9294657905491</v>
      </c>
      <c r="E124" s="3" cm="1">
        <f t="array" ref="E124">MIN(_xlfn._xlws.FILTER(E1:E122, ISNUMBER(E1:E122)))</f>
        <v>10.0584573010609</v>
      </c>
      <c r="F124" s="3" cm="1">
        <f t="array" ref="F124">MIN(_xlfn._xlws.FILTER(F1:F122, ISNUMBER(F1:F122)))</f>
        <v>5.5717441051826304</v>
      </c>
      <c r="G124" s="3" cm="1">
        <f t="array" ref="G124">MIN(_xlfn._xlws.FILTER(G1:G122, ISNUMBER(G1:G122)))</f>
        <v>9.4355361018088608</v>
      </c>
      <c r="H124" s="3" cm="1">
        <f t="array" ref="H124">MIN(_xlfn._xlws.FILTER(H1:H122, ISNUMBER(H1:H122)))</f>
        <v>14.5000700847724</v>
      </c>
      <c r="I124" s="3" cm="1">
        <f t="array" ref="I124">MIN(_xlfn._xlws.FILTER(I1:I122, ISNUMBER(I1:I122)))</f>
        <v>9.9620959296045903</v>
      </c>
      <c r="J124" s="3" cm="1">
        <f t="array" ref="J124">MIN(_xlfn._xlws.FILTER(J1:J122, ISNUMBER(J1:J122)))</f>
        <v>12.255688518641399</v>
      </c>
      <c r="K124" s="3" cm="1">
        <f t="array" ref="K124">MIN(_xlfn._xlws.FILTER(K1:K122, ISNUMBER(K1:K122)))</f>
        <v>8.0440237019513496</v>
      </c>
      <c r="L124" s="3" cm="1">
        <f t="array" ref="L124">MIN(_xlfn._xlws.FILTER(L1:L122, ISNUMBER(L1:L122)))</f>
        <v>5.54053576527091</v>
      </c>
      <c r="M124" s="3" cm="1">
        <f t="array" ref="M124">MIN(_xlfn._xlws.FILTER(M1:M122, ISNUMBER(M1:M122)))</f>
        <v>9.59971030355827</v>
      </c>
      <c r="N124" s="3" cm="1">
        <f t="array" ref="N124">MIN(_xlfn._xlws.FILTER(N1:N122, ISNUMBER(N1:N122)))</f>
        <v>-119.42437360597501</v>
      </c>
      <c r="O124" s="3" cm="1">
        <f t="array" ref="O124">MIN(_xlfn._xlws.FILTER(O1:O122, ISNUMBER(O1:O122)))</f>
        <v>17.309690778762899</v>
      </c>
      <c r="P124" s="3" cm="1">
        <f t="array" ref="P124">MIN(_xlfn._xlws.FILTER(P1:P122, ISNUMBER(P1:P122)))</f>
        <v>9.28306759138205</v>
      </c>
      <c r="Q124" s="3" cm="1">
        <f t="array" ref="Q124">MIN(_xlfn._xlws.FILTER(Q1:Q122, ISNUMBER(Q1:Q122)))</f>
        <v>10.8711154552545</v>
      </c>
      <c r="R124" s="3" cm="1">
        <f t="array" ref="R124">MIN(_xlfn._xlws.FILTER(R1:R122, ISNUMBER(R1:R122)))</f>
        <v>13.8371655241227</v>
      </c>
      <c r="S124" s="3" cm="1">
        <f t="array" ref="S124">MIN(_xlfn._xlws.FILTER(S1:S122, ISNUMBER(S1:S122)))</f>
        <v>4.4573467902631796</v>
      </c>
      <c r="T124" s="3" cm="1">
        <f t="array" ref="T124">MIN(_xlfn._xlws.FILTER(T1:T122, ISNUMBER(T1:T122)))</f>
        <v>8.9562023294214193</v>
      </c>
      <c r="U124" s="3" cm="1">
        <f t="array" ref="U124">MIN(_xlfn._xlws.FILTER(U1:U122, ISNUMBER(U1:U122)))</f>
        <v>-5.5045831316231002</v>
      </c>
      <c r="V124" s="3" cm="1">
        <f t="array" ref="V124">MIN(_xlfn._xlws.FILTER(V1:V122, ISNUMBER(V1:V122)))</f>
        <v>11.1379565664908</v>
      </c>
    </row>
    <row r="125" spans="1:37" x14ac:dyDescent="0.35">
      <c r="A125" s="2" t="s">
        <v>92</v>
      </c>
      <c r="B125" s="3" cm="1">
        <f t="array" ref="B125">MAX(_xlfn._xlws.FILTER(B1:B122, ISNUMBER(B1:B122)))</f>
        <v>21.116868063805398</v>
      </c>
      <c r="C125" s="3" cm="1">
        <f t="array" ref="C125">MAX(_xlfn._xlws.FILTER(C1:C122, ISNUMBER(C1:C122)))</f>
        <v>32.239405588540301</v>
      </c>
      <c r="D125" s="3" cm="1">
        <f t="array" ref="D125">MAX(_xlfn._xlws.FILTER(D1:D122, ISNUMBER(D1:D122)))</f>
        <v>25.336086764406598</v>
      </c>
      <c r="E125" s="3" cm="1">
        <f t="array" ref="E125">MAX(_xlfn._xlws.FILTER(E1:E122, ISNUMBER(E1:E122)))</f>
        <v>25.2732171679428</v>
      </c>
      <c r="F125" s="3" cm="1">
        <f t="array" ref="F125">MAX(_xlfn._xlws.FILTER(F1:F122, ISNUMBER(F1:F122)))</f>
        <v>22.7814042935656</v>
      </c>
      <c r="G125" s="3" cm="1">
        <f t="array" ref="G125">MAX(_xlfn._xlws.FILTER(G1:G122, ISNUMBER(G1:G122)))</f>
        <v>66.982094003011596</v>
      </c>
      <c r="H125" s="3" cm="1">
        <f t="array" ref="H125">MAX(_xlfn._xlws.FILTER(H1:H122, ISNUMBER(H1:H122)))</f>
        <v>21.485080103422401</v>
      </c>
      <c r="I125" s="3" cm="1">
        <f t="array" ref="I125">MAX(_xlfn._xlws.FILTER(I1:I122, ISNUMBER(I1:I122)))</f>
        <v>19.938866247440799</v>
      </c>
      <c r="J125" s="3" cm="1">
        <f t="array" ref="J125">MAX(_xlfn._xlws.FILTER(J1:J122, ISNUMBER(J1:J122)))</f>
        <v>32.624330289985103</v>
      </c>
      <c r="K125" s="3" cm="1">
        <f t="array" ref="K125">MAX(_xlfn._xlws.FILTER(K1:K122, ISNUMBER(K1:K122)))</f>
        <v>21.433111882511898</v>
      </c>
      <c r="L125" s="3" cm="1">
        <f t="array" ref="L125">MAX(_xlfn._xlws.FILTER(L1:L122, ISNUMBER(L1:L122)))</f>
        <v>36.152958323142997</v>
      </c>
      <c r="M125" s="3" cm="1">
        <f t="array" ref="M125">MAX(_xlfn._xlws.FILTER(M1:M122, ISNUMBER(M1:M122)))</f>
        <v>18.560386851196199</v>
      </c>
      <c r="N125" s="3" cm="1">
        <f t="array" ref="N125">MAX(_xlfn._xlws.FILTER(N1:N122, ISNUMBER(N1:N122)))</f>
        <v>25.241454269820199</v>
      </c>
      <c r="O125" s="3" cm="1">
        <f t="array" ref="O125">MAX(_xlfn._xlws.FILTER(O1:O122, ISNUMBER(O1:O122)))</f>
        <v>34.2690836865157</v>
      </c>
      <c r="P125" s="3" cm="1">
        <f t="array" ref="P125">MAX(_xlfn._xlws.FILTER(P1:P122, ISNUMBER(P1:P122)))</f>
        <v>21.258961573976499</v>
      </c>
      <c r="Q125" s="3" cm="1">
        <f t="array" ref="Q125">MAX(_xlfn._xlws.FILTER(Q1:Q122, ISNUMBER(Q1:Q122)))</f>
        <v>17.9069320540723</v>
      </c>
      <c r="R125" s="3" cm="1">
        <f t="array" ref="R125">MAX(_xlfn._xlws.FILTER(R1:R122, ISNUMBER(R1:R122)))</f>
        <v>28.354855424207098</v>
      </c>
      <c r="S125" s="3" cm="1">
        <f t="array" ref="S125">MAX(_xlfn._xlws.FILTER(S1:S122, ISNUMBER(S1:S122)))</f>
        <v>13.6046952417367</v>
      </c>
      <c r="T125" s="3" cm="1">
        <f t="array" ref="T125">MAX(_xlfn._xlws.FILTER(T1:T122, ISNUMBER(T1:T122)))</f>
        <v>27.322715726424999</v>
      </c>
      <c r="U125" s="3" cm="1">
        <f t="array" ref="U125">MAX(_xlfn._xlws.FILTER(U1:U122, ISNUMBER(U1:U122)))</f>
        <v>26.869996261597599</v>
      </c>
      <c r="V125" s="3" cm="1">
        <f t="array" ref="V125">MAX(_xlfn._xlws.FILTER(V1:V122, ISNUMBER(V1:V122)))</f>
        <v>28.873341868918001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0.28199999999999997</v>
      </c>
      <c r="C127" s="9" cm="1">
        <f t="array" ref="C127">_xlfn.PERCENTRANK.EXC(_xlfn._xlws.FILTER(C1:C122, ISNUMBER(C1:C122)),C121)</f>
        <v>0.188</v>
      </c>
      <c r="D127" s="9" cm="1">
        <f t="array" ref="D127">_xlfn.PERCENTRANK.EXC(_xlfn._xlws.FILTER(D1:D122, ISNUMBER(D1:D122)),D121)</f>
        <v>0.114</v>
      </c>
      <c r="E127" s="9" cm="1">
        <f t="array" ref="E127">_xlfn.PERCENTRANK.EXC(_xlfn._xlws.FILTER(E1:E122, ISNUMBER(E1:E122)),E121)</f>
        <v>1.6E-2</v>
      </c>
      <c r="F127" s="9" cm="1">
        <f t="array" ref="F127">_xlfn.PERCENTRANK.EXC(_xlfn._xlws.FILTER(F1:F122, ISNUMBER(F1:F122)),F121)</f>
        <v>0.188</v>
      </c>
      <c r="G127" s="9" cm="1">
        <f t="array" ref="G127">_xlfn.PERCENTRANK.EXC(_xlfn._xlws.FILTER(G1:G122, ISNUMBER(G1:G122)),G121)</f>
        <v>0.26200000000000001</v>
      </c>
      <c r="H127" s="9" cm="1">
        <f t="array" ref="H127">_xlfn.PERCENTRANK.EXC(_xlfn._xlws.FILTER(H1:H122, ISNUMBER(H1:H122)),H121)</f>
        <v>0.221</v>
      </c>
      <c r="I127" s="9" cm="1">
        <f t="array" ref="I127">_xlfn.PERCENTRANK.EXC(_xlfn._xlws.FILTER(I1:I122, ISNUMBER(I1:I122)),I121)</f>
        <v>0.95899999999999996</v>
      </c>
      <c r="J127" s="9" cm="1">
        <f t="array" ref="J127">_xlfn.PERCENTRANK.EXC(_xlfn._xlws.FILTER(J1:J122, ISNUMBER(J1:J122)),J121)</f>
        <v>0.26900000000000002</v>
      </c>
      <c r="K127" s="9" cm="1">
        <f t="array" ref="K127">_xlfn.PERCENTRANK.EXC(_xlfn._xlws.FILTER(K1:K122, ISNUMBER(K1:K122)),K121)</f>
        <v>0.78600000000000003</v>
      </c>
      <c r="L127" s="9" cm="1">
        <f t="array" ref="L127">_xlfn.PERCENTRANK.EXC(_xlfn._xlws.FILTER(L1:L122, ISNUMBER(L1:L122)),L121)</f>
        <v>0.21299999999999999</v>
      </c>
      <c r="M127" s="9" cm="1">
        <f t="array" ref="M127">_xlfn.PERCENTRANK.EXC(_xlfn._xlws.FILTER(M1:M122, ISNUMBER(M1:M122)),M121)</f>
        <v>0.106</v>
      </c>
      <c r="N127" s="9" cm="1">
        <f t="array" ref="N127">_xlfn.PERCENTRANK.EXC(_xlfn._xlws.FILTER(N1:N122, ISNUMBER(N1:N122)),N121)</f>
        <v>0.254</v>
      </c>
      <c r="O127" s="9" cm="1">
        <f t="array" ref="O127">_xlfn.PERCENTRANK.EXC(_xlfn._xlws.FILTER(O1:O122, ISNUMBER(O1:O122)),O121)</f>
        <v>0.754</v>
      </c>
      <c r="P127" s="9" cm="1">
        <f t="array" ref="P127">_xlfn.PERCENTRANK.EXC(_xlfn._xlws.FILTER(P1:P122, ISNUMBER(P1:P122)),P121)</f>
        <v>0.221</v>
      </c>
      <c r="Q127" s="9" cm="1">
        <f t="array" ref="Q127">_xlfn.PERCENTRANK.EXC(_xlfn._xlws.FILTER(Q1:Q122, ISNUMBER(Q1:Q122)),Q121)</f>
        <v>8.0000000000000002E-3</v>
      </c>
      <c r="R127" s="9" cm="1">
        <f t="array" ref="R127">_xlfn.PERCENTRANK.EXC(_xlfn._xlws.FILTER(R1:R122, ISNUMBER(R1:R122)),R121)</f>
        <v>9.8000000000000004E-2</v>
      </c>
      <c r="S127" s="9" cm="1">
        <f t="array" ref="S127">_xlfn.PERCENTRANK.EXC(_xlfn._xlws.FILTER(S1:S122, ISNUMBER(S1:S122)),S121)</f>
        <v>0.245</v>
      </c>
      <c r="T127" s="9" cm="1">
        <f t="array" ref="T127">_xlfn.PERCENTRANK.EXC(_xlfn._xlws.FILTER(T1:T122, ISNUMBER(T1:T122)),T121)</f>
        <v>8.0000000000000002E-3</v>
      </c>
      <c r="U127" s="9" cm="1">
        <f t="array" ref="U127">_xlfn.PERCENTRANK.EXC(_xlfn._xlws.FILTER(U1:U122, ISNUMBER(U1:U122)),U121)</f>
        <v>0.63100000000000001</v>
      </c>
      <c r="V127" s="9" cm="1">
        <f t="array" ref="V127">_xlfn.PERCENTRANK.EXC(_xlfn._xlws.FILTER(V1:V122, ISNUMBER(V1:V122)),V121)</f>
        <v>0.75900000000000001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41823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14.5485735408158</v>
      </c>
      <c r="D2" s="3" cm="1">
        <f t="array" ref="D2:D122">_xll.FDS(D1,"FMA_PE(NTMA,-10AY,0,AM,""PORTAGG"",""MEANR"")")</f>
        <v>13.8047834024498</v>
      </c>
      <c r="E2" s="3" cm="1">
        <f t="array" ref="E2:E122">_xll.FDS(E1,"FMA_PE(NTMA,-10AY,0,AM,""PORTAGG"",""MEANR"")")</f>
        <v>17.472000648221599</v>
      </c>
      <c r="F2" s="3" cm="1">
        <f t="array" ref="F2:F122">_xll.FDS(F1,"FMA_PE(NTMA,-10AY,0,AM,""PORTAGG"",""MEANR"")")</f>
        <v>13.101301101664401</v>
      </c>
      <c r="G2" s="3" cm="1">
        <f t="array" ref="G2:G122">_xll.FDS(G1,"FMA_PE(NTMA,-10AY,0,AM,""PORTAGG"",""MEANR"")")</f>
        <v>15.0815764710555</v>
      </c>
      <c r="H2" s="3" cm="1">
        <f t="array" ref="H2:H122">_xll.FDS(H1,"FMA_PE(NTMA,-10AY,0,AM,""PORTAGG"",""MEANR"")")</f>
        <v>15.8061622305644</v>
      </c>
      <c r="I2" s="3" cm="1">
        <f t="array" ref="I2:I122">_xll.FDS(I1,"FMA_PE(NTMA,-10AY,0,AM,""PORTAGG"",""MEANR"")")</f>
        <v>14.7534060192728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9.7461562540083904</v>
      </c>
      <c r="L2" s="3" cm="1">
        <f t="array" ref="L2:L122">_xll.FDS(L1,"FMA_PE(NTMA,-10AY,0,AM,""PORTAGG"",""MEANR"")")</f>
        <v>11.285417367034301</v>
      </c>
      <c r="M2" s="3" cm="1">
        <f t="array" ref="M2:M122">_xll.FDS(M1,"FMA_PE(NTMA,-10AY,0,AM,""PORTAGG"",""MEANR"")")</f>
        <v>14.872233233740699</v>
      </c>
      <c r="N2" s="3" cm="1">
        <f t="array" ref="N2:N122">_xll.FDS(N1,"FMA_PE(NTMA,-10AY,0,AM,""PORTAGG"",""MEANR"")")</f>
        <v>9.8182885413445007</v>
      </c>
      <c r="O2" s="3" cm="1">
        <f t="array" ref="O2:O122">_xll.FDS(O1,"FMA_PE(NTMA,-10AY,0,AM,""PORTAGG"",""MEANR"")")</f>
        <v>16.7805479748274</v>
      </c>
      <c r="P2" s="3" cm="1">
        <f t="array" ref="P2:P122">_xll.FDS(P1,"FMA_PE(NTMA,-10AY,0,AM,""PORTAGG"",""MEANR"")")</f>
        <v>8.96610284164775</v>
      </c>
      <c r="Q2" s="3" cm="1">
        <f t="array" ref="Q2:Q122">_xll.FDS(Q1,"FMA_PE(NTMA,-10AY,0,AM,""PORTAGG"",""MEANR"")")</f>
        <v>14.817637162886101</v>
      </c>
      <c r="R2" s="3" cm="1">
        <f t="array" ref="R2:R122">_xll.FDS(R1,"FMA_PE(NTMA,-10AY,0,AM,""PORTAGG"",""MEANR"")")</f>
        <v>14.268818930256799</v>
      </c>
      <c r="S2" s="3" cm="1">
        <f t="array" ref="S2:S122">_xll.FDS(S1,"FMA_PE(NTMA,-10AY,0,AM,""PORTAGG"",""MEANR"")")</f>
        <v>10.362659055359799</v>
      </c>
      <c r="T2" s="3" cm="1">
        <f t="array" ref="T2:T122">_xll.FDS(T1,"FMA_PE(NTMA,-10AY,0,AM,""PORTAGG"",""MEANR"")")</f>
        <v>14.209332533168499</v>
      </c>
      <c r="U2" s="3" cm="1">
        <f t="array" ref="U2:U122">_xll.FDS(U1,"FMA_PE(NTMA,-10AY,0,AM,""PORTAGG"",""MEANR"")")</f>
        <v>12.3432403459031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41856</v>
      </c>
      <c r="B3" s="3" t="e">
        <v>#N/A</v>
      </c>
      <c r="C3" s="3">
        <v>14.5269125769717</v>
      </c>
      <c r="D3" s="3">
        <v>14.665311056834801</v>
      </c>
      <c r="E3" s="3">
        <v>17.421317799611899</v>
      </c>
      <c r="F3" s="3">
        <v>13.035065389522201</v>
      </c>
      <c r="G3" s="3">
        <v>14.4858143061057</v>
      </c>
      <c r="H3" s="3">
        <v>15.7293912766253</v>
      </c>
      <c r="I3" s="3">
        <v>13.4657251354443</v>
      </c>
      <c r="J3" s="3" t="e">
        <v>#N/A</v>
      </c>
      <c r="K3" s="3">
        <v>10.382424749402601</v>
      </c>
      <c r="L3" s="3">
        <v>11.6282389193355</v>
      </c>
      <c r="M3" s="3">
        <v>15.094674304197399</v>
      </c>
      <c r="N3" s="3">
        <v>8.0747052222117901</v>
      </c>
      <c r="O3" s="3">
        <v>16.546499444925001</v>
      </c>
      <c r="P3" s="3">
        <v>9.3084943554791408</v>
      </c>
      <c r="Q3" s="3">
        <v>15.628068485853399</v>
      </c>
      <c r="R3" s="3">
        <v>14.4445558698106</v>
      </c>
      <c r="S3" s="3">
        <v>10.5380007508303</v>
      </c>
      <c r="T3" s="3">
        <v>14.552899542905401</v>
      </c>
      <c r="U3" s="3">
        <v>12.879368457939799</v>
      </c>
      <c r="V3" s="3" t="e">
        <v>#N/A</v>
      </c>
    </row>
    <row r="4" spans="1:22" x14ac:dyDescent="0.35">
      <c r="A4" s="2">
        <v>41887</v>
      </c>
      <c r="B4" s="3" t="e">
        <v>#N/A</v>
      </c>
      <c r="C4" s="3">
        <v>14.8478488854247</v>
      </c>
      <c r="D4" s="3">
        <v>14.9466672855895</v>
      </c>
      <c r="E4" s="3">
        <v>18.039882119466899</v>
      </c>
      <c r="F4" s="3">
        <v>13.778165002932001</v>
      </c>
      <c r="G4" s="3">
        <v>13.839878451177899</v>
      </c>
      <c r="H4" s="3">
        <v>15.875455288424099</v>
      </c>
      <c r="I4" s="3">
        <v>13.7716173797793</v>
      </c>
      <c r="J4" s="3" t="e">
        <v>#N/A</v>
      </c>
      <c r="K4" s="3">
        <v>10.1729001700725</v>
      </c>
      <c r="L4" s="3">
        <v>12.548909865357199</v>
      </c>
      <c r="M4" s="3">
        <v>15.478121735027701</v>
      </c>
      <c r="N4" s="3">
        <v>8.2586806134851791</v>
      </c>
      <c r="O4" s="3">
        <v>16.951902538691002</v>
      </c>
      <c r="P4" s="3">
        <v>9.4287737071256803</v>
      </c>
      <c r="Q4" s="3">
        <v>15.8282330729236</v>
      </c>
      <c r="R4" s="3">
        <v>15.9908391225944</v>
      </c>
      <c r="S4" s="3">
        <v>10.479876904516701</v>
      </c>
      <c r="T4" s="3">
        <v>15.5157172035582</v>
      </c>
      <c r="U4" s="3">
        <v>13.8018784776584</v>
      </c>
      <c r="V4" s="3" t="e">
        <v>#N/A</v>
      </c>
    </row>
    <row r="5" spans="1:22" x14ac:dyDescent="0.35">
      <c r="A5" s="2">
        <v>41915</v>
      </c>
      <c r="B5" s="3" t="e">
        <v>#N/A</v>
      </c>
      <c r="C5" s="3">
        <v>14.140680147208</v>
      </c>
      <c r="D5" s="3">
        <v>13.8476998150438</v>
      </c>
      <c r="E5" s="3">
        <v>17.513865951749299</v>
      </c>
      <c r="F5" s="3">
        <v>13.4226201442664</v>
      </c>
      <c r="G5" s="3">
        <v>12.4588109376765</v>
      </c>
      <c r="H5" s="3">
        <v>15.6398239514591</v>
      </c>
      <c r="I5" s="3">
        <v>13.253779108288001</v>
      </c>
      <c r="J5" s="3" t="e">
        <v>#N/A</v>
      </c>
      <c r="K5" s="3">
        <v>9.7670339904499297</v>
      </c>
      <c r="L5" s="3">
        <v>11.349255466862701</v>
      </c>
      <c r="M5" s="3">
        <v>14.4308154733564</v>
      </c>
      <c r="N5" s="3">
        <v>7.0559969726879403</v>
      </c>
      <c r="O5" s="3">
        <v>16.698400786664902</v>
      </c>
      <c r="P5" s="3">
        <v>8.5485548610550293</v>
      </c>
      <c r="Q5" s="3">
        <v>15.559939649760199</v>
      </c>
      <c r="R5" s="3">
        <v>15.628232902693499</v>
      </c>
      <c r="S5" s="3">
        <v>9.3781608699792702</v>
      </c>
      <c r="T5" s="3">
        <v>14.800908632359899</v>
      </c>
      <c r="U5" s="3">
        <v>12.517373768075201</v>
      </c>
      <c r="V5" s="3" t="e">
        <v>#N/A</v>
      </c>
    </row>
    <row r="6" spans="1:22" x14ac:dyDescent="0.35">
      <c r="A6" s="2">
        <v>41948</v>
      </c>
      <c r="B6" s="3" t="e">
        <v>#N/A</v>
      </c>
      <c r="C6" s="3">
        <v>14.047179355826101</v>
      </c>
      <c r="D6" s="3">
        <v>14.395488102919201</v>
      </c>
      <c r="E6" s="3">
        <v>17.624553562954802</v>
      </c>
      <c r="F6" s="3">
        <v>13.417898640388501</v>
      </c>
      <c r="G6" s="3">
        <v>11.9568516490958</v>
      </c>
      <c r="H6" s="3">
        <v>15.426965270126701</v>
      </c>
      <c r="I6" s="3">
        <v>13.0265675323247</v>
      </c>
      <c r="J6" s="3" t="e">
        <v>#N/A</v>
      </c>
      <c r="K6" s="3">
        <v>9.5992951012986598</v>
      </c>
      <c r="L6" s="3">
        <v>11.5723267074282</v>
      </c>
      <c r="M6" s="3">
        <v>15.039484930627699</v>
      </c>
      <c r="N6" s="3">
        <v>6.5392812158165503</v>
      </c>
      <c r="O6" s="3">
        <v>17.1002858728992</v>
      </c>
      <c r="P6" s="3">
        <v>8.7794479010723592</v>
      </c>
      <c r="Q6" s="3">
        <v>14.909974411736499</v>
      </c>
      <c r="R6" s="3">
        <v>15.6553269719935</v>
      </c>
      <c r="S6" s="3">
        <v>9.8571915272278101</v>
      </c>
      <c r="T6" s="3">
        <v>13.7346459388183</v>
      </c>
      <c r="U6" s="3">
        <v>12.117014829742301</v>
      </c>
      <c r="V6" s="3" t="e">
        <v>#N/A</v>
      </c>
    </row>
    <row r="7" spans="1:22" x14ac:dyDescent="0.35">
      <c r="A7" s="2">
        <v>41978</v>
      </c>
      <c r="B7" s="3" t="e">
        <v>#N/A</v>
      </c>
      <c r="C7" s="3">
        <v>14.1446701527016</v>
      </c>
      <c r="D7" s="3">
        <v>15.1105109341462</v>
      </c>
      <c r="E7" s="3">
        <v>17.305199653403101</v>
      </c>
      <c r="F7" s="3">
        <v>13.9479832979147</v>
      </c>
      <c r="G7" s="3">
        <v>12.5688264912098</v>
      </c>
      <c r="H7" s="3">
        <v>15.0266776252656</v>
      </c>
      <c r="I7" s="3">
        <v>13.170452670519801</v>
      </c>
      <c r="J7" s="3" t="e">
        <v>#N/A</v>
      </c>
      <c r="K7" s="3">
        <v>9.9588235163333696</v>
      </c>
      <c r="L7" s="3">
        <v>11.1926369783446</v>
      </c>
      <c r="M7" s="3">
        <v>15.0422374859151</v>
      </c>
      <c r="N7" s="3">
        <v>6.8645067904691803</v>
      </c>
      <c r="O7" s="3">
        <v>17.475064109840002</v>
      </c>
      <c r="P7" s="3">
        <v>9.2711859264267797</v>
      </c>
      <c r="Q7" s="3">
        <v>13.8094740816805</v>
      </c>
      <c r="R7" s="3">
        <v>15.771317600746899</v>
      </c>
      <c r="S7" s="3">
        <v>10.550560997303201</v>
      </c>
      <c r="T7" s="3">
        <v>13.208638376782799</v>
      </c>
      <c r="U7" s="3">
        <v>12.336463423494401</v>
      </c>
      <c r="V7" s="3" t="e">
        <v>#N/A</v>
      </c>
    </row>
    <row r="8" spans="1:22" x14ac:dyDescent="0.35">
      <c r="A8" s="2">
        <v>42009</v>
      </c>
      <c r="B8" s="3" t="e">
        <v>#N/A</v>
      </c>
      <c r="C8" s="3">
        <v>13.418371491834399</v>
      </c>
      <c r="D8" s="3">
        <v>14.858568095644699</v>
      </c>
      <c r="E8" s="3">
        <v>17.2914037826928</v>
      </c>
      <c r="F8" s="3">
        <v>13.0828783954382</v>
      </c>
      <c r="G8" s="3">
        <v>12.131997388102199</v>
      </c>
      <c r="H8" s="3">
        <v>14.907348841717299</v>
      </c>
      <c r="I8" s="3">
        <v>13.04129952555</v>
      </c>
      <c r="J8" s="3" t="e">
        <v>#N/A</v>
      </c>
      <c r="K8" s="3">
        <v>9.4168655445364102</v>
      </c>
      <c r="L8" s="3">
        <v>10.588476157383999</v>
      </c>
      <c r="M8" s="3">
        <v>15.195058241672101</v>
      </c>
      <c r="N8" s="3">
        <v>4.2712068536752898</v>
      </c>
      <c r="O8" s="3">
        <v>16.944235465980402</v>
      </c>
      <c r="P8" s="3">
        <v>9.6103043909859291</v>
      </c>
      <c r="Q8" s="3">
        <v>12.977256742783201</v>
      </c>
      <c r="R8" s="3">
        <v>14.5466269735241</v>
      </c>
      <c r="S8" s="3">
        <v>10.607214750591799</v>
      </c>
      <c r="T8" s="3">
        <v>11.5640293486305</v>
      </c>
      <c r="U8" s="3">
        <v>11.767779891881499</v>
      </c>
      <c r="V8" s="3" t="e">
        <v>#N/A</v>
      </c>
    </row>
    <row r="9" spans="1:22" x14ac:dyDescent="0.35">
      <c r="A9" s="2">
        <v>42040</v>
      </c>
      <c r="B9" s="3" t="e">
        <v>#N/A</v>
      </c>
      <c r="C9" s="3">
        <v>13.2478657719653</v>
      </c>
      <c r="D9" s="3">
        <v>15.409883052208</v>
      </c>
      <c r="E9" s="3">
        <v>18.027825251378999</v>
      </c>
      <c r="F9" s="3">
        <v>13.3584599993974</v>
      </c>
      <c r="G9" s="3">
        <v>13.416488413570899</v>
      </c>
      <c r="H9" s="3">
        <v>15.3886809083965</v>
      </c>
      <c r="I9" s="3">
        <v>12.8126024177194</v>
      </c>
      <c r="J9" s="3" t="e">
        <v>#N/A</v>
      </c>
      <c r="K9" s="3">
        <v>9.8258780287822507</v>
      </c>
      <c r="L9" s="3">
        <v>11.5487336542229</v>
      </c>
      <c r="M9" s="3">
        <v>17.084337700380001</v>
      </c>
      <c r="N9" s="3">
        <v>4.5898053984715004</v>
      </c>
      <c r="O9" s="3">
        <v>17.9328422274139</v>
      </c>
      <c r="P9" s="3">
        <v>10.150666606496999</v>
      </c>
      <c r="Q9" s="3">
        <v>13.900308074237</v>
      </c>
      <c r="R9" s="3">
        <v>16.377485232916701</v>
      </c>
      <c r="S9" s="3">
        <v>10.450222524344699</v>
      </c>
      <c r="T9" s="3">
        <v>12.606461469477599</v>
      </c>
      <c r="U9" s="3">
        <v>12.431297189040899</v>
      </c>
      <c r="V9" s="3" t="e">
        <v>#N/A</v>
      </c>
    </row>
    <row r="10" spans="1:22" x14ac:dyDescent="0.35">
      <c r="A10" s="2">
        <v>42068</v>
      </c>
      <c r="B10" s="3" t="e">
        <v>#N/A</v>
      </c>
      <c r="C10" s="3">
        <v>13.4230737917898</v>
      </c>
      <c r="D10" s="3">
        <v>16.072341693467902</v>
      </c>
      <c r="E10" s="3">
        <v>18.3389321373139</v>
      </c>
      <c r="F10" s="3">
        <v>13.6317467669348</v>
      </c>
      <c r="G10" s="3">
        <v>12.971436449878199</v>
      </c>
      <c r="H10" s="3">
        <v>15.7512471548908</v>
      </c>
      <c r="I10" s="3">
        <v>12.787959847635699</v>
      </c>
      <c r="J10" s="3" t="e">
        <v>#N/A</v>
      </c>
      <c r="K10" s="3">
        <v>9.9441217280526093</v>
      </c>
      <c r="L10" s="3">
        <v>12.113933891233501</v>
      </c>
      <c r="M10" s="3">
        <v>16.9049694009253</v>
      </c>
      <c r="N10" s="3">
        <v>4.9239838320813103</v>
      </c>
      <c r="O10" s="3">
        <v>18.617977429043702</v>
      </c>
      <c r="P10" s="3">
        <v>10.064916473452801</v>
      </c>
      <c r="Q10" s="3">
        <v>13.5828017128441</v>
      </c>
      <c r="R10" s="3">
        <v>15.4024176785445</v>
      </c>
      <c r="S10" s="3">
        <v>9.9014848467074099</v>
      </c>
      <c r="T10" s="3">
        <v>12.659994129257001</v>
      </c>
      <c r="U10" s="3">
        <v>12.412492782576001</v>
      </c>
      <c r="V10" s="3" t="e">
        <v>#N/A</v>
      </c>
    </row>
    <row r="11" spans="1:22" x14ac:dyDescent="0.35">
      <c r="A11" s="2">
        <v>42096</v>
      </c>
      <c r="B11" s="3" t="e">
        <v>#N/A</v>
      </c>
      <c r="C11" s="3">
        <v>13.5951187994793</v>
      </c>
      <c r="D11" s="3">
        <v>16.0623472356164</v>
      </c>
      <c r="E11" s="3">
        <v>18.569699027177101</v>
      </c>
      <c r="F11" s="3">
        <v>14.1695526410561</v>
      </c>
      <c r="G11" s="3">
        <v>12.861152858013099</v>
      </c>
      <c r="H11" s="3">
        <v>15.973334277278701</v>
      </c>
      <c r="I11" s="3">
        <v>12.6065540599903</v>
      </c>
      <c r="J11" s="3" t="e">
        <v>#N/A</v>
      </c>
      <c r="K11" s="3">
        <v>9.8780607495453996</v>
      </c>
      <c r="L11" s="3">
        <v>13.2258815903509</v>
      </c>
      <c r="M11" s="3">
        <v>17.145397057489099</v>
      </c>
      <c r="N11" s="3">
        <v>5.1830938938964604</v>
      </c>
      <c r="O11" s="3">
        <v>17.8425793770102</v>
      </c>
      <c r="P11" s="3">
        <v>10.8578491482729</v>
      </c>
      <c r="Q11" s="3">
        <v>13.164607618775401</v>
      </c>
      <c r="R11" s="3">
        <v>15.171758707969399</v>
      </c>
      <c r="S11" s="3">
        <v>9.9679722648855709</v>
      </c>
      <c r="T11" s="3">
        <v>12.283303991779301</v>
      </c>
      <c r="U11" s="3">
        <v>11.6118886618539</v>
      </c>
      <c r="V11" s="3" t="e">
        <v>#N/A</v>
      </c>
    </row>
    <row r="12" spans="1:22" x14ac:dyDescent="0.35">
      <c r="A12" s="2">
        <v>42129</v>
      </c>
      <c r="B12" s="3" t="e">
        <v>#N/A</v>
      </c>
      <c r="C12" s="3">
        <v>14.179952493085</v>
      </c>
      <c r="D12" s="3">
        <v>14.9552841567637</v>
      </c>
      <c r="E12" s="3">
        <v>18.243379483274101</v>
      </c>
      <c r="F12" s="3">
        <v>14.7592828319478</v>
      </c>
      <c r="G12" s="3">
        <v>13.3791430637191</v>
      </c>
      <c r="H12" s="3">
        <v>15.927928598676999</v>
      </c>
      <c r="I12" s="3">
        <v>13.002450236335299</v>
      </c>
      <c r="J12" s="3" t="e">
        <v>#N/A</v>
      </c>
      <c r="K12" s="3">
        <v>10.1749825450317</v>
      </c>
      <c r="L12" s="3">
        <v>14.8206574094951</v>
      </c>
      <c r="M12" s="3">
        <v>17.500564308287402</v>
      </c>
      <c r="N12" s="3">
        <v>4.9615410417761199</v>
      </c>
      <c r="O12" s="3">
        <v>17.322642369122502</v>
      </c>
      <c r="P12" s="3">
        <v>12.076883237604999</v>
      </c>
      <c r="Q12" s="3">
        <v>13.6411798542858</v>
      </c>
      <c r="R12" s="3">
        <v>15.049577333980601</v>
      </c>
      <c r="S12" s="3">
        <v>10.1923088370086</v>
      </c>
      <c r="T12" s="3">
        <v>13.8909687139768</v>
      </c>
      <c r="U12" s="3">
        <v>13.760336383407299</v>
      </c>
      <c r="V12" s="3" t="e">
        <v>#N/A</v>
      </c>
    </row>
    <row r="13" spans="1:22" x14ac:dyDescent="0.35">
      <c r="A13" s="2">
        <v>42160</v>
      </c>
      <c r="B13" s="3" t="e">
        <v>#N/A</v>
      </c>
      <c r="C13" s="3">
        <v>13.7307891512956</v>
      </c>
      <c r="D13" s="3">
        <v>14.9847333188362</v>
      </c>
      <c r="E13" s="3">
        <v>17.393467096413001</v>
      </c>
      <c r="F13" s="3">
        <v>13.6312965895287</v>
      </c>
      <c r="G13" s="3">
        <v>13.884102898974</v>
      </c>
      <c r="H13" s="3">
        <v>15.472547061170999</v>
      </c>
      <c r="I13" s="3">
        <v>12.507753598533901</v>
      </c>
      <c r="J13" s="3" t="e">
        <v>#N/A</v>
      </c>
      <c r="K13" s="3">
        <v>9.5997347499010193</v>
      </c>
      <c r="L13" s="3">
        <v>13.3469039043904</v>
      </c>
      <c r="M13" s="3">
        <v>15.9627401794877</v>
      </c>
      <c r="N13" s="3">
        <v>5.2723916191962097</v>
      </c>
      <c r="O13" s="3">
        <v>17.1580369813456</v>
      </c>
      <c r="P13" s="3">
        <v>11.5335684826953</v>
      </c>
      <c r="Q13" s="3">
        <v>13.4484832196454</v>
      </c>
      <c r="R13" s="3">
        <v>15.3483059326167</v>
      </c>
      <c r="S13" s="3">
        <v>10.0147850767897</v>
      </c>
      <c r="T13" s="3">
        <v>12.961726255272101</v>
      </c>
      <c r="U13" s="3">
        <v>13.592407284915099</v>
      </c>
      <c r="V13" s="3" t="e">
        <v>#N/A</v>
      </c>
    </row>
    <row r="14" spans="1:22" x14ac:dyDescent="0.35">
      <c r="A14" s="2">
        <v>42187</v>
      </c>
      <c r="B14" s="3" t="e">
        <v>#N/A</v>
      </c>
      <c r="C14" s="3">
        <v>12.8985912635183</v>
      </c>
      <c r="D14" s="3">
        <v>14.5690629196576</v>
      </c>
      <c r="E14" s="3">
        <v>17.555411681217802</v>
      </c>
      <c r="F14" s="3">
        <v>13.182750607970499</v>
      </c>
      <c r="G14" s="3">
        <v>13.316557035889</v>
      </c>
      <c r="H14" s="3">
        <v>15.375940744535599</v>
      </c>
      <c r="I14" s="3">
        <v>12.612996086885699</v>
      </c>
      <c r="J14" s="3" t="e">
        <v>#N/A</v>
      </c>
      <c r="K14" s="3">
        <v>9.68596645485529</v>
      </c>
      <c r="L14" s="3">
        <v>12.917635474484999</v>
      </c>
      <c r="M14" s="3">
        <v>16.465344036613399</v>
      </c>
      <c r="N14" s="3">
        <v>4.7494225682134301</v>
      </c>
      <c r="O14" s="3">
        <v>18.506177478408802</v>
      </c>
      <c r="P14" s="3">
        <v>10.633765125272401</v>
      </c>
      <c r="Q14" s="3">
        <v>13.3621501078623</v>
      </c>
      <c r="R14" s="3">
        <v>15.202218920643601</v>
      </c>
      <c r="S14" s="3">
        <v>9.9359941464392705</v>
      </c>
      <c r="T14" s="3">
        <v>12.901325117511201</v>
      </c>
      <c r="U14" s="3">
        <v>14.2031421376546</v>
      </c>
      <c r="V14" s="3" t="e">
        <v>#N/A</v>
      </c>
    </row>
    <row r="15" spans="1:22" x14ac:dyDescent="0.35">
      <c r="A15" s="2">
        <v>42221</v>
      </c>
      <c r="B15" s="3" t="e">
        <v>#N/A</v>
      </c>
      <c r="C15" s="3">
        <v>12.5557910460921</v>
      </c>
      <c r="D15" s="3">
        <v>14.7183484601542</v>
      </c>
      <c r="E15" s="3">
        <v>17.911303778699299</v>
      </c>
      <c r="F15" s="3">
        <v>13.0046747462344</v>
      </c>
      <c r="G15" s="3">
        <v>12.2324578324392</v>
      </c>
      <c r="H15" s="3">
        <v>15.2855011880823</v>
      </c>
      <c r="I15" s="3">
        <v>11.9123119912785</v>
      </c>
      <c r="J15" s="3" t="e">
        <v>#N/A</v>
      </c>
      <c r="K15" s="3">
        <v>9.7154000158034197</v>
      </c>
      <c r="L15" s="3">
        <v>12.074927814317</v>
      </c>
      <c r="M15" s="3">
        <v>16.061121680307501</v>
      </c>
      <c r="N15" s="3">
        <v>4.6394945751591701</v>
      </c>
      <c r="O15" s="3">
        <v>18.802224765009601</v>
      </c>
      <c r="P15" s="3">
        <v>9.4523770047986506</v>
      </c>
      <c r="Q15" s="3">
        <v>13.164901822996599</v>
      </c>
      <c r="R15" s="3">
        <v>14.680486785554001</v>
      </c>
      <c r="S15" s="3">
        <v>9.3598017200868195</v>
      </c>
      <c r="T15" s="3">
        <v>12.760265813249401</v>
      </c>
      <c r="U15" s="3">
        <v>14.231122967755599</v>
      </c>
      <c r="V15" s="3" t="e">
        <v>#N/A</v>
      </c>
    </row>
    <row r="16" spans="1:22" x14ac:dyDescent="0.35">
      <c r="A16" s="2">
        <v>42251</v>
      </c>
      <c r="B16" s="3" t="e">
        <v>#N/A</v>
      </c>
      <c r="C16" s="3">
        <v>12.677760614480899</v>
      </c>
      <c r="D16" s="3">
        <v>13.516362671523799</v>
      </c>
      <c r="E16" s="3">
        <v>16.464572230537399</v>
      </c>
      <c r="F16" s="3">
        <v>12.3813982497584</v>
      </c>
      <c r="G16" s="3">
        <v>10.709450110937</v>
      </c>
      <c r="H16" s="3">
        <v>14.338948839728699</v>
      </c>
      <c r="I16" s="3">
        <v>11.2495421754546</v>
      </c>
      <c r="J16" s="3" t="e">
        <v>#N/A</v>
      </c>
      <c r="K16" s="3">
        <v>9.18206102175807</v>
      </c>
      <c r="L16" s="3">
        <v>10.947791735324</v>
      </c>
      <c r="M16" s="3">
        <v>14.912764970455701</v>
      </c>
      <c r="N16" s="3">
        <v>3.8006940508321398</v>
      </c>
      <c r="O16" s="3">
        <v>17.232920036946201</v>
      </c>
      <c r="P16" s="3">
        <v>8.3907736459059699</v>
      </c>
      <c r="Q16" s="3">
        <v>12.4258256281496</v>
      </c>
      <c r="R16" s="3">
        <v>14.052855077010101</v>
      </c>
      <c r="S16" s="3">
        <v>8.6640135041295707</v>
      </c>
      <c r="T16" s="3">
        <v>11.818812797622799</v>
      </c>
      <c r="U16" s="3">
        <v>13.3545552955358</v>
      </c>
      <c r="V16" s="3" t="e">
        <v>#N/A</v>
      </c>
    </row>
    <row r="17" spans="1:22" x14ac:dyDescent="0.35">
      <c r="A17" s="2">
        <v>42282</v>
      </c>
      <c r="B17" s="3" t="e">
        <v>#N/A</v>
      </c>
      <c r="C17" s="3">
        <v>12.5340307333165</v>
      </c>
      <c r="D17" s="3">
        <v>13.219410630751099</v>
      </c>
      <c r="E17" s="3">
        <v>16.325840044237001</v>
      </c>
      <c r="F17" s="3">
        <v>12.0533208694586</v>
      </c>
      <c r="G17" s="3">
        <v>11.733277006863</v>
      </c>
      <c r="H17" s="3">
        <v>14.9550477755263</v>
      </c>
      <c r="I17" s="3">
        <v>11.7374338351788</v>
      </c>
      <c r="J17" s="3" t="e">
        <v>#N/A</v>
      </c>
      <c r="K17" s="3">
        <v>9.7153143870655594</v>
      </c>
      <c r="L17" s="3">
        <v>11.299941040557799</v>
      </c>
      <c r="M17" s="3">
        <v>15.811903061872499</v>
      </c>
      <c r="N17" s="3">
        <v>4.0975410602499602</v>
      </c>
      <c r="O17" s="3">
        <v>17.8627868627044</v>
      </c>
      <c r="P17" s="3">
        <v>9.0645401298954003</v>
      </c>
      <c r="Q17" s="3">
        <v>12.6731837131537</v>
      </c>
      <c r="R17" s="3">
        <v>13.8832205577176</v>
      </c>
      <c r="S17" s="3">
        <v>9.0983398710742005</v>
      </c>
      <c r="T17" s="3">
        <v>12.2476823541526</v>
      </c>
      <c r="U17" s="3">
        <v>13.4467527761743</v>
      </c>
      <c r="V17" s="3">
        <v>12.180879404092799</v>
      </c>
    </row>
    <row r="18" spans="1:22" x14ac:dyDescent="0.35">
      <c r="A18" s="2">
        <v>42313</v>
      </c>
      <c r="B18" s="3" t="e">
        <v>#N/A</v>
      </c>
      <c r="C18" s="3">
        <v>13.762015431594699</v>
      </c>
      <c r="D18" s="3">
        <v>14.322742814348199</v>
      </c>
      <c r="E18" s="3">
        <v>16.775921399188899</v>
      </c>
      <c r="F18" s="3">
        <v>12.0837982778162</v>
      </c>
      <c r="G18" s="3">
        <v>8.0027543659096292</v>
      </c>
      <c r="H18" s="3">
        <v>15.3733989878847</v>
      </c>
      <c r="I18" s="3">
        <v>12.607455926446301</v>
      </c>
      <c r="J18" s="3" t="e">
        <v>#N/A</v>
      </c>
      <c r="K18" s="3">
        <v>10.4326178337672</v>
      </c>
      <c r="L18" s="3">
        <v>11.2804334841837</v>
      </c>
      <c r="M18" s="3">
        <v>15.924427862079201</v>
      </c>
      <c r="N18" s="3">
        <v>3.7468232538948798</v>
      </c>
      <c r="O18" s="3">
        <v>17.441421862470001</v>
      </c>
      <c r="P18" s="3">
        <v>9.7474794378484297</v>
      </c>
      <c r="Q18" s="3">
        <v>12.5770434381482</v>
      </c>
      <c r="R18" s="3">
        <v>14.3930690226873</v>
      </c>
      <c r="S18" s="3">
        <v>9.7450892536291907</v>
      </c>
      <c r="T18" s="3">
        <v>11.321168517361601</v>
      </c>
      <c r="U18" s="3">
        <v>15.064070665277001</v>
      </c>
      <c r="V18" s="3">
        <v>12.038585107729</v>
      </c>
    </row>
    <row r="19" spans="1:22" x14ac:dyDescent="0.35">
      <c r="A19" s="2">
        <v>42342</v>
      </c>
      <c r="B19" s="3" t="e">
        <v>#N/A</v>
      </c>
      <c r="C19" s="3">
        <v>12.888052497153801</v>
      </c>
      <c r="D19" s="3">
        <v>14.458515154487801</v>
      </c>
      <c r="E19" s="3">
        <v>16.127284046568398</v>
      </c>
      <c r="F19" s="3">
        <v>11.656763013940401</v>
      </c>
      <c r="G19" s="3">
        <v>7.70119008791655</v>
      </c>
      <c r="H19" s="3">
        <v>15.3584177904402</v>
      </c>
      <c r="I19" s="3">
        <v>11.871168118925899</v>
      </c>
      <c r="J19" s="3" t="e">
        <v>#N/A</v>
      </c>
      <c r="K19" s="3">
        <v>10.012875362301299</v>
      </c>
      <c r="L19" s="3">
        <v>10.779599241515999</v>
      </c>
      <c r="M19" s="3">
        <v>14.4093635290841</v>
      </c>
      <c r="N19" s="3">
        <v>3.9825592129299201</v>
      </c>
      <c r="O19" s="3">
        <v>17.039794590726</v>
      </c>
      <c r="P19" s="3">
        <v>9.3445963593266299</v>
      </c>
      <c r="Q19" s="3">
        <v>11.3836549654447</v>
      </c>
      <c r="R19" s="3">
        <v>13.082902854944599</v>
      </c>
      <c r="S19" s="3">
        <v>8.5222099002338396</v>
      </c>
      <c r="T19" s="3">
        <v>10.5444173313492</v>
      </c>
      <c r="U19" s="3">
        <v>12.662781563918699</v>
      </c>
      <c r="V19" s="3">
        <v>12.7709842543211</v>
      </c>
    </row>
    <row r="20" spans="1:22" x14ac:dyDescent="0.35">
      <c r="A20" s="2">
        <v>42374</v>
      </c>
      <c r="B20" s="3" t="e">
        <v>#N/A</v>
      </c>
      <c r="C20" s="3">
        <v>12.035664553869299</v>
      </c>
      <c r="D20" s="3">
        <v>14.380315732930899</v>
      </c>
      <c r="E20" s="3">
        <v>15.7340716744791</v>
      </c>
      <c r="F20" s="3">
        <v>12.094528561904999</v>
      </c>
      <c r="G20" s="3">
        <v>11.433415663156399</v>
      </c>
      <c r="H20" s="3">
        <v>15.274534605216999</v>
      </c>
      <c r="I20" s="3">
        <v>11.4289473925124</v>
      </c>
      <c r="J20" s="3">
        <v>16.762775466688499</v>
      </c>
      <c r="K20" s="3">
        <v>9.9395358849253697</v>
      </c>
      <c r="L20" s="3">
        <v>10.0515759452206</v>
      </c>
      <c r="M20" s="3">
        <v>14.227961087630501</v>
      </c>
      <c r="N20" s="3">
        <v>7.3757895021743902</v>
      </c>
      <c r="O20" s="3">
        <v>17.011966732226</v>
      </c>
      <c r="P20" s="3">
        <v>9.7543569661304108</v>
      </c>
      <c r="Q20" s="3">
        <v>11.1119882409025</v>
      </c>
      <c r="R20" s="3">
        <v>12.2805841654622</v>
      </c>
      <c r="S20" s="3">
        <v>7.9850795224711302</v>
      </c>
      <c r="T20" s="3">
        <v>11.6235032584555</v>
      </c>
      <c r="U20" s="3">
        <v>11.1463009003851</v>
      </c>
      <c r="V20" s="3">
        <v>12.093202329402001</v>
      </c>
    </row>
    <row r="21" spans="1:22" x14ac:dyDescent="0.35">
      <c r="A21" s="2">
        <v>42405</v>
      </c>
      <c r="B21" s="3" t="e">
        <v>#N/A</v>
      </c>
      <c r="C21" s="3">
        <v>12.065210302238199</v>
      </c>
      <c r="D21" s="3">
        <v>15.2921587292544</v>
      </c>
      <c r="E21" s="3">
        <v>15.66017787463</v>
      </c>
      <c r="F21" s="3">
        <v>12.4849137359544</v>
      </c>
      <c r="G21" s="3">
        <v>13.093323348435799</v>
      </c>
      <c r="H21" s="3">
        <v>15.4045281731998</v>
      </c>
      <c r="I21" s="3">
        <v>11.776951423588301</v>
      </c>
      <c r="J21" s="3">
        <v>17.126657297755798</v>
      </c>
      <c r="K21" s="3">
        <v>10.2647627219801</v>
      </c>
      <c r="L21" s="3">
        <v>10.372614189576201</v>
      </c>
      <c r="M21" s="3">
        <v>14.217270004647601</v>
      </c>
      <c r="N21" s="3">
        <v>8.8250876360191803</v>
      </c>
      <c r="O21" s="3">
        <v>16.834701564818499</v>
      </c>
      <c r="P21" s="3">
        <v>8.9380572947243504</v>
      </c>
      <c r="Q21" s="3">
        <v>11.257749915940099</v>
      </c>
      <c r="R21" s="3">
        <v>13.4136101987297</v>
      </c>
      <c r="S21" s="3">
        <v>8.3718611714994005</v>
      </c>
      <c r="T21" s="3">
        <v>10.9392828728936</v>
      </c>
      <c r="U21" s="3">
        <v>13.9470894430501</v>
      </c>
      <c r="V21" s="3">
        <v>11.563734433392399</v>
      </c>
    </row>
    <row r="22" spans="1:22" x14ac:dyDescent="0.35">
      <c r="A22" s="2">
        <v>42433</v>
      </c>
      <c r="B22" s="3" t="e">
        <v>#N/A</v>
      </c>
      <c r="C22" s="3">
        <v>12.833940293382</v>
      </c>
      <c r="D22" s="3">
        <v>15.2749304747562</v>
      </c>
      <c r="E22" s="3">
        <v>15.712319490211501</v>
      </c>
      <c r="F22" s="3">
        <v>13.235242833665399</v>
      </c>
      <c r="G22" s="3">
        <v>14.646211181665199</v>
      </c>
      <c r="H22" s="3">
        <v>15.910842978003499</v>
      </c>
      <c r="I22" s="3">
        <v>12.5459501304551</v>
      </c>
      <c r="J22" s="3">
        <v>18.165245056228901</v>
      </c>
      <c r="K22" s="3">
        <v>10.4824048926796</v>
      </c>
      <c r="L22" s="3">
        <v>12.9534479527359</v>
      </c>
      <c r="M22" s="3">
        <v>14.6145376825024</v>
      </c>
      <c r="N22" s="3">
        <v>9.0368405839364101</v>
      </c>
      <c r="O22" s="3">
        <v>17.024412182846099</v>
      </c>
      <c r="P22" s="3">
        <v>9.4576072985929507</v>
      </c>
      <c r="Q22" s="3">
        <v>11.698711315352501</v>
      </c>
      <c r="R22" s="3">
        <v>14.3063344671232</v>
      </c>
      <c r="S22" s="3">
        <v>8.6416297833437703</v>
      </c>
      <c r="T22" s="3">
        <v>12.2808567996963</v>
      </c>
      <c r="U22" s="3">
        <v>15.716899709849899</v>
      </c>
      <c r="V22" s="3">
        <v>12.2801641664177</v>
      </c>
    </row>
    <row r="23" spans="1:22" x14ac:dyDescent="0.35">
      <c r="A23" s="2">
        <v>42465</v>
      </c>
      <c r="B23" s="3" t="e">
        <v>#N/A</v>
      </c>
      <c r="C23" s="3">
        <v>13.2475422312558</v>
      </c>
      <c r="D23" s="3">
        <v>15.2108560143886</v>
      </c>
      <c r="E23" s="3">
        <v>16.761254086297502</v>
      </c>
      <c r="F23" s="3">
        <v>13.294773346633599</v>
      </c>
      <c r="G23" s="3">
        <v>14.665816876811199</v>
      </c>
      <c r="H23" s="3">
        <v>16.260457255706299</v>
      </c>
      <c r="I23" s="3">
        <v>12.729466402211299</v>
      </c>
      <c r="J23" s="3">
        <v>18.276126318989199</v>
      </c>
      <c r="K23" s="3">
        <v>10.39894385297</v>
      </c>
      <c r="L23" s="3">
        <v>13.09810932497</v>
      </c>
      <c r="M23" s="3">
        <v>14.5695709174218</v>
      </c>
      <c r="N23" s="3">
        <v>8.69761548966361</v>
      </c>
      <c r="O23" s="3">
        <v>16.9960241312005</v>
      </c>
      <c r="P23" s="3">
        <v>9.8906752986606108</v>
      </c>
      <c r="Q23" s="3">
        <v>11.6917623817225</v>
      </c>
      <c r="R23" s="3">
        <v>14.178420395349301</v>
      </c>
      <c r="S23" s="3">
        <v>9.1186180644956991</v>
      </c>
      <c r="T23" s="3">
        <v>12.2725522929973</v>
      </c>
      <c r="U23" s="3">
        <v>12.651758460083601</v>
      </c>
      <c r="V23" s="3">
        <v>12.4879042717348</v>
      </c>
    </row>
    <row r="24" spans="1:22" x14ac:dyDescent="0.35">
      <c r="A24" s="2">
        <v>42495</v>
      </c>
      <c r="B24" s="3" t="e">
        <v>#N/A</v>
      </c>
      <c r="C24" s="3">
        <v>13.707599293781101</v>
      </c>
      <c r="D24" s="3">
        <v>14.6563143833946</v>
      </c>
      <c r="E24" s="3">
        <v>15.618725374132501</v>
      </c>
      <c r="F24" s="3">
        <v>12.396876375754699</v>
      </c>
      <c r="G24" s="3">
        <v>15.296414134648099</v>
      </c>
      <c r="H24" s="3">
        <v>15.507180330990399</v>
      </c>
      <c r="I24" s="3">
        <v>11.953064444419701</v>
      </c>
      <c r="J24" s="3">
        <v>19.4810057424226</v>
      </c>
      <c r="K24" s="3">
        <v>10.0827593705314</v>
      </c>
      <c r="L24" s="3">
        <v>12.698347156729399</v>
      </c>
      <c r="M24" s="3">
        <v>14.3857915011346</v>
      </c>
      <c r="N24" s="3">
        <v>9.9975089987061807</v>
      </c>
      <c r="O24" s="3">
        <v>17.1783181435197</v>
      </c>
      <c r="P24" s="3">
        <v>9.8336642423331302</v>
      </c>
      <c r="Q24" s="3">
        <v>11.7277773399206</v>
      </c>
      <c r="R24" s="3">
        <v>14.268868526032399</v>
      </c>
      <c r="S24" s="3">
        <v>8.5957576945577099</v>
      </c>
      <c r="T24" s="3">
        <v>12.66047844803</v>
      </c>
      <c r="U24" s="3">
        <v>12.509176027443001</v>
      </c>
      <c r="V24" s="3">
        <v>13.4161281243393</v>
      </c>
    </row>
    <row r="25" spans="1:22" x14ac:dyDescent="0.35">
      <c r="A25" s="2">
        <v>42524</v>
      </c>
      <c r="B25" s="3" t="e">
        <v>#N/A</v>
      </c>
      <c r="C25" s="3">
        <v>13.7392052771142</v>
      </c>
      <c r="D25" s="3">
        <v>14.878491681277</v>
      </c>
      <c r="E25" s="3">
        <v>16.7315005629906</v>
      </c>
      <c r="F25" s="3">
        <v>11.798940927247701</v>
      </c>
      <c r="G25" s="3">
        <v>14.675103963600201</v>
      </c>
      <c r="H25" s="3">
        <v>16.039448583096402</v>
      </c>
      <c r="I25" s="3">
        <v>12.990209389544299</v>
      </c>
      <c r="J25" s="3">
        <v>18.5202352604345</v>
      </c>
      <c r="K25" s="3">
        <v>10.048313696712601</v>
      </c>
      <c r="L25" s="3">
        <v>12.4152741584341</v>
      </c>
      <c r="M25" s="3">
        <v>15.229660857394601</v>
      </c>
      <c r="N25" s="3">
        <v>10.6925284336569</v>
      </c>
      <c r="O25" s="3">
        <v>17.828329361457399</v>
      </c>
      <c r="P25" s="3">
        <v>10.9147790831758</v>
      </c>
      <c r="Q25" s="3">
        <v>11.4219032290315</v>
      </c>
      <c r="R25" s="3">
        <v>14.697794427046</v>
      </c>
      <c r="S25" s="3">
        <v>8.4747551634381306</v>
      </c>
      <c r="T25" s="3">
        <v>12.387891335428099</v>
      </c>
      <c r="U25" s="3">
        <v>12.280527701822299</v>
      </c>
      <c r="V25" s="3">
        <v>13.718636094986</v>
      </c>
    </row>
    <row r="26" spans="1:22" x14ac:dyDescent="0.35">
      <c r="A26" s="2">
        <v>42556</v>
      </c>
      <c r="B26" s="3">
        <v>13.4817942852958</v>
      </c>
      <c r="C26" s="3">
        <v>14.647986357797199</v>
      </c>
      <c r="D26" s="3">
        <v>15.476182102651</v>
      </c>
      <c r="E26" s="3">
        <v>17.508624810098802</v>
      </c>
      <c r="F26" s="3">
        <v>11.183323532466799</v>
      </c>
      <c r="G26" s="3">
        <v>14.3646071906623</v>
      </c>
      <c r="H26" s="3">
        <v>16.2582824521558</v>
      </c>
      <c r="I26" s="3">
        <v>13.186419910254999</v>
      </c>
      <c r="J26" s="3">
        <v>18.325688209087001</v>
      </c>
      <c r="K26" s="3">
        <v>10.023234761049499</v>
      </c>
      <c r="L26" s="3">
        <v>12.5210725231802</v>
      </c>
      <c r="M26" s="3">
        <v>14.5935598246762</v>
      </c>
      <c r="N26" s="3">
        <v>7.9191702088948501</v>
      </c>
      <c r="O26" s="3">
        <v>17.8159633747551</v>
      </c>
      <c r="P26" s="3">
        <v>10.870222900135101</v>
      </c>
      <c r="Q26" s="3">
        <v>11.909736946619301</v>
      </c>
      <c r="R26" s="3">
        <v>14.755460010673399</v>
      </c>
      <c r="S26" s="3">
        <v>8.4333773622913899</v>
      </c>
      <c r="T26" s="3">
        <v>12.7726533801521</v>
      </c>
      <c r="U26" s="3">
        <v>12.2117013732129</v>
      </c>
      <c r="V26" s="3">
        <v>13.3377626116468</v>
      </c>
    </row>
    <row r="27" spans="1:22" x14ac:dyDescent="0.35">
      <c r="A27" s="2">
        <v>42587</v>
      </c>
      <c r="B27" s="3">
        <v>13.508367736474099</v>
      </c>
      <c r="C27" s="3">
        <v>15.6342939407819</v>
      </c>
      <c r="D27" s="3">
        <v>17.005789023358702</v>
      </c>
      <c r="E27" s="3">
        <v>17.7910592324506</v>
      </c>
      <c r="F27" s="3">
        <v>12.108875445723999</v>
      </c>
      <c r="G27" s="3">
        <v>14.261656728247299</v>
      </c>
      <c r="H27" s="3">
        <v>16.428453752468101</v>
      </c>
      <c r="I27" s="3">
        <v>13.7134903620128</v>
      </c>
      <c r="J27" s="3">
        <v>18.663358641833199</v>
      </c>
      <c r="K27" s="3">
        <v>9.9756596092104193</v>
      </c>
      <c r="L27" s="3">
        <v>13.805567665460201</v>
      </c>
      <c r="M27" s="3">
        <v>15.3216731723082</v>
      </c>
      <c r="N27" s="3">
        <v>8.8171957295195007</v>
      </c>
      <c r="O27" s="3">
        <v>18.354645520845299</v>
      </c>
      <c r="P27" s="3">
        <v>11.5240543320622</v>
      </c>
      <c r="Q27" s="3">
        <v>12.7059463195967</v>
      </c>
      <c r="R27" s="3">
        <v>15.297906952657</v>
      </c>
      <c r="S27" s="3">
        <v>8.1398871873901495</v>
      </c>
      <c r="T27" s="3">
        <v>12.4254158138543</v>
      </c>
      <c r="U27" s="3">
        <v>11.3370140809861</v>
      </c>
      <c r="V27" s="3">
        <v>13.0039293610988</v>
      </c>
    </row>
    <row r="28" spans="1:22" x14ac:dyDescent="0.35">
      <c r="A28" s="2">
        <v>42615</v>
      </c>
      <c r="B28" s="3">
        <v>13.964608784324399</v>
      </c>
      <c r="C28" s="3">
        <v>15.6038822646544</v>
      </c>
      <c r="D28" s="3">
        <v>16.353135021021799</v>
      </c>
      <c r="E28" s="3">
        <v>18.294883425806098</v>
      </c>
      <c r="F28" s="3">
        <v>11.8050757054271</v>
      </c>
      <c r="G28" s="3">
        <v>13.9926382045407</v>
      </c>
      <c r="H28" s="3">
        <v>16.7771564830914</v>
      </c>
      <c r="I28" s="3">
        <v>13.4102865476984</v>
      </c>
      <c r="J28" s="3">
        <v>18.3508253972159</v>
      </c>
      <c r="K28" s="3">
        <v>10.146531964270199</v>
      </c>
      <c r="L28" s="3">
        <v>14.1285946193795</v>
      </c>
      <c r="M28" s="3">
        <v>15.167105952641901</v>
      </c>
      <c r="N28" s="3">
        <v>8.7943862477631605</v>
      </c>
      <c r="O28" s="3">
        <v>18.125354264789198</v>
      </c>
      <c r="P28" s="3">
        <v>12.2625733256678</v>
      </c>
      <c r="Q28" s="3">
        <v>13.202687198871001</v>
      </c>
      <c r="R28" s="3">
        <v>14.6803540560344</v>
      </c>
      <c r="S28" s="3">
        <v>8.3974651670187797</v>
      </c>
      <c r="T28" s="3">
        <v>12.265901723062299</v>
      </c>
      <c r="U28" s="3">
        <v>11.6777633710124</v>
      </c>
      <c r="V28" s="3">
        <v>12.273527760675901</v>
      </c>
    </row>
    <row r="29" spans="1:22" x14ac:dyDescent="0.35">
      <c r="A29" s="2">
        <v>42648</v>
      </c>
      <c r="B29" s="3">
        <v>13.557515691771</v>
      </c>
      <c r="C29" s="3">
        <v>15.423083344836</v>
      </c>
      <c r="D29" s="3">
        <v>16.706872270822799</v>
      </c>
      <c r="E29" s="3">
        <v>17.029783205030601</v>
      </c>
      <c r="F29" s="3">
        <v>11.756226707234701</v>
      </c>
      <c r="G29" s="3">
        <v>12.993611725889901</v>
      </c>
      <c r="H29" s="3">
        <v>16.667804519138201</v>
      </c>
      <c r="I29" s="3">
        <v>13.7517481609597</v>
      </c>
      <c r="J29" s="3">
        <v>18.106579538804699</v>
      </c>
      <c r="K29" s="3">
        <v>10.043814636669699</v>
      </c>
      <c r="L29" s="3">
        <v>14.0346814755606</v>
      </c>
      <c r="M29" s="3">
        <v>14.9216210190322</v>
      </c>
      <c r="N29" s="3">
        <v>9.0271505333842192</v>
      </c>
      <c r="O29" s="3">
        <v>17.9280749739439</v>
      </c>
      <c r="P29" s="3">
        <v>12.5054083845046</v>
      </c>
      <c r="Q29" s="3">
        <v>12.7157490997404</v>
      </c>
      <c r="R29" s="3">
        <v>14.753490803496099</v>
      </c>
      <c r="S29" s="3">
        <v>8.29638583383651</v>
      </c>
      <c r="T29" s="3">
        <v>12.5593623164098</v>
      </c>
      <c r="U29" s="3">
        <v>13.7325299816452</v>
      </c>
      <c r="V29" s="3">
        <v>11.580233039927901</v>
      </c>
    </row>
    <row r="30" spans="1:22" x14ac:dyDescent="0.35">
      <c r="A30" s="2">
        <v>42678</v>
      </c>
      <c r="B30" s="3">
        <v>13.801493280749</v>
      </c>
      <c r="C30" s="3">
        <v>16.467614018265099</v>
      </c>
      <c r="D30" s="3">
        <v>15.9136599759787</v>
      </c>
      <c r="E30" s="3">
        <v>16.0508590434764</v>
      </c>
      <c r="F30" s="3">
        <v>11.5133121463489</v>
      </c>
      <c r="G30" s="3">
        <v>11.8184945620419</v>
      </c>
      <c r="H30" s="3">
        <v>16.521704499218799</v>
      </c>
      <c r="I30" s="3">
        <v>13.184295977033001</v>
      </c>
      <c r="J30" s="3">
        <v>17.6061650998688</v>
      </c>
      <c r="K30" s="3">
        <v>9.7557599046049397</v>
      </c>
      <c r="L30" s="3">
        <v>14.0283452984168</v>
      </c>
      <c r="M30" s="3">
        <v>14.196012998827699</v>
      </c>
      <c r="N30" s="3">
        <v>8.3697383551635607</v>
      </c>
      <c r="O30" s="3">
        <v>17.019133495311898</v>
      </c>
      <c r="P30" s="3">
        <v>11.7863427026273</v>
      </c>
      <c r="Q30" s="3">
        <v>12.544908913896601</v>
      </c>
      <c r="R30" s="3">
        <v>14.5047138869341</v>
      </c>
      <c r="S30" s="3">
        <v>7.6638382151814701</v>
      </c>
      <c r="T30" s="3">
        <v>11.720949386575001</v>
      </c>
      <c r="U30" s="3">
        <v>12.415216647823</v>
      </c>
      <c r="V30" s="3">
        <v>12.2673236995503</v>
      </c>
    </row>
    <row r="31" spans="1:22" x14ac:dyDescent="0.35">
      <c r="A31" s="2">
        <v>42709</v>
      </c>
      <c r="B31" s="3">
        <v>14.0894149078329</v>
      </c>
      <c r="C31" s="3">
        <v>15.8246824539575</v>
      </c>
      <c r="D31" s="3">
        <v>15.2975778727519</v>
      </c>
      <c r="E31" s="3">
        <v>15.1960897067723</v>
      </c>
      <c r="F31" s="3">
        <v>11.723919996551</v>
      </c>
      <c r="G31" s="3">
        <v>11.866035015547199</v>
      </c>
      <c r="H31" s="3">
        <v>16.272634703431098</v>
      </c>
      <c r="I31" s="3">
        <v>12.9268662723938</v>
      </c>
      <c r="J31" s="3">
        <v>16.202329632777101</v>
      </c>
      <c r="K31" s="3">
        <v>9.6220862220940599</v>
      </c>
      <c r="L31" s="3">
        <v>12.9704153907222</v>
      </c>
      <c r="M31" s="3">
        <v>13.8041297118536</v>
      </c>
      <c r="N31" s="3">
        <v>9.2851344902019903</v>
      </c>
      <c r="O31" s="3">
        <v>16.253557150670598</v>
      </c>
      <c r="P31" s="3">
        <v>11.696071492230899</v>
      </c>
      <c r="Q31" s="3">
        <v>12.1640577298312</v>
      </c>
      <c r="R31" s="3">
        <v>14.6501293611528</v>
      </c>
      <c r="S31" s="3">
        <v>7.33693743343016</v>
      </c>
      <c r="T31" s="3">
        <v>11.260874128709199</v>
      </c>
      <c r="U31" s="3">
        <v>12.5820733120146</v>
      </c>
      <c r="V31" s="3">
        <v>14.3206894001045</v>
      </c>
    </row>
    <row r="32" spans="1:22" x14ac:dyDescent="0.35">
      <c r="A32" s="2">
        <v>42740</v>
      </c>
      <c r="B32" s="3">
        <v>13.2795123151277</v>
      </c>
      <c r="C32" s="3">
        <v>15.421811984793999</v>
      </c>
      <c r="D32" s="3">
        <v>15.4532459773516</v>
      </c>
      <c r="E32" s="3">
        <v>16.358107634066101</v>
      </c>
      <c r="F32" s="3">
        <v>12.081130704785</v>
      </c>
      <c r="G32" s="3">
        <v>12.0425426535204</v>
      </c>
      <c r="H32" s="3">
        <v>16.598071603893001</v>
      </c>
      <c r="I32" s="3">
        <v>13.0379581802116</v>
      </c>
      <c r="J32" s="3">
        <v>16.410327535222201</v>
      </c>
      <c r="K32" s="3">
        <v>9.6647572206690509</v>
      </c>
      <c r="L32" s="3">
        <v>13.0071622492726</v>
      </c>
      <c r="M32" s="3">
        <v>14.4793581589159</v>
      </c>
      <c r="N32" s="3">
        <v>9.1218529706020899</v>
      </c>
      <c r="O32" s="3">
        <v>16.437210081876898</v>
      </c>
      <c r="P32" s="3">
        <v>11.588738570460601</v>
      </c>
      <c r="Q32" s="3">
        <v>13.5697233183592</v>
      </c>
      <c r="R32" s="3">
        <v>15.1410220591262</v>
      </c>
      <c r="S32" s="3">
        <v>7.4822325535833096</v>
      </c>
      <c r="T32" s="3">
        <v>12.0657935956042</v>
      </c>
      <c r="U32" s="3">
        <v>12.7260000770044</v>
      </c>
      <c r="V32" s="3">
        <v>14.413993777013999</v>
      </c>
    </row>
    <row r="33" spans="1:22" x14ac:dyDescent="0.35">
      <c r="A33" s="2">
        <v>42769</v>
      </c>
      <c r="B33" s="3">
        <v>13.0548804856184</v>
      </c>
      <c r="C33" s="3">
        <v>15.865594283383301</v>
      </c>
      <c r="D33" s="3">
        <v>15.296986493450101</v>
      </c>
      <c r="E33" s="3">
        <v>16.524372276313901</v>
      </c>
      <c r="F33" s="3">
        <v>12.345338868825801</v>
      </c>
      <c r="G33" s="3">
        <v>13.197956864106301</v>
      </c>
      <c r="H33" s="3">
        <v>16.650091599677101</v>
      </c>
      <c r="I33" s="3">
        <v>13.0028639434866</v>
      </c>
      <c r="J33" s="3">
        <v>16.555907197100801</v>
      </c>
      <c r="K33" s="3">
        <v>9.5000738938331803</v>
      </c>
      <c r="L33" s="3">
        <v>13.245281940327899</v>
      </c>
      <c r="M33" s="3">
        <v>14.957120254348901</v>
      </c>
      <c r="N33" s="3">
        <v>8.7632695693259794</v>
      </c>
      <c r="O33" s="3">
        <v>17.214559949686901</v>
      </c>
      <c r="P33" s="3">
        <v>11.9226161104338</v>
      </c>
      <c r="Q33" s="3">
        <v>13.206916065568</v>
      </c>
      <c r="R33" s="3">
        <v>15.1616619011563</v>
      </c>
      <c r="S33" s="3">
        <v>8.6193407821022205</v>
      </c>
      <c r="T33" s="3">
        <v>11.919506300938099</v>
      </c>
      <c r="U33" s="3">
        <v>12.968723428916901</v>
      </c>
      <c r="V33" s="3">
        <v>14.5177240122157</v>
      </c>
    </row>
    <row r="34" spans="1:22" x14ac:dyDescent="0.35">
      <c r="A34" s="2">
        <v>42797</v>
      </c>
      <c r="B34" s="3">
        <v>13.185011488174901</v>
      </c>
      <c r="C34" s="3">
        <v>16.141342676153801</v>
      </c>
      <c r="D34" s="3">
        <v>15.072725277023199</v>
      </c>
      <c r="E34" s="3">
        <v>16.2784103434489</v>
      </c>
      <c r="F34" s="3">
        <v>12.790259154886501</v>
      </c>
      <c r="G34" s="3">
        <v>12.9348828751772</v>
      </c>
      <c r="H34" s="3">
        <v>16.753737773838399</v>
      </c>
      <c r="I34" s="3">
        <v>12.9000372702394</v>
      </c>
      <c r="J34" s="3">
        <v>16.493397697043999</v>
      </c>
      <c r="K34" s="3">
        <v>9.4493929667333703</v>
      </c>
      <c r="L34" s="3">
        <v>13.439020922106099</v>
      </c>
      <c r="M34" s="3">
        <v>15.610487977019901</v>
      </c>
      <c r="N34" s="3">
        <v>9.2477384294156106</v>
      </c>
      <c r="O34" s="3">
        <v>17.605697502582601</v>
      </c>
      <c r="P34" s="3">
        <v>12.229911879981801</v>
      </c>
      <c r="Q34" s="3">
        <v>13.2514114203048</v>
      </c>
      <c r="R34" s="3">
        <v>15.0454425891933</v>
      </c>
      <c r="S34" s="3">
        <v>8.5677139809670599</v>
      </c>
      <c r="T34" s="3">
        <v>12.0860175197882</v>
      </c>
      <c r="U34" s="3">
        <v>13.3151672379297</v>
      </c>
      <c r="V34" s="3">
        <v>14.0393322260316</v>
      </c>
    </row>
    <row r="35" spans="1:22" x14ac:dyDescent="0.35">
      <c r="A35" s="2">
        <v>42830</v>
      </c>
      <c r="B35" s="3">
        <v>13.4948614832412</v>
      </c>
      <c r="C35" s="3">
        <v>17.327109502979599</v>
      </c>
      <c r="D35" s="3">
        <v>15.736948918554299</v>
      </c>
      <c r="E35" s="3">
        <v>17.2931637810659</v>
      </c>
      <c r="F35" s="3">
        <v>12.400137396198501</v>
      </c>
      <c r="G35" s="3">
        <v>12.430647668660299</v>
      </c>
      <c r="H35" s="3">
        <v>16.914562731531898</v>
      </c>
      <c r="I35" s="3">
        <v>13.231825808907599</v>
      </c>
      <c r="J35" s="3">
        <v>17.067898675156599</v>
      </c>
      <c r="K35" s="3">
        <v>9.4101969745393905</v>
      </c>
      <c r="L35" s="3">
        <v>12.6922279338617</v>
      </c>
      <c r="M35" s="3">
        <v>15.644162286348701</v>
      </c>
      <c r="N35" s="3">
        <v>10.558159480009399</v>
      </c>
      <c r="O35" s="3">
        <v>18.130749558036801</v>
      </c>
      <c r="P35" s="3">
        <v>12.514810975558801</v>
      </c>
      <c r="Q35" s="3">
        <v>12.8176497210669</v>
      </c>
      <c r="R35" s="3">
        <v>15.0450989525079</v>
      </c>
      <c r="S35" s="3">
        <v>8.3064670720052192</v>
      </c>
      <c r="T35" s="3">
        <v>12.2228152070118</v>
      </c>
      <c r="U35" s="3">
        <v>14.166195644372999</v>
      </c>
      <c r="V35" s="3">
        <v>13.9312176885563</v>
      </c>
    </row>
    <row r="36" spans="1:22" x14ac:dyDescent="0.35">
      <c r="A36" s="2">
        <v>42860</v>
      </c>
      <c r="B36" s="3">
        <v>13.215721637506199</v>
      </c>
      <c r="C36" s="3">
        <v>17.143207060408599</v>
      </c>
      <c r="D36" s="3">
        <v>15.763539018825</v>
      </c>
      <c r="E36" s="3">
        <v>17.8456434855539</v>
      </c>
      <c r="F36" s="3">
        <v>12.8032789480924</v>
      </c>
      <c r="G36" s="3">
        <v>10.9397823370812</v>
      </c>
      <c r="H36" s="3">
        <v>16.9626267643382</v>
      </c>
      <c r="I36" s="3">
        <v>13.2424023099836</v>
      </c>
      <c r="J36" s="3">
        <v>16.687690277614202</v>
      </c>
      <c r="K36" s="3">
        <v>9.1895720698590999</v>
      </c>
      <c r="L36" s="3">
        <v>12.693905768580001</v>
      </c>
      <c r="M36" s="3">
        <v>16.114764103771801</v>
      </c>
      <c r="N36" s="3">
        <v>12.5108035146185</v>
      </c>
      <c r="O36" s="3">
        <v>18.024716872158098</v>
      </c>
      <c r="P36" s="3">
        <v>12.3907894901071</v>
      </c>
      <c r="Q36" s="3">
        <v>12.8586176043924</v>
      </c>
      <c r="R36" s="3">
        <v>14.7438345990155</v>
      </c>
      <c r="S36" s="3">
        <v>8.5904953120283007</v>
      </c>
      <c r="T36" s="3">
        <v>11.932924543612099</v>
      </c>
      <c r="U36" s="3">
        <v>14.748775705154801</v>
      </c>
      <c r="V36" s="3">
        <v>13.3540797896488</v>
      </c>
    </row>
    <row r="37" spans="1:22" x14ac:dyDescent="0.35">
      <c r="A37" s="2">
        <v>42891</v>
      </c>
      <c r="B37" s="3">
        <v>13.5579404829575</v>
      </c>
      <c r="C37" s="3">
        <v>17.113635919949399</v>
      </c>
      <c r="D37" s="3">
        <v>15.658867277264701</v>
      </c>
      <c r="E37" s="3">
        <v>17.944797821803299</v>
      </c>
      <c r="F37" s="3">
        <v>12.3059675099322</v>
      </c>
      <c r="G37" s="3">
        <v>11.887068290797</v>
      </c>
      <c r="H37" s="3">
        <v>16.7523569655168</v>
      </c>
      <c r="I37" s="3">
        <v>13.6811991736891</v>
      </c>
      <c r="J37" s="3">
        <v>16.6775799220711</v>
      </c>
      <c r="K37" s="3">
        <v>9.6617094393278204</v>
      </c>
      <c r="L37" s="3">
        <v>11.949330508537701</v>
      </c>
      <c r="M37" s="3">
        <v>15.5892386947588</v>
      </c>
      <c r="N37" s="3">
        <v>13.648384598019801</v>
      </c>
      <c r="O37" s="3">
        <v>18.391792182819401</v>
      </c>
      <c r="P37" s="3">
        <v>12.9944495454068</v>
      </c>
      <c r="Q37" s="3">
        <v>12.0814792271784</v>
      </c>
      <c r="R37" s="3">
        <v>14.6608787218678</v>
      </c>
      <c r="S37" s="3">
        <v>8.7378177298128197</v>
      </c>
      <c r="T37" s="3">
        <v>11.5349356521434</v>
      </c>
      <c r="U37" s="3">
        <v>14.639306818193701</v>
      </c>
      <c r="V37" s="3">
        <v>13.8991847346627</v>
      </c>
    </row>
    <row r="38" spans="1:22" x14ac:dyDescent="0.35">
      <c r="A38" s="2">
        <v>42921</v>
      </c>
      <c r="B38" s="3">
        <v>14.203926574979</v>
      </c>
      <c r="C38" s="3">
        <v>17.077167398917101</v>
      </c>
      <c r="D38" s="3">
        <v>15.737832174376299</v>
      </c>
      <c r="E38" s="3">
        <v>17.121071406757199</v>
      </c>
      <c r="F38" s="3">
        <v>12.457277266711101</v>
      </c>
      <c r="G38" s="3">
        <v>11.9738961647714</v>
      </c>
      <c r="H38" s="3">
        <v>16.512703556751099</v>
      </c>
      <c r="I38" s="3">
        <v>13.943459560544801</v>
      </c>
      <c r="J38" s="3">
        <v>16.7552241284228</v>
      </c>
      <c r="K38" s="3">
        <v>9.5181095116106995</v>
      </c>
      <c r="L38" s="3">
        <v>11.937233680905299</v>
      </c>
      <c r="M38" s="3">
        <v>15.0380130548848</v>
      </c>
      <c r="N38" s="3">
        <v>13.0956738866149</v>
      </c>
      <c r="O38" s="3">
        <v>18.143186921273301</v>
      </c>
      <c r="P38" s="3">
        <v>12.8823165783642</v>
      </c>
      <c r="Q38" s="3">
        <v>11.677030818339899</v>
      </c>
      <c r="R38" s="3">
        <v>14.6810429883268</v>
      </c>
      <c r="S38" s="3">
        <v>8.6151631737942296</v>
      </c>
      <c r="T38" s="3">
        <v>11.1480352685789</v>
      </c>
      <c r="U38" s="3">
        <v>16.0777521994004</v>
      </c>
      <c r="V38" s="3">
        <v>14.6578803751375</v>
      </c>
    </row>
    <row r="39" spans="1:22" x14ac:dyDescent="0.35">
      <c r="A39" s="2">
        <v>42951</v>
      </c>
      <c r="B39" s="3">
        <v>13.9747978665205</v>
      </c>
      <c r="C39" s="3">
        <v>17.856395858021202</v>
      </c>
      <c r="D39" s="3">
        <v>15.465883210164799</v>
      </c>
      <c r="E39" s="3">
        <v>16.499011789146198</v>
      </c>
      <c r="F39" s="3">
        <v>12.7162068572175</v>
      </c>
      <c r="G39" s="3">
        <v>12.5076729987533</v>
      </c>
      <c r="H39" s="3">
        <v>16.372288268341901</v>
      </c>
      <c r="I39" s="3">
        <v>14.098519259618101</v>
      </c>
      <c r="J39" s="3">
        <v>17.319518596594701</v>
      </c>
      <c r="K39" s="3">
        <v>9.3298074676906193</v>
      </c>
      <c r="L39" s="3">
        <v>12.7975959331699</v>
      </c>
      <c r="M39" s="3">
        <v>15.831238606034001</v>
      </c>
      <c r="N39" s="3">
        <v>12.6480615774794</v>
      </c>
      <c r="O39" s="3">
        <v>18.9913119234003</v>
      </c>
      <c r="P39" s="3">
        <v>13.598918586520499</v>
      </c>
      <c r="Q39" s="3">
        <v>12.297830068850301</v>
      </c>
      <c r="R39" s="3">
        <v>14.756537773415699</v>
      </c>
      <c r="S39" s="3">
        <v>8.8086805818690408</v>
      </c>
      <c r="T39" s="3">
        <v>11.955522125636501</v>
      </c>
      <c r="U39" s="3">
        <v>15.289204804681599</v>
      </c>
      <c r="V39" s="3">
        <v>14.0725730769046</v>
      </c>
    </row>
    <row r="40" spans="1:22" x14ac:dyDescent="0.35">
      <c r="A40" s="2">
        <v>42983</v>
      </c>
      <c r="B40" s="3">
        <v>14.4216452999322</v>
      </c>
      <c r="C40" s="3">
        <v>18.8837960460564</v>
      </c>
      <c r="D40" s="3">
        <v>15.4937127051045</v>
      </c>
      <c r="E40" s="3">
        <v>16.891859140422898</v>
      </c>
      <c r="F40" s="3">
        <v>12.7720413112584</v>
      </c>
      <c r="G40" s="3">
        <v>12.7751578429744</v>
      </c>
      <c r="H40" s="3">
        <v>16.393371944115799</v>
      </c>
      <c r="I40" s="3">
        <v>13.966871926060801</v>
      </c>
      <c r="J40" s="3">
        <v>16.870275871628799</v>
      </c>
      <c r="K40" s="3">
        <v>8.9373503009988493</v>
      </c>
      <c r="L40" s="3">
        <v>13.466751487958501</v>
      </c>
      <c r="M40" s="3">
        <v>15.448613172018501</v>
      </c>
      <c r="N40" s="3">
        <v>11.4731538897479</v>
      </c>
      <c r="O40" s="3">
        <v>18.764871013675101</v>
      </c>
      <c r="P40" s="3">
        <v>13.2421990618428</v>
      </c>
      <c r="Q40" s="3">
        <v>11.335859467685999</v>
      </c>
      <c r="R40" s="3">
        <v>15.0833262384291</v>
      </c>
      <c r="S40" s="3">
        <v>8.5708512285905591</v>
      </c>
      <c r="T40" s="3">
        <v>11.4021583722615</v>
      </c>
      <c r="U40" s="3">
        <v>16.013082689187801</v>
      </c>
      <c r="V40" s="3">
        <v>13.926900647829401</v>
      </c>
    </row>
    <row r="41" spans="1:22" x14ac:dyDescent="0.35">
      <c r="A41" s="2">
        <v>43013</v>
      </c>
      <c r="B41" s="3">
        <v>14.202079378289101</v>
      </c>
      <c r="C41" s="3">
        <v>12.6338248349289</v>
      </c>
      <c r="D41" s="3">
        <v>15.588530609868</v>
      </c>
      <c r="E41" s="3">
        <v>17.6073789765132</v>
      </c>
      <c r="F41" s="3">
        <v>12.118968867982</v>
      </c>
      <c r="G41" s="3">
        <v>13.273471432934301</v>
      </c>
      <c r="H41" s="3">
        <v>16.165138033479</v>
      </c>
      <c r="I41" s="3">
        <v>13.4531954825763</v>
      </c>
      <c r="J41" s="3">
        <v>16.631234589038002</v>
      </c>
      <c r="K41" s="3">
        <v>9.1843997415245902</v>
      </c>
      <c r="L41" s="3">
        <v>14.099891030078901</v>
      </c>
      <c r="M41" s="3">
        <v>15.1458116065435</v>
      </c>
      <c r="N41" s="3">
        <v>11.135007692987999</v>
      </c>
      <c r="O41" s="3">
        <v>18.387862691623599</v>
      </c>
      <c r="P41" s="3">
        <v>13.849714420002201</v>
      </c>
      <c r="Q41" s="3">
        <v>10.6397461168508</v>
      </c>
      <c r="R41" s="3">
        <v>15.567052654866099</v>
      </c>
      <c r="S41" s="3">
        <v>8.0607013216570191</v>
      </c>
      <c r="T41" s="3">
        <v>11.112744155758699</v>
      </c>
      <c r="U41" s="3">
        <v>15.8506869808523</v>
      </c>
      <c r="V41" s="3">
        <v>13.606301570338299</v>
      </c>
    </row>
    <row r="42" spans="1:22" x14ac:dyDescent="0.35">
      <c r="A42" s="2">
        <v>43042</v>
      </c>
      <c r="B42" s="3">
        <v>14.464950160943699</v>
      </c>
      <c r="C42" s="3">
        <v>14.8443348068945</v>
      </c>
      <c r="D42" s="3">
        <v>15.606500418326799</v>
      </c>
      <c r="E42" s="3">
        <v>17.787392206739302</v>
      </c>
      <c r="F42" s="3">
        <v>12.078991787241099</v>
      </c>
      <c r="G42" s="3">
        <v>13.3693217370623</v>
      </c>
      <c r="H42" s="3">
        <v>15.8819865010396</v>
      </c>
      <c r="I42" s="3">
        <v>13.879986916827701</v>
      </c>
      <c r="J42" s="3">
        <v>15.871379883670199</v>
      </c>
      <c r="K42" s="3">
        <v>9.50994948307501</v>
      </c>
      <c r="L42" s="3">
        <v>13.2877405742011</v>
      </c>
      <c r="M42" s="3">
        <v>15.5073818715271</v>
      </c>
      <c r="N42" s="3">
        <v>12.180581046912501</v>
      </c>
      <c r="O42" s="3">
        <v>19.136353658376301</v>
      </c>
      <c r="P42" s="3">
        <v>13.7171406841987</v>
      </c>
      <c r="Q42" s="3">
        <v>11.076450406698401</v>
      </c>
      <c r="R42" s="3">
        <v>15.624421756866701</v>
      </c>
      <c r="S42" s="3">
        <v>8.4587670984277494</v>
      </c>
      <c r="T42" s="3">
        <v>11.3464688947697</v>
      </c>
      <c r="U42" s="3">
        <v>16.095212010806701</v>
      </c>
      <c r="V42" s="3">
        <v>13.0463439001977</v>
      </c>
    </row>
    <row r="43" spans="1:22" x14ac:dyDescent="0.35">
      <c r="A43" s="2">
        <v>43074</v>
      </c>
      <c r="B43" s="3">
        <v>13.944590080856001</v>
      </c>
      <c r="C43" s="3">
        <v>12.686747804024099</v>
      </c>
      <c r="D43" s="3">
        <v>15.0876545065661</v>
      </c>
      <c r="E43" s="3">
        <v>16.8460106349931</v>
      </c>
      <c r="F43" s="3">
        <v>11.5598176328918</v>
      </c>
      <c r="G43" s="3">
        <v>12.343223845982999</v>
      </c>
      <c r="H43" s="3">
        <v>15.9208887672568</v>
      </c>
      <c r="I43" s="3">
        <v>13.368858591595499</v>
      </c>
      <c r="J43" s="3">
        <v>15.503769054058999</v>
      </c>
      <c r="K43" s="3">
        <v>9.2603531040893401</v>
      </c>
      <c r="L43" s="3">
        <v>12.996095277619</v>
      </c>
      <c r="M43" s="3">
        <v>15.044531021964</v>
      </c>
      <c r="N43" s="3">
        <v>11.8637704894208</v>
      </c>
      <c r="O43" s="3">
        <v>18.407173877729999</v>
      </c>
      <c r="P43" s="3">
        <v>13.126450375058701</v>
      </c>
      <c r="Q43" s="3">
        <v>10.9036716271643</v>
      </c>
      <c r="R43" s="3">
        <v>15.4602505126247</v>
      </c>
      <c r="S43" s="3">
        <v>7.9166669035619002</v>
      </c>
      <c r="T43" s="3">
        <v>10.693661305245801</v>
      </c>
      <c r="U43" s="3">
        <v>18.240316054855199</v>
      </c>
      <c r="V43" s="3">
        <v>13.232286033120101</v>
      </c>
    </row>
    <row r="44" spans="1:22" x14ac:dyDescent="0.35">
      <c r="A44" s="2">
        <v>43105</v>
      </c>
      <c r="B44" s="3">
        <v>14.111399626276601</v>
      </c>
      <c r="C44" s="3">
        <v>14.529297560151001</v>
      </c>
      <c r="D44" s="3">
        <v>15.903144576112499</v>
      </c>
      <c r="E44" s="3">
        <v>18.070920768333799</v>
      </c>
      <c r="F44" s="3">
        <v>12.210139149855101</v>
      </c>
      <c r="G44" s="3">
        <v>13.8640426197508</v>
      </c>
      <c r="H44" s="3">
        <v>16.651546409206599</v>
      </c>
      <c r="I44" s="3">
        <v>13.483728671689599</v>
      </c>
      <c r="J44" s="3">
        <v>16.171492438713699</v>
      </c>
      <c r="K44" s="3">
        <v>9.1575483744542705</v>
      </c>
      <c r="L44" s="3">
        <v>13.8174831300276</v>
      </c>
      <c r="M44" s="3">
        <v>14.982644071683699</v>
      </c>
      <c r="N44" s="3">
        <v>13.846765267102199</v>
      </c>
      <c r="O44" s="3">
        <v>19.112069292000701</v>
      </c>
      <c r="P44" s="3">
        <v>13.9131479637764</v>
      </c>
      <c r="Q44" s="3">
        <v>11.8320069614047</v>
      </c>
      <c r="R44" s="3">
        <v>16.3294371009145</v>
      </c>
      <c r="S44" s="3">
        <v>8.2631319461450303</v>
      </c>
      <c r="T44" s="3">
        <v>11.311853994173701</v>
      </c>
      <c r="U44" s="3">
        <v>19.456123074724701</v>
      </c>
      <c r="V44" s="3">
        <v>13.460260435277901</v>
      </c>
    </row>
    <row r="45" spans="1:22" x14ac:dyDescent="0.35">
      <c r="A45" s="2">
        <v>43136</v>
      </c>
      <c r="B45" s="3">
        <v>14.1588708280721</v>
      </c>
      <c r="C45" s="3">
        <v>14.507500865724801</v>
      </c>
      <c r="D45" s="3">
        <v>15.697278188402899</v>
      </c>
      <c r="E45" s="3">
        <v>17.1668731508699</v>
      </c>
      <c r="F45" s="3">
        <v>12.1869273831926</v>
      </c>
      <c r="G45" s="3">
        <v>13.2552265385961</v>
      </c>
      <c r="H45" s="3">
        <v>16.851324963712699</v>
      </c>
      <c r="I45" s="3">
        <v>13.6107323517938</v>
      </c>
      <c r="J45" s="3">
        <v>16.1053964722581</v>
      </c>
      <c r="K45" s="3">
        <v>9.1887676742673694</v>
      </c>
      <c r="L45" s="3">
        <v>13.4487664574763</v>
      </c>
      <c r="M45" s="3">
        <v>14.318715536003801</v>
      </c>
      <c r="N45" s="3">
        <v>14.4863540868283</v>
      </c>
      <c r="O45" s="3">
        <v>18.662686550172801</v>
      </c>
      <c r="P45" s="3">
        <v>13.6815199883701</v>
      </c>
      <c r="Q45" s="3">
        <v>11.5432778184482</v>
      </c>
      <c r="R45" s="3">
        <v>16.1756652463751</v>
      </c>
      <c r="S45" s="3">
        <v>8.0838065468196501</v>
      </c>
      <c r="T45" s="3">
        <v>11.3834912740696</v>
      </c>
      <c r="U45" s="3">
        <v>20.052602534229401</v>
      </c>
      <c r="V45" s="3">
        <v>13.968709485059801</v>
      </c>
    </row>
    <row r="46" spans="1:22" x14ac:dyDescent="0.35">
      <c r="A46" s="2">
        <v>43164</v>
      </c>
      <c r="B46" s="3">
        <v>13.153445494715401</v>
      </c>
      <c r="C46" s="3">
        <v>14.0436595400611</v>
      </c>
      <c r="D46" s="3">
        <v>15.276172701002301</v>
      </c>
      <c r="E46" s="3">
        <v>17.0721545131493</v>
      </c>
      <c r="F46" s="3">
        <v>11.2943311325264</v>
      </c>
      <c r="G46" s="3">
        <v>13.8683654890536</v>
      </c>
      <c r="H46" s="3">
        <v>16.349265871173301</v>
      </c>
      <c r="I46" s="3">
        <v>13.1749553555241</v>
      </c>
      <c r="J46" s="3">
        <v>15.3105397281452</v>
      </c>
      <c r="K46" s="3">
        <v>8.6790464583468694</v>
      </c>
      <c r="L46" s="3">
        <v>13.225495471330101</v>
      </c>
      <c r="M46" s="3">
        <v>15.2524078164884</v>
      </c>
      <c r="N46" s="3">
        <v>13.7865373417158</v>
      </c>
      <c r="O46" s="3">
        <v>18.214839822158201</v>
      </c>
      <c r="P46" s="3">
        <v>12.873842038570301</v>
      </c>
      <c r="Q46" s="3">
        <v>10.2792562642926</v>
      </c>
      <c r="R46" s="3">
        <v>16.003935755951801</v>
      </c>
      <c r="S46" s="3">
        <v>7.9704246773979097</v>
      </c>
      <c r="T46" s="3">
        <v>11.3045304766939</v>
      </c>
      <c r="U46" s="3">
        <v>20.270383501474001</v>
      </c>
      <c r="V46" s="3">
        <v>13.6203125628707</v>
      </c>
    </row>
    <row r="47" spans="1:22" x14ac:dyDescent="0.35">
      <c r="A47" s="2">
        <v>43195</v>
      </c>
      <c r="B47" s="3">
        <v>12.5940311592552</v>
      </c>
      <c r="C47" s="3">
        <v>13.776576270334701</v>
      </c>
      <c r="D47" s="3">
        <v>14.4277519608783</v>
      </c>
      <c r="E47" s="3">
        <v>16.054144414294001</v>
      </c>
      <c r="F47" s="3">
        <v>10.9828702974338</v>
      </c>
      <c r="G47" s="3">
        <v>13.8787560108878</v>
      </c>
      <c r="H47" s="3">
        <v>16.2074046214208</v>
      </c>
      <c r="I47" s="3">
        <v>13.367494527153699</v>
      </c>
      <c r="J47" s="3">
        <v>15.5821689242484</v>
      </c>
      <c r="K47" s="3">
        <v>8.8816614528767293</v>
      </c>
      <c r="L47" s="3">
        <v>12.884769777715199</v>
      </c>
      <c r="M47" s="3">
        <v>15.109205011559499</v>
      </c>
      <c r="N47" s="3">
        <v>13.7318729084163</v>
      </c>
      <c r="O47" s="3">
        <v>18.050801296759801</v>
      </c>
      <c r="P47" s="3">
        <v>12.237446883908101</v>
      </c>
      <c r="Q47" s="3">
        <v>11.251430477866499</v>
      </c>
      <c r="R47" s="3">
        <v>14.906724470809699</v>
      </c>
      <c r="S47" s="3">
        <v>7.6764073747630501</v>
      </c>
      <c r="T47" s="3">
        <v>11.312247032344599</v>
      </c>
      <c r="U47" s="3">
        <v>22.133628847637599</v>
      </c>
      <c r="V47" s="3">
        <v>14.8555424843415</v>
      </c>
    </row>
    <row r="48" spans="1:22" x14ac:dyDescent="0.35">
      <c r="A48" s="2">
        <v>43224</v>
      </c>
      <c r="B48" s="3">
        <v>11.627464615045501</v>
      </c>
      <c r="C48" s="3">
        <v>13.6112868136095</v>
      </c>
      <c r="D48" s="3">
        <v>13.3619386319456</v>
      </c>
      <c r="E48" s="3">
        <v>15.499669358543301</v>
      </c>
      <c r="F48" s="3">
        <v>11.1223450946983</v>
      </c>
      <c r="G48" s="3">
        <v>13.433690394788201</v>
      </c>
      <c r="H48" s="3">
        <v>16.164338842488501</v>
      </c>
      <c r="I48" s="3">
        <v>13.063289253021001</v>
      </c>
      <c r="J48" s="3">
        <v>15.089472711613899</v>
      </c>
      <c r="K48" s="3">
        <v>8.8471409502238298</v>
      </c>
      <c r="L48" s="3">
        <v>12.289379369667801</v>
      </c>
      <c r="M48" s="3">
        <v>15.059939334898999</v>
      </c>
      <c r="N48" s="3">
        <v>14.771924565990799</v>
      </c>
      <c r="O48" s="3">
        <v>18.367746086403301</v>
      </c>
      <c r="P48" s="3">
        <v>12.323836669473099</v>
      </c>
      <c r="Q48" s="3">
        <v>11.113548392792399</v>
      </c>
      <c r="R48" s="3">
        <v>15.3527350200222</v>
      </c>
      <c r="S48" s="3">
        <v>6.7773822557882504</v>
      </c>
      <c r="T48" s="3">
        <v>10.812451653621199</v>
      </c>
      <c r="U48" s="3">
        <v>19.946633270766</v>
      </c>
      <c r="V48" s="3">
        <v>14.770175552576999</v>
      </c>
    </row>
    <row r="49" spans="1:22" x14ac:dyDescent="0.35">
      <c r="A49" s="2">
        <v>43256</v>
      </c>
      <c r="B49" s="3">
        <v>11.9293057039161</v>
      </c>
      <c r="C49" s="3">
        <v>12.317922401173099</v>
      </c>
      <c r="D49" s="3">
        <v>13.749344044958001</v>
      </c>
      <c r="E49" s="3">
        <v>16.087609412214199</v>
      </c>
      <c r="F49" s="3">
        <v>11.014426685084301</v>
      </c>
      <c r="G49" s="3">
        <v>13.2928517972103</v>
      </c>
      <c r="H49" s="3">
        <v>15.9965543959988</v>
      </c>
      <c r="I49" s="3">
        <v>13.757598369937501</v>
      </c>
      <c r="J49" s="3">
        <v>14.245560128512601</v>
      </c>
      <c r="K49" s="3">
        <v>8.8848820397723909</v>
      </c>
      <c r="L49" s="3">
        <v>11.2777746257466</v>
      </c>
      <c r="M49" s="3">
        <v>14.5898329797336</v>
      </c>
      <c r="N49" s="3">
        <v>14.883042883533401</v>
      </c>
      <c r="O49" s="3">
        <v>18.325437378122398</v>
      </c>
      <c r="P49" s="3">
        <v>12.811759269830301</v>
      </c>
      <c r="Q49" s="3">
        <v>11.625482615292499</v>
      </c>
      <c r="R49" s="3">
        <v>15.117433433723599</v>
      </c>
      <c r="S49" s="3">
        <v>6.3594332276897596</v>
      </c>
      <c r="T49" s="3">
        <v>10.8685609585241</v>
      </c>
      <c r="U49" s="3">
        <v>20.6400058742277</v>
      </c>
      <c r="V49" s="3">
        <v>15.5662266762026</v>
      </c>
    </row>
    <row r="50" spans="1:22" x14ac:dyDescent="0.35">
      <c r="A50" s="2">
        <v>43286</v>
      </c>
      <c r="B50" s="3">
        <v>10.351541663255601</v>
      </c>
      <c r="C50" s="3">
        <v>11.609017030823001</v>
      </c>
      <c r="D50" s="3">
        <v>12.446099475534901</v>
      </c>
      <c r="E50" s="3">
        <v>14.8285259614722</v>
      </c>
      <c r="F50" s="3">
        <v>10.4724938152516</v>
      </c>
      <c r="G50" s="3">
        <v>13.3205597378753</v>
      </c>
      <c r="H50" s="3">
        <v>15.467871850565199</v>
      </c>
      <c r="I50" s="3">
        <v>13.0303112983623</v>
      </c>
      <c r="J50" s="3">
        <v>15.420192200963999</v>
      </c>
      <c r="K50" s="3">
        <v>8.1694937325652504</v>
      </c>
      <c r="L50" s="3">
        <v>10.668207013306199</v>
      </c>
      <c r="M50" s="3">
        <v>14.272386611896</v>
      </c>
      <c r="N50" s="3">
        <v>14.791970103312099</v>
      </c>
      <c r="O50" s="3">
        <v>18.355656549727001</v>
      </c>
      <c r="P50" s="3">
        <v>11.5705717373475</v>
      </c>
      <c r="Q50" s="3">
        <v>11.3717548287896</v>
      </c>
      <c r="R50" s="3">
        <v>13.932199931239399</v>
      </c>
      <c r="S50" s="3">
        <v>6.4673642457679099</v>
      </c>
      <c r="T50" s="3">
        <v>10.876125209105799</v>
      </c>
      <c r="U50" s="3">
        <v>16.3771760697155</v>
      </c>
      <c r="V50" s="3">
        <v>14.693797665521799</v>
      </c>
    </row>
    <row r="51" spans="1:22" x14ac:dyDescent="0.35">
      <c r="A51" s="2">
        <v>43315</v>
      </c>
      <c r="B51" s="3">
        <v>10.0041663701384</v>
      </c>
      <c r="C51" s="3">
        <v>12.0473668647443</v>
      </c>
      <c r="D51" s="3">
        <v>13.3368362097605</v>
      </c>
      <c r="E51" s="3">
        <v>15.8582521841321</v>
      </c>
      <c r="F51" s="3">
        <v>11.044055662723</v>
      </c>
      <c r="G51" s="3">
        <v>14.1351205155825</v>
      </c>
      <c r="H51" s="3">
        <v>16.269703476198501</v>
      </c>
      <c r="I51" s="3">
        <v>13.594763852509599</v>
      </c>
      <c r="J51" s="3">
        <v>15.3814680736225</v>
      </c>
      <c r="K51" s="3">
        <v>8.2816840943357501</v>
      </c>
      <c r="L51" s="3">
        <v>11.4959642026169</v>
      </c>
      <c r="M51" s="3">
        <v>13.9023459122605</v>
      </c>
      <c r="N51" s="3">
        <v>14.5509157184601</v>
      </c>
      <c r="O51" s="3">
        <v>19.7415087829154</v>
      </c>
      <c r="P51" s="3">
        <v>11.459525313402899</v>
      </c>
      <c r="Q51" s="3">
        <v>12.3153510987601</v>
      </c>
      <c r="R51" s="3">
        <v>14.80464815463</v>
      </c>
      <c r="S51" s="3">
        <v>6.1529481552935597</v>
      </c>
      <c r="T51" s="3">
        <v>11.307459787993</v>
      </c>
      <c r="U51" s="3">
        <v>17.796653830762999</v>
      </c>
      <c r="V51" s="3">
        <v>14.637327068236299</v>
      </c>
    </row>
    <row r="52" spans="1:22" x14ac:dyDescent="0.35">
      <c r="A52" s="2">
        <v>43348</v>
      </c>
      <c r="B52" s="3">
        <v>10.159039511414701</v>
      </c>
      <c r="C52" s="3">
        <v>11.4125613224909</v>
      </c>
      <c r="D52" s="3">
        <v>12.7829788550844</v>
      </c>
      <c r="E52" s="3">
        <v>14.9917073291432</v>
      </c>
      <c r="F52" s="3">
        <v>10.868319609475099</v>
      </c>
      <c r="G52" s="3">
        <v>12.4813008843891</v>
      </c>
      <c r="H52" s="3">
        <v>16.487338106384701</v>
      </c>
      <c r="I52" s="3">
        <v>13.329267433275801</v>
      </c>
      <c r="J52" s="3">
        <v>14.842555792339899</v>
      </c>
      <c r="K52" s="3">
        <v>8.2447367278387294</v>
      </c>
      <c r="L52" s="3">
        <v>10.383100491510501</v>
      </c>
      <c r="M52" s="3">
        <v>13.0115327501567</v>
      </c>
      <c r="N52" s="3">
        <v>13.541939791702699</v>
      </c>
      <c r="O52" s="3">
        <v>19.6858691040301</v>
      </c>
      <c r="P52" s="3">
        <v>10.9736283860512</v>
      </c>
      <c r="Q52" s="3">
        <v>12.5499484627637</v>
      </c>
      <c r="R52" s="3">
        <v>14.592766351218801</v>
      </c>
      <c r="S52" s="3">
        <v>5.9015062857067901</v>
      </c>
      <c r="T52" s="3">
        <v>12.2438192364143</v>
      </c>
      <c r="U52" s="3">
        <v>17.202415591769501</v>
      </c>
      <c r="V52" s="3">
        <v>13.702605958285099</v>
      </c>
    </row>
    <row r="53" spans="1:22" x14ac:dyDescent="0.35">
      <c r="A53" s="2">
        <v>43378</v>
      </c>
      <c r="B53" s="3">
        <v>10.581293499214301</v>
      </c>
      <c r="C53" s="3">
        <v>12.222686664356299</v>
      </c>
      <c r="D53" s="3">
        <v>12.711930451815601</v>
      </c>
      <c r="E53" s="3">
        <v>13.5460147309656</v>
      </c>
      <c r="F53" s="3">
        <v>10.7074134725923</v>
      </c>
      <c r="G53" s="3">
        <v>13.064541709737901</v>
      </c>
      <c r="H53" s="3">
        <v>16.254736895678999</v>
      </c>
      <c r="I53" s="3">
        <v>12.6635054125493</v>
      </c>
      <c r="J53" s="3">
        <v>14.5983780848454</v>
      </c>
      <c r="K53" s="3">
        <v>8.1986419703719804</v>
      </c>
      <c r="L53" s="3">
        <v>10.872983917519599</v>
      </c>
      <c r="M53" s="3">
        <v>12.3739259242177</v>
      </c>
      <c r="N53" s="3">
        <v>13.560642379519599</v>
      </c>
      <c r="O53" s="3">
        <v>17.257969765968198</v>
      </c>
      <c r="P53" s="3">
        <v>10.5823997679865</v>
      </c>
      <c r="Q53" s="3">
        <v>12.500620358177301</v>
      </c>
      <c r="R53" s="3">
        <v>14.6720639401934</v>
      </c>
      <c r="S53" s="3">
        <v>5.8503993120262496</v>
      </c>
      <c r="T53" s="3">
        <v>11.9161456743473</v>
      </c>
      <c r="U53" s="3">
        <v>16.225878089381201</v>
      </c>
      <c r="V53" s="3">
        <v>14.1493862305412</v>
      </c>
    </row>
    <row r="54" spans="1:22" x14ac:dyDescent="0.35">
      <c r="A54" s="2">
        <v>43409</v>
      </c>
      <c r="B54" s="3">
        <v>10.061840308033</v>
      </c>
      <c r="C54" s="3">
        <v>15.422247449984599</v>
      </c>
      <c r="D54" s="3">
        <v>13.4383758592124</v>
      </c>
      <c r="E54" s="3">
        <v>13.922324037627501</v>
      </c>
      <c r="F54" s="3">
        <v>10.491061158422401</v>
      </c>
      <c r="G54" s="3">
        <v>13.1819412896416</v>
      </c>
      <c r="H54" s="3">
        <v>15.7244133865116</v>
      </c>
      <c r="I54" s="3">
        <v>12.240691327618499</v>
      </c>
      <c r="J54" s="3">
        <v>14.0093942162622</v>
      </c>
      <c r="K54" s="3">
        <v>7.8806786169486198</v>
      </c>
      <c r="L54" s="3">
        <v>11.751442385655499</v>
      </c>
      <c r="M54" s="3">
        <v>12.724412313169299</v>
      </c>
      <c r="N54" s="3">
        <v>11.889789802760699</v>
      </c>
      <c r="O54" s="3">
        <v>17.858701568398399</v>
      </c>
      <c r="P54" s="3">
        <v>10.4425796262055</v>
      </c>
      <c r="Q54" s="3">
        <v>13.1365852260103</v>
      </c>
      <c r="R54" s="3">
        <v>14.306052390469301</v>
      </c>
      <c r="S54" s="3">
        <v>5.86248208549687</v>
      </c>
      <c r="T54" s="3">
        <v>11.607663970906099</v>
      </c>
      <c r="U54" s="3">
        <v>14.8175842982077</v>
      </c>
      <c r="V54" s="3">
        <v>13.7117523415469</v>
      </c>
    </row>
    <row r="55" spans="1:22" x14ac:dyDescent="0.35">
      <c r="A55" s="2">
        <v>43438</v>
      </c>
      <c r="B55" s="3">
        <v>10.1895503411421</v>
      </c>
      <c r="C55" s="3">
        <v>14.973197734804801</v>
      </c>
      <c r="D55" s="3">
        <v>14.1335301227437</v>
      </c>
      <c r="E55" s="3">
        <v>15.0037834485071</v>
      </c>
      <c r="F55" s="3">
        <v>11.076668829720401</v>
      </c>
      <c r="G55" s="3">
        <v>13.0959346286892</v>
      </c>
      <c r="H55" s="3">
        <v>16.0220911767601</v>
      </c>
      <c r="I55" s="3">
        <v>12.695672518311801</v>
      </c>
      <c r="J55" s="3">
        <v>12.406043984354399</v>
      </c>
      <c r="K55" s="3">
        <v>8.0811629061345798</v>
      </c>
      <c r="L55" s="3">
        <v>11.696550706348701</v>
      </c>
      <c r="M55" s="3">
        <v>12.8837233834973</v>
      </c>
      <c r="N55" s="3">
        <v>12.275052427450801</v>
      </c>
      <c r="O55" s="3">
        <v>18.233735071798399</v>
      </c>
      <c r="P55" s="3">
        <v>10.9262642592921</v>
      </c>
      <c r="Q55" s="3">
        <v>13.219712283760099</v>
      </c>
      <c r="R55" s="3">
        <v>14.4284184111462</v>
      </c>
      <c r="S55" s="3">
        <v>6.0974172756740996</v>
      </c>
      <c r="T55" s="3">
        <v>11.3520886872742</v>
      </c>
      <c r="U55" s="3">
        <v>15.970356211331699</v>
      </c>
      <c r="V55" s="3">
        <v>14.2536714057537</v>
      </c>
    </row>
    <row r="56" spans="1:22" x14ac:dyDescent="0.35">
      <c r="A56" s="2">
        <v>43469</v>
      </c>
      <c r="B56" s="3">
        <v>9.5330290565589095</v>
      </c>
      <c r="C56" s="3">
        <v>14.830010055628</v>
      </c>
      <c r="D56" s="3">
        <v>14.238811077292601</v>
      </c>
      <c r="E56" s="3">
        <v>15.586504474391701</v>
      </c>
      <c r="F56" s="3">
        <v>10.570192314009599</v>
      </c>
      <c r="G56" s="3">
        <v>13.515271994644699</v>
      </c>
      <c r="H56" s="3">
        <v>15.8139695910341</v>
      </c>
      <c r="I56" s="3">
        <v>12.0427364416449</v>
      </c>
      <c r="J56" s="3">
        <v>12.7076997549204</v>
      </c>
      <c r="K56" s="3">
        <v>8.1741127232989506</v>
      </c>
      <c r="L56" s="3">
        <v>12.2333380951812</v>
      </c>
      <c r="M56" s="3">
        <v>12.617220650773501</v>
      </c>
      <c r="N56" s="3">
        <v>10.9058370773039</v>
      </c>
      <c r="O56" s="3">
        <v>17.723281340147501</v>
      </c>
      <c r="P56" s="3">
        <v>10.0939063769319</v>
      </c>
      <c r="Q56" s="3">
        <v>12.889558890990999</v>
      </c>
      <c r="R56" s="3">
        <v>13.642722211532</v>
      </c>
      <c r="S56" s="3">
        <v>5.8975976650860904</v>
      </c>
      <c r="T56" s="3">
        <v>10.909295281479</v>
      </c>
      <c r="U56" s="3">
        <v>14.499675608590699</v>
      </c>
      <c r="V56" s="3">
        <v>14.393469504629399</v>
      </c>
    </row>
    <row r="57" spans="1:22" x14ac:dyDescent="0.35">
      <c r="A57" s="2">
        <v>43501</v>
      </c>
      <c r="B57" s="3">
        <v>10.223021160522601</v>
      </c>
      <c r="C57" s="3">
        <v>16.016845831428899</v>
      </c>
      <c r="D57" s="3">
        <v>14.647063106405099</v>
      </c>
      <c r="E57" s="3">
        <v>15.674519083567001</v>
      </c>
      <c r="F57" s="3">
        <v>11.080282415096301</v>
      </c>
      <c r="G57" s="3">
        <v>15.894708708164799</v>
      </c>
      <c r="H57" s="3">
        <v>16.148254105244</v>
      </c>
      <c r="I57" s="3">
        <v>13.528130346482101</v>
      </c>
      <c r="J57" s="3">
        <v>13.380845316313501</v>
      </c>
      <c r="K57" s="3">
        <v>10.19890962455</v>
      </c>
      <c r="L57" s="3">
        <v>13.097196898769001</v>
      </c>
      <c r="M57" s="3">
        <v>13.133037813151599</v>
      </c>
      <c r="N57" s="3">
        <v>11.3307583081397</v>
      </c>
      <c r="O57" s="3">
        <v>18.307640972244801</v>
      </c>
      <c r="P57" s="3">
        <v>11.222311151323</v>
      </c>
      <c r="Q57" s="3">
        <v>13.354631803388401</v>
      </c>
      <c r="R57" s="3">
        <v>14.608213335351</v>
      </c>
      <c r="S57" s="3">
        <v>7.1276649830842196</v>
      </c>
      <c r="T57" s="3">
        <v>11.1653484651413</v>
      </c>
      <c r="U57" s="3">
        <v>15.343995290627699</v>
      </c>
      <c r="V57" s="3">
        <v>16.076738404371302</v>
      </c>
    </row>
    <row r="58" spans="1:22" x14ac:dyDescent="0.35">
      <c r="A58" s="2">
        <v>43529</v>
      </c>
      <c r="B58" s="3">
        <v>11.7663183223362</v>
      </c>
      <c r="C58" s="3">
        <v>15.0258577812372</v>
      </c>
      <c r="D58" s="3">
        <v>14.306621521046701</v>
      </c>
      <c r="E58" s="3">
        <v>14.9624203667319</v>
      </c>
      <c r="F58" s="3">
        <v>10.6403132757241</v>
      </c>
      <c r="G58" s="3">
        <v>15.3156025675948</v>
      </c>
      <c r="H58" s="3">
        <v>16.434338160406298</v>
      </c>
      <c r="I58" s="3">
        <v>14.137446425063899</v>
      </c>
      <c r="J58" s="3">
        <v>12.635804779808</v>
      </c>
      <c r="K58" s="3">
        <v>10.295224702627101</v>
      </c>
      <c r="L58" s="3">
        <v>12.1690369353098</v>
      </c>
      <c r="M58" s="3">
        <v>12.901489225544699</v>
      </c>
      <c r="N58" s="3">
        <v>12.6802891184101</v>
      </c>
      <c r="O58" s="3">
        <v>18.446043102476501</v>
      </c>
      <c r="P58" s="3">
        <v>11.881017118233901</v>
      </c>
      <c r="Q58" s="3">
        <v>12.507838401968099</v>
      </c>
      <c r="R58" s="3">
        <v>14.852609170615899</v>
      </c>
      <c r="S58" s="3">
        <v>7.3015832114119004</v>
      </c>
      <c r="T58" s="3">
        <v>12.022605736734199</v>
      </c>
      <c r="U58" s="3">
        <v>17.068892301648098</v>
      </c>
      <c r="V58" s="3">
        <v>16.137162325975599</v>
      </c>
    </row>
    <row r="59" spans="1:22" x14ac:dyDescent="0.35">
      <c r="A59" s="2">
        <v>43560</v>
      </c>
      <c r="B59" s="3">
        <v>12.2530627013341</v>
      </c>
      <c r="C59" s="3">
        <v>14.881271710634</v>
      </c>
      <c r="D59" s="3">
        <v>14.1837795502445</v>
      </c>
      <c r="E59" s="3">
        <v>15.217254401618399</v>
      </c>
      <c r="F59" s="3">
        <v>11.2088562444419</v>
      </c>
      <c r="G59" s="3">
        <v>15.7327321203471</v>
      </c>
      <c r="H59" s="3">
        <v>16.107937929201199</v>
      </c>
      <c r="I59" s="3">
        <v>14.8261641465176</v>
      </c>
      <c r="J59" s="3">
        <v>13.5577575931792</v>
      </c>
      <c r="K59" s="3">
        <v>11.1486544210637</v>
      </c>
      <c r="L59" s="3">
        <v>12.17114742989</v>
      </c>
      <c r="M59" s="3">
        <v>13.3177661934103</v>
      </c>
      <c r="N59" s="3">
        <v>13.734466450603399</v>
      </c>
      <c r="O59" s="3">
        <v>19.0184457703234</v>
      </c>
      <c r="P59" s="3">
        <v>12.2259389396497</v>
      </c>
      <c r="Q59" s="3">
        <v>12.719178490810201</v>
      </c>
      <c r="R59" s="3">
        <v>14.8344901999379</v>
      </c>
      <c r="S59" s="3">
        <v>6.5131559277641999</v>
      </c>
      <c r="T59" s="3">
        <v>11.7054532041379</v>
      </c>
      <c r="U59" s="3">
        <v>18.000023990365602</v>
      </c>
      <c r="V59" s="3">
        <v>17.0947652488099</v>
      </c>
    </row>
    <row r="60" spans="1:22" x14ac:dyDescent="0.35">
      <c r="A60" s="2">
        <v>43588</v>
      </c>
      <c r="B60" s="3">
        <v>11.8487600172177</v>
      </c>
      <c r="C60" s="3">
        <v>15.084677343845801</v>
      </c>
      <c r="D60" s="3">
        <v>13.8789815541476</v>
      </c>
      <c r="E60" s="3">
        <v>15.594322047752099</v>
      </c>
      <c r="F60" s="3">
        <v>11.0855272218636</v>
      </c>
      <c r="G60" s="3">
        <v>13.977393598794301</v>
      </c>
      <c r="H60" s="3">
        <v>16.037709978981699</v>
      </c>
      <c r="I60" s="3">
        <v>15.4579908528081</v>
      </c>
      <c r="J60" s="3">
        <v>13.4341598997208</v>
      </c>
      <c r="K60" s="3">
        <v>11.303602963799101</v>
      </c>
      <c r="L60" s="3">
        <v>11.659341951118799</v>
      </c>
      <c r="M60" s="3">
        <v>13.8758631917116</v>
      </c>
      <c r="N60" s="3">
        <v>13.9981641446923</v>
      </c>
      <c r="O60" s="3">
        <v>19.025556738404799</v>
      </c>
      <c r="P60" s="3">
        <v>12.194291251625</v>
      </c>
      <c r="Q60" s="3">
        <v>13.3245768199872</v>
      </c>
      <c r="R60" s="3">
        <v>15.153410367663501</v>
      </c>
      <c r="S60" s="3">
        <v>6.0508544468779002</v>
      </c>
      <c r="T60" s="3">
        <v>12.092807811536099</v>
      </c>
      <c r="U60" s="3">
        <v>17.789631222141999</v>
      </c>
      <c r="V60" s="3">
        <v>17.578064267766599</v>
      </c>
    </row>
    <row r="61" spans="1:22" x14ac:dyDescent="0.35">
      <c r="A61" s="2">
        <v>43621</v>
      </c>
      <c r="B61" s="3">
        <v>11.169978052963501</v>
      </c>
      <c r="C61" s="3">
        <v>14.381916315607301</v>
      </c>
      <c r="D61" s="3">
        <v>13.669625928880199</v>
      </c>
      <c r="E61" s="3">
        <v>15.3872097211077</v>
      </c>
      <c r="F61" s="3">
        <v>10.357262484008899</v>
      </c>
      <c r="G61" s="3">
        <v>13.1790491999619</v>
      </c>
      <c r="H61" s="3">
        <v>16.479554729634799</v>
      </c>
      <c r="I61" s="3">
        <v>14.458984253274201</v>
      </c>
      <c r="J61" s="3">
        <v>13.0318222357333</v>
      </c>
      <c r="K61" s="3">
        <v>10.807435428167899</v>
      </c>
      <c r="L61" s="3">
        <v>11.8343528201731</v>
      </c>
      <c r="M61" s="3">
        <v>12.968102935369201</v>
      </c>
      <c r="N61" s="3">
        <v>13.853280718791201</v>
      </c>
      <c r="O61" s="3">
        <v>19.4476530776695</v>
      </c>
      <c r="P61" s="3">
        <v>10.8263189689192</v>
      </c>
      <c r="Q61" s="3">
        <v>12.914759200374</v>
      </c>
      <c r="R61" s="3">
        <v>15.0698502752367</v>
      </c>
      <c r="S61" s="3">
        <v>5.9739204764846203</v>
      </c>
      <c r="T61" s="3">
        <v>11.6682700267136</v>
      </c>
      <c r="U61" s="3">
        <v>16.933725977602499</v>
      </c>
      <c r="V61" s="3">
        <v>15.9827885362154</v>
      </c>
    </row>
    <row r="62" spans="1:22" x14ac:dyDescent="0.35">
      <c r="A62" s="2">
        <v>43651</v>
      </c>
      <c r="B62" s="3">
        <v>11.980586474678899</v>
      </c>
      <c r="C62" s="3">
        <v>15.002650018150799</v>
      </c>
      <c r="D62" s="3">
        <v>14.2419620813313</v>
      </c>
      <c r="E62" s="3">
        <v>15.639048879249501</v>
      </c>
      <c r="F62" s="3">
        <v>10.9208538768872</v>
      </c>
      <c r="G62" s="3">
        <v>13.761344037384999</v>
      </c>
      <c r="H62" s="3">
        <v>16.764276525193399</v>
      </c>
      <c r="I62" s="3">
        <v>15.0240687840788</v>
      </c>
      <c r="J62" s="3">
        <v>13.072097448172601</v>
      </c>
      <c r="K62" s="3">
        <v>11.3175545699692</v>
      </c>
      <c r="L62" s="3">
        <v>12.726089777191101</v>
      </c>
      <c r="M62" s="3">
        <v>12.9764217447224</v>
      </c>
      <c r="N62" s="3">
        <v>14.956783508583101</v>
      </c>
      <c r="O62" s="3">
        <v>18.7219550815303</v>
      </c>
      <c r="P62" s="3">
        <v>11.606785057867199</v>
      </c>
      <c r="Q62" s="3">
        <v>13.3845054706246</v>
      </c>
      <c r="R62" s="3">
        <v>15.806449491812399</v>
      </c>
      <c r="S62" s="3">
        <v>6.4580321138729797</v>
      </c>
      <c r="T62" s="3">
        <v>11.9847704211845</v>
      </c>
      <c r="U62" s="3">
        <v>16.7879229081496</v>
      </c>
      <c r="V62" s="3">
        <v>16.842012589071501</v>
      </c>
    </row>
    <row r="63" spans="1:22" x14ac:dyDescent="0.35">
      <c r="A63" s="2">
        <v>43682</v>
      </c>
      <c r="B63" s="3">
        <v>11.098829216315201</v>
      </c>
      <c r="C63" s="3">
        <v>13.868937084233901</v>
      </c>
      <c r="D63" s="3">
        <v>14.5524270615717</v>
      </c>
      <c r="E63" s="3">
        <v>14.9463462727383</v>
      </c>
      <c r="F63" s="3">
        <v>9.9615190552436204</v>
      </c>
      <c r="G63" s="3">
        <v>14.2533732275964</v>
      </c>
      <c r="H63" s="3">
        <v>16.0202880784969</v>
      </c>
      <c r="I63" s="3">
        <v>14.4991680441076</v>
      </c>
      <c r="J63" s="3">
        <v>12.0459218527738</v>
      </c>
      <c r="K63" s="3">
        <v>10.5587844137643</v>
      </c>
      <c r="L63" s="3">
        <v>12.5144892740398</v>
      </c>
      <c r="M63" s="3">
        <v>12.2540489324457</v>
      </c>
      <c r="N63" s="3">
        <v>13.240283122272</v>
      </c>
      <c r="O63" s="3">
        <v>17.7403488719305</v>
      </c>
      <c r="P63" s="3">
        <v>10.7052116745619</v>
      </c>
      <c r="Q63" s="3">
        <v>12.5356502691617</v>
      </c>
      <c r="R63" s="3">
        <v>15.173962661874</v>
      </c>
      <c r="S63" s="3">
        <v>6.2973135320000697</v>
      </c>
      <c r="T63" s="3">
        <v>12.1901004489741</v>
      </c>
      <c r="U63" s="3">
        <v>15.2706746645375</v>
      </c>
      <c r="V63" s="3">
        <v>16.346420878647901</v>
      </c>
    </row>
    <row r="64" spans="1:22" x14ac:dyDescent="0.35">
      <c r="A64" s="2">
        <v>43713</v>
      </c>
      <c r="B64" s="3">
        <v>11.9667258048921</v>
      </c>
      <c r="C64" s="3">
        <v>14.180098638849501</v>
      </c>
      <c r="D64" s="3">
        <v>14.699557877419</v>
      </c>
      <c r="E64" s="3">
        <v>13.908233440153699</v>
      </c>
      <c r="F64" s="3">
        <v>9.6890371859665301</v>
      </c>
      <c r="G64" s="3">
        <v>14.4758924855748</v>
      </c>
      <c r="H64" s="3">
        <v>16.0879648963862</v>
      </c>
      <c r="I64" s="3">
        <v>14.976851826165699</v>
      </c>
      <c r="J64" s="3">
        <v>13.3084859859589</v>
      </c>
      <c r="K64" s="3">
        <v>10.8134370345348</v>
      </c>
      <c r="L64" s="3">
        <v>12.731344336936299</v>
      </c>
      <c r="M64" s="3">
        <v>12.141772851989399</v>
      </c>
      <c r="N64" s="3">
        <v>14.088280057863701</v>
      </c>
      <c r="O64" s="3">
        <v>17.9711347367789</v>
      </c>
      <c r="P64" s="3">
        <v>11.469825232045199</v>
      </c>
      <c r="Q64" s="3">
        <v>13.1926067685598</v>
      </c>
      <c r="R64" s="3">
        <v>15.6178598236339</v>
      </c>
      <c r="S64" s="3">
        <v>6.3661978408050803</v>
      </c>
      <c r="T64" s="3">
        <v>12.738473292256</v>
      </c>
      <c r="U64" s="3">
        <v>14.0611880888633</v>
      </c>
      <c r="V64" s="3">
        <v>16.9624262566558</v>
      </c>
    </row>
    <row r="65" spans="1:22" x14ac:dyDescent="0.35">
      <c r="A65" s="2">
        <v>43742</v>
      </c>
      <c r="B65" s="3">
        <v>11.518412182149101</v>
      </c>
      <c r="C65" s="3">
        <v>15.224147422931299</v>
      </c>
      <c r="D65" s="3">
        <v>14.0967082848401</v>
      </c>
      <c r="E65" s="3">
        <v>13.559449732614301</v>
      </c>
      <c r="F65" s="3">
        <v>9.6053371076694791</v>
      </c>
      <c r="G65" s="3">
        <v>13.574212946300101</v>
      </c>
      <c r="H65" s="3">
        <v>15.644245861026301</v>
      </c>
      <c r="I65" s="3">
        <v>15.150103909435099</v>
      </c>
      <c r="J65" s="3">
        <v>13.5749172702133</v>
      </c>
      <c r="K65" s="3">
        <v>10.7503059268554</v>
      </c>
      <c r="L65" s="3">
        <v>12.752356922317</v>
      </c>
      <c r="M65" s="3">
        <v>11.4606844513784</v>
      </c>
      <c r="N65" s="3">
        <v>12.044781088285699</v>
      </c>
      <c r="O65" s="3">
        <v>17.9109110025273</v>
      </c>
      <c r="P65" s="3">
        <v>11.0176647979899</v>
      </c>
      <c r="Q65" s="3">
        <v>13.462671880775799</v>
      </c>
      <c r="R65" s="3">
        <v>14.9944953566335</v>
      </c>
      <c r="S65" s="3">
        <v>6.3882790689635804</v>
      </c>
      <c r="T65" s="3">
        <v>12.727671950397401</v>
      </c>
      <c r="U65" s="3">
        <v>14.203281429353799</v>
      </c>
      <c r="V65" s="3">
        <v>16.740723097481599</v>
      </c>
    </row>
    <row r="66" spans="1:22" x14ac:dyDescent="0.35">
      <c r="A66" s="2">
        <v>43774</v>
      </c>
      <c r="B66" s="3">
        <v>11.9368786042349</v>
      </c>
      <c r="C66" s="3">
        <v>13.983469332835099</v>
      </c>
      <c r="D66" s="3">
        <v>14.8738585323209</v>
      </c>
      <c r="E66" s="3">
        <v>14.367683890980899</v>
      </c>
      <c r="F66" s="3">
        <v>10.4535657372837</v>
      </c>
      <c r="G66" s="3">
        <v>14.0983278423026</v>
      </c>
      <c r="H66" s="3">
        <v>16.095589227634999</v>
      </c>
      <c r="I66" s="3">
        <v>16.050859806041299</v>
      </c>
      <c r="J66" s="3">
        <v>13.8013321597504</v>
      </c>
      <c r="K66" s="3">
        <v>11.525760429744301</v>
      </c>
      <c r="L66" s="3">
        <v>13.563915449311301</v>
      </c>
      <c r="M66" s="3">
        <v>11.896365693137099</v>
      </c>
      <c r="N66" s="3">
        <v>11.8487284488684</v>
      </c>
      <c r="O66" s="3">
        <v>19.311312679140499</v>
      </c>
      <c r="P66" s="3">
        <v>11.4862808519278</v>
      </c>
      <c r="Q66" s="3">
        <v>13.346540846677399</v>
      </c>
      <c r="R66" s="3">
        <v>15.658403355205399</v>
      </c>
      <c r="S66" s="3">
        <v>6.1441893918630504</v>
      </c>
      <c r="T66" s="3">
        <v>13.262947971025101</v>
      </c>
      <c r="U66" s="3">
        <v>14.4398902051501</v>
      </c>
      <c r="V66" s="3">
        <v>16.523211801749099</v>
      </c>
    </row>
    <row r="67" spans="1:22" x14ac:dyDescent="0.35">
      <c r="A67" s="2">
        <v>43804</v>
      </c>
      <c r="B67" s="3">
        <v>12.1507481030844</v>
      </c>
      <c r="C67" s="3">
        <v>13.4295394928908</v>
      </c>
      <c r="D67" s="3">
        <v>14.726490728949001</v>
      </c>
      <c r="E67" s="3">
        <v>13.6300659777806</v>
      </c>
      <c r="F67" s="3">
        <v>9.8431359313499502</v>
      </c>
      <c r="G67" s="3">
        <v>13.663768616590501</v>
      </c>
      <c r="H67" s="3">
        <v>15.832526975711</v>
      </c>
      <c r="I67" s="3">
        <v>15.3403624436664</v>
      </c>
      <c r="J67" s="3">
        <v>13.4526829034114</v>
      </c>
      <c r="K67" s="3">
        <v>10.853605835285901</v>
      </c>
      <c r="L67" s="3">
        <v>13.6586647987258</v>
      </c>
      <c r="M67" s="3">
        <v>11.790946938097999</v>
      </c>
      <c r="N67" s="3">
        <v>11.239085061144101</v>
      </c>
      <c r="O67" s="3">
        <v>19.215577407071802</v>
      </c>
      <c r="P67" s="3">
        <v>11.579428131090699</v>
      </c>
      <c r="Q67" s="3">
        <v>13.270615753829199</v>
      </c>
      <c r="R67" s="3">
        <v>15.239035887344</v>
      </c>
      <c r="S67" s="3">
        <v>6.3307178422799497</v>
      </c>
      <c r="T67" s="3">
        <v>12.8850761612178</v>
      </c>
      <c r="U67" s="3">
        <v>14.624550109848199</v>
      </c>
      <c r="V67" s="3">
        <v>16.288165915473702</v>
      </c>
    </row>
    <row r="68" spans="1:22" x14ac:dyDescent="0.35">
      <c r="A68" s="2">
        <v>43833</v>
      </c>
      <c r="B68" s="3">
        <v>12.871947508695399</v>
      </c>
      <c r="C68" s="3">
        <v>13.799648506335799</v>
      </c>
      <c r="D68" s="3">
        <v>15.136458526125599</v>
      </c>
      <c r="E68" s="3">
        <v>14.093261944754</v>
      </c>
      <c r="F68" s="3">
        <v>10.494153929278401</v>
      </c>
      <c r="G68" s="3">
        <v>14.7743723876752</v>
      </c>
      <c r="H68" s="3">
        <v>16.254543371755599</v>
      </c>
      <c r="I68" s="3">
        <v>15.770241348206101</v>
      </c>
      <c r="J68" s="3">
        <v>14.128227214224999</v>
      </c>
      <c r="K68" s="3">
        <v>11.241679432191299</v>
      </c>
      <c r="L68" s="3">
        <v>14.6145744770355</v>
      </c>
      <c r="M68" s="3">
        <v>12.4323768016739</v>
      </c>
      <c r="N68" s="3">
        <v>11.3707790679188</v>
      </c>
      <c r="O68" s="3">
        <v>19.196672624245199</v>
      </c>
      <c r="P68" s="3">
        <v>12.4824205851647</v>
      </c>
      <c r="Q68" s="3">
        <v>13.877193810712701</v>
      </c>
      <c r="R68" s="3">
        <v>15.507590253171699</v>
      </c>
      <c r="S68" s="3">
        <v>6.3949316867197998</v>
      </c>
      <c r="T68" s="3">
        <v>13.6758971221669</v>
      </c>
      <c r="U68" s="3">
        <v>14.3417709765152</v>
      </c>
      <c r="V68" s="3">
        <v>17.070205229495802</v>
      </c>
    </row>
    <row r="69" spans="1:22" x14ac:dyDescent="0.35">
      <c r="A69" s="2">
        <v>43866</v>
      </c>
      <c r="B69" s="3">
        <v>11.9532476656294</v>
      </c>
      <c r="C69" s="3">
        <v>13.381705534896501</v>
      </c>
      <c r="D69" s="3">
        <v>14.904734720206999</v>
      </c>
      <c r="E69" s="3">
        <v>13.134441995606799</v>
      </c>
      <c r="F69" s="3">
        <v>10.442964036489601</v>
      </c>
      <c r="G69" s="3">
        <v>14.6455801353057</v>
      </c>
      <c r="H69" s="3">
        <v>15.471759393305</v>
      </c>
      <c r="I69" s="3">
        <v>14.948461935135301</v>
      </c>
      <c r="J69" s="3">
        <v>14.3041923012534</v>
      </c>
      <c r="K69" s="3">
        <v>11.117687593328601</v>
      </c>
      <c r="L69" s="3">
        <v>14.2308008376822</v>
      </c>
      <c r="M69" s="3">
        <v>11.925966783833299</v>
      </c>
      <c r="N69" s="3">
        <v>10.943421936008001</v>
      </c>
      <c r="O69" s="3">
        <v>19.090723064543202</v>
      </c>
      <c r="P69" s="3">
        <v>11.9694289242249</v>
      </c>
      <c r="Q69" s="3">
        <v>13.6476500702426</v>
      </c>
      <c r="R69" s="3">
        <v>15.275330596302</v>
      </c>
      <c r="S69" s="3">
        <v>6.76407073394354</v>
      </c>
      <c r="T69" s="3">
        <v>12.8547950467318</v>
      </c>
      <c r="U69" s="3">
        <v>13.003991371820099</v>
      </c>
      <c r="V69" s="3">
        <v>16.245755938722699</v>
      </c>
    </row>
    <row r="70" spans="1:22" x14ac:dyDescent="0.35">
      <c r="A70" s="2">
        <v>43895</v>
      </c>
      <c r="B70" s="3">
        <v>13.2231462238476</v>
      </c>
      <c r="C70" s="3">
        <v>12.244587873215099</v>
      </c>
      <c r="D70" s="3">
        <v>14.034001485967201</v>
      </c>
      <c r="E70" s="3">
        <v>12.407280314901699</v>
      </c>
      <c r="F70" s="3">
        <v>9.5478176713838199</v>
      </c>
      <c r="G70" s="3">
        <v>13.6191696402788</v>
      </c>
      <c r="H70" s="3">
        <v>15.7293261883499</v>
      </c>
      <c r="I70" s="3">
        <v>14.8089357732987</v>
      </c>
      <c r="J70" s="3">
        <v>13.4414729534694</v>
      </c>
      <c r="K70" s="3">
        <v>10.650344048661401</v>
      </c>
      <c r="L70" s="3">
        <v>12.739733867618099</v>
      </c>
      <c r="M70" s="3">
        <v>10.394000211077801</v>
      </c>
      <c r="N70" s="3">
        <v>8.7150529547592193</v>
      </c>
      <c r="O70" s="3">
        <v>17.858339571485899</v>
      </c>
      <c r="P70" s="3">
        <v>12.356129592936</v>
      </c>
      <c r="Q70" s="3">
        <v>12.636362738955</v>
      </c>
      <c r="R70" s="3">
        <v>14.5075020081602</v>
      </c>
      <c r="S70" s="3">
        <v>6.1745098020078002</v>
      </c>
      <c r="T70" s="3">
        <v>11.8434442175725</v>
      </c>
      <c r="U70" s="3">
        <v>13.0571461976616</v>
      </c>
      <c r="V70" s="3">
        <v>15.5149849738734</v>
      </c>
    </row>
    <row r="71" spans="1:22" x14ac:dyDescent="0.35">
      <c r="A71" s="2">
        <v>43924</v>
      </c>
      <c r="B71" s="3">
        <v>11.9624054153303</v>
      </c>
      <c r="C71" s="3">
        <v>10.5474076036794</v>
      </c>
      <c r="D71" s="3">
        <v>10.844705985887501</v>
      </c>
      <c r="E71" s="3">
        <v>9.8519261116118706</v>
      </c>
      <c r="F71" s="3">
        <v>9.0432585977714393</v>
      </c>
      <c r="G71" s="3">
        <v>9.9656412237841394</v>
      </c>
      <c r="H71" s="3">
        <v>14.738925136123999</v>
      </c>
      <c r="I71" s="3">
        <v>13.377822260338</v>
      </c>
      <c r="J71" s="3">
        <v>10.4205614044991</v>
      </c>
      <c r="K71" s="3">
        <v>9.4300486310955307</v>
      </c>
      <c r="L71" s="3">
        <v>10.4025924496613</v>
      </c>
      <c r="M71" s="3">
        <v>8.3055830266438306</v>
      </c>
      <c r="N71" s="3">
        <v>6.76076669901635</v>
      </c>
      <c r="O71" s="3">
        <v>13.672781255801199</v>
      </c>
      <c r="P71" s="3">
        <v>11.6107650320908</v>
      </c>
      <c r="Q71" s="3">
        <v>11.6893055328072</v>
      </c>
      <c r="R71" s="3">
        <v>13.275556969277501</v>
      </c>
      <c r="S71" s="3">
        <v>5.2125711533189802</v>
      </c>
      <c r="T71" s="3">
        <v>10.133408115313101</v>
      </c>
      <c r="U71" s="3">
        <v>11.2640539768806</v>
      </c>
      <c r="V71" s="3">
        <v>15.1082579879406</v>
      </c>
    </row>
    <row r="72" spans="1:22" x14ac:dyDescent="0.35">
      <c r="A72" s="2">
        <v>43956</v>
      </c>
      <c r="B72" s="3">
        <v>13.109668010744</v>
      </c>
      <c r="C72" s="3">
        <v>12.1327538265902</v>
      </c>
      <c r="D72" s="3">
        <v>11.9449868061351</v>
      </c>
      <c r="E72" s="3">
        <v>12.093562339577201</v>
      </c>
      <c r="F72" s="3">
        <v>11.6001723497328</v>
      </c>
      <c r="G72" s="3">
        <v>13.953300635701799</v>
      </c>
      <c r="H72" s="3">
        <v>16.122002346791898</v>
      </c>
      <c r="I72" s="3">
        <v>15.0649240491689</v>
      </c>
      <c r="J72" s="3">
        <v>14.6377449328879</v>
      </c>
      <c r="K72" s="3">
        <v>11.163533859492601</v>
      </c>
      <c r="L72" s="3">
        <v>13.4566748400349</v>
      </c>
      <c r="M72" s="3">
        <v>10.343229492159599</v>
      </c>
      <c r="N72" s="3">
        <v>9.8463134467871392</v>
      </c>
      <c r="O72" s="3">
        <v>17.770019935676402</v>
      </c>
      <c r="P72" s="3">
        <v>12.208901277335899</v>
      </c>
      <c r="Q72" s="3">
        <v>13.497841960873499</v>
      </c>
      <c r="R72" s="3">
        <v>16.049369570797101</v>
      </c>
      <c r="S72" s="3">
        <v>6.2234235717210398</v>
      </c>
      <c r="T72" s="3">
        <v>15.0767063324231</v>
      </c>
      <c r="U72" s="3">
        <v>14.075341969509999</v>
      </c>
      <c r="V72" s="3">
        <v>17.100511238949299</v>
      </c>
    </row>
    <row r="73" spans="1:22" x14ac:dyDescent="0.35">
      <c r="A73" s="2">
        <v>43987</v>
      </c>
      <c r="B73" s="3">
        <v>13.7408794645157</v>
      </c>
      <c r="C73" s="3">
        <v>14.2629186079552</v>
      </c>
      <c r="D73" s="3">
        <v>15.1831181049488</v>
      </c>
      <c r="E73" s="3">
        <v>16.021782604565399</v>
      </c>
      <c r="F73" s="3">
        <v>13.5914176306611</v>
      </c>
      <c r="G73" s="3">
        <v>18.085145632014999</v>
      </c>
      <c r="H73" s="3">
        <v>19.751023002040299</v>
      </c>
      <c r="I73" s="3">
        <v>16.270284685746699</v>
      </c>
      <c r="J73" s="3">
        <v>17.2555769980486</v>
      </c>
      <c r="K73" s="3">
        <v>13.063184983004399</v>
      </c>
      <c r="L73" s="3">
        <v>18.0035307057612</v>
      </c>
      <c r="M73" s="3">
        <v>11.465652288627499</v>
      </c>
      <c r="N73" s="3">
        <v>12.357790892492799</v>
      </c>
      <c r="O73" s="3">
        <v>21.2818077061231</v>
      </c>
      <c r="P73" s="3">
        <v>13.7888031469971</v>
      </c>
      <c r="Q73" s="3">
        <v>14.370392519596001</v>
      </c>
      <c r="R73" s="3">
        <v>20.143163967800401</v>
      </c>
      <c r="S73" s="3">
        <v>8.0297392649788097</v>
      </c>
      <c r="T73" s="3">
        <v>14.818699120435801</v>
      </c>
      <c r="U73" s="3">
        <v>15.896727648928699</v>
      </c>
      <c r="V73" s="3">
        <v>19.4203695207053</v>
      </c>
    </row>
    <row r="74" spans="1:22" x14ac:dyDescent="0.35">
      <c r="A74" s="2">
        <v>44014</v>
      </c>
      <c r="B74" s="3">
        <v>14.827951820829499</v>
      </c>
      <c r="C74" s="3">
        <v>15.391149967505299</v>
      </c>
      <c r="D74" s="3">
        <v>16.1739388564135</v>
      </c>
      <c r="E74" s="3">
        <v>15.916272562868</v>
      </c>
      <c r="F74" s="3">
        <v>12.2063932884467</v>
      </c>
      <c r="G74" s="3">
        <v>19.6867192873116</v>
      </c>
      <c r="H74" s="3">
        <v>19.547138722043901</v>
      </c>
      <c r="I74" s="3">
        <v>16.497124504197298</v>
      </c>
      <c r="J74" s="3">
        <v>16.984463641062099</v>
      </c>
      <c r="K74" s="3">
        <v>12.5976656651677</v>
      </c>
      <c r="L74" s="3">
        <v>26.5587949834614</v>
      </c>
      <c r="M74" s="3">
        <v>11.3629930091072</v>
      </c>
      <c r="N74" s="3">
        <v>13.8777951085259</v>
      </c>
      <c r="O74" s="3">
        <v>22.754300388823498</v>
      </c>
      <c r="P74" s="3">
        <v>14.4633622263751</v>
      </c>
      <c r="Q74" s="3">
        <v>14.843575362977001</v>
      </c>
      <c r="R74" s="3">
        <v>19.841702101025</v>
      </c>
      <c r="S74" s="3">
        <v>8.4803469153545308</v>
      </c>
      <c r="T74" s="3">
        <v>16.859282197398201</v>
      </c>
      <c r="U74" s="3">
        <v>14.7351121777707</v>
      </c>
      <c r="V74" s="3">
        <v>19.203094750646901</v>
      </c>
    </row>
    <row r="75" spans="1:22" x14ac:dyDescent="0.35">
      <c r="A75" s="2">
        <v>44048</v>
      </c>
      <c r="B75" s="3">
        <v>16.277987064442701</v>
      </c>
      <c r="C75" s="3">
        <v>15.6079391199276</v>
      </c>
      <c r="D75" s="3">
        <v>16.4613583207829</v>
      </c>
      <c r="E75" s="3">
        <v>14.9078034684272</v>
      </c>
      <c r="F75" s="3">
        <v>12.4261759104535</v>
      </c>
      <c r="G75" s="3">
        <v>21.4505398695403</v>
      </c>
      <c r="H75" s="3">
        <v>18.991076586986001</v>
      </c>
      <c r="I75" s="3">
        <v>17.083123420891699</v>
      </c>
      <c r="J75" s="3">
        <v>17.095310210150799</v>
      </c>
      <c r="K75" s="3">
        <v>13.027432749679001</v>
      </c>
      <c r="L75" s="3">
        <v>25.812349938947499</v>
      </c>
      <c r="M75" s="3">
        <v>11.7073200855208</v>
      </c>
      <c r="N75" s="3">
        <v>12.620560841571301</v>
      </c>
      <c r="O75" s="3">
        <v>23.653788235091199</v>
      </c>
      <c r="P75" s="3">
        <v>15.415276706428401</v>
      </c>
      <c r="Q75" s="3">
        <v>15.143244482065301</v>
      </c>
      <c r="R75" s="3">
        <v>19.4755874251777</v>
      </c>
      <c r="S75" s="3">
        <v>7.6120702608919997</v>
      </c>
      <c r="T75" s="3">
        <v>12.944551605768099</v>
      </c>
      <c r="U75" s="3">
        <v>14.8989903282281</v>
      </c>
      <c r="V75" s="3">
        <v>19.428326634033599</v>
      </c>
    </row>
    <row r="76" spans="1:22" x14ac:dyDescent="0.35">
      <c r="A76" s="2">
        <v>44078</v>
      </c>
      <c r="B76" s="3">
        <v>16.496682506983198</v>
      </c>
      <c r="C76" s="3">
        <v>15.1247468476863</v>
      </c>
      <c r="D76" s="3">
        <v>16.887632268229201</v>
      </c>
      <c r="E76" s="3">
        <v>15.3838471075704</v>
      </c>
      <c r="F76" s="3">
        <v>12.117998893256599</v>
      </c>
      <c r="G76" s="3">
        <v>23.273842217991699</v>
      </c>
      <c r="H76" s="3">
        <v>18.558820141146601</v>
      </c>
      <c r="I76" s="3">
        <v>15.5768444481835</v>
      </c>
      <c r="J76" s="3">
        <v>15.574557576743899</v>
      </c>
      <c r="K76" s="3">
        <v>12.843105054414</v>
      </c>
      <c r="L76" s="3">
        <v>22.655209349771098</v>
      </c>
      <c r="M76" s="3">
        <v>10.6699208827968</v>
      </c>
      <c r="N76" s="3">
        <v>12.7197932880698</v>
      </c>
      <c r="O76" s="3">
        <v>22.761820289980999</v>
      </c>
      <c r="P76" s="3">
        <v>15.280144897235999</v>
      </c>
      <c r="Q76" s="3">
        <v>15.1490337068608</v>
      </c>
      <c r="R76" s="3">
        <v>19.155392781970601</v>
      </c>
      <c r="S76" s="3">
        <v>7.5423252668681897</v>
      </c>
      <c r="T76" s="3">
        <v>13.606682374471101</v>
      </c>
      <c r="U76" s="3">
        <v>15.7058188929915</v>
      </c>
      <c r="V76" s="3">
        <v>20.634242678964</v>
      </c>
    </row>
    <row r="77" spans="1:22" x14ac:dyDescent="0.35">
      <c r="A77" s="2">
        <v>44109</v>
      </c>
      <c r="B77" s="3">
        <v>15.667717723901999</v>
      </c>
      <c r="C77" s="3">
        <v>14.014893761547199</v>
      </c>
      <c r="D77" s="3">
        <v>15.206588147318101</v>
      </c>
      <c r="E77" s="3">
        <v>15.81255174511</v>
      </c>
      <c r="F77" s="3">
        <v>11.9726286763135</v>
      </c>
      <c r="G77" s="3">
        <v>20.887091382830199</v>
      </c>
      <c r="H77" s="3">
        <v>17.478797316755799</v>
      </c>
      <c r="I77" s="3">
        <v>15.1501535738616</v>
      </c>
      <c r="J77" s="3">
        <v>15.0867323334716</v>
      </c>
      <c r="K77" s="3">
        <v>12.447198195512</v>
      </c>
      <c r="L77" s="3">
        <v>16.577802302353</v>
      </c>
      <c r="M77" s="3">
        <v>10.2862977852871</v>
      </c>
      <c r="N77" s="3">
        <v>11.549275597607799</v>
      </c>
      <c r="O77" s="3">
        <v>22.842031260002301</v>
      </c>
      <c r="P77" s="3">
        <v>14.9213149424439</v>
      </c>
      <c r="Q77" s="3">
        <v>15.2087933055784</v>
      </c>
      <c r="R77" s="3">
        <v>18.097893049044298</v>
      </c>
      <c r="S77" s="3">
        <v>7.66593934603668</v>
      </c>
      <c r="T77" s="3">
        <v>12.426619998136699</v>
      </c>
      <c r="U77" s="3">
        <v>15.551852327388101</v>
      </c>
      <c r="V77" s="3">
        <v>21.125179368937999</v>
      </c>
    </row>
    <row r="78" spans="1:22" x14ac:dyDescent="0.35">
      <c r="A78" s="2">
        <v>44140</v>
      </c>
      <c r="B78" s="3">
        <v>16.232736408101001</v>
      </c>
      <c r="C78" s="3">
        <v>13.848323376838101</v>
      </c>
      <c r="D78" s="3">
        <v>16.141553639189102</v>
      </c>
      <c r="E78" s="3">
        <v>17.117316849483299</v>
      </c>
      <c r="F78" s="3">
        <v>12.580813555800701</v>
      </c>
      <c r="G78" s="3">
        <v>18.120377673909299</v>
      </c>
      <c r="H78" s="3">
        <v>16.242426937345599</v>
      </c>
      <c r="I78" s="3">
        <v>14.9161475148988</v>
      </c>
      <c r="J78" s="3">
        <v>14.5598456695986</v>
      </c>
      <c r="K78" s="3">
        <v>12.1103117704948</v>
      </c>
      <c r="L78" s="3">
        <v>14.7875762096053</v>
      </c>
      <c r="M78" s="3">
        <v>10.4497774982928</v>
      </c>
      <c r="N78" s="3">
        <v>9.4336814171154604</v>
      </c>
      <c r="O78" s="3">
        <v>22.2751259483144</v>
      </c>
      <c r="P78" s="3">
        <v>15.752754257027499</v>
      </c>
      <c r="Q78" s="3">
        <v>14.890627509428001</v>
      </c>
      <c r="R78" s="3">
        <v>17.358359566297</v>
      </c>
      <c r="S78" s="3">
        <v>7.6628496305674902</v>
      </c>
      <c r="T78" s="3">
        <v>14.8646775665998</v>
      </c>
      <c r="U78" s="3">
        <v>15.1746114856153</v>
      </c>
      <c r="V78" s="3">
        <v>20.5078955193962</v>
      </c>
    </row>
    <row r="79" spans="1:22" x14ac:dyDescent="0.35">
      <c r="A79" s="2">
        <v>44169</v>
      </c>
      <c r="B79" s="3">
        <v>16.758849202667999</v>
      </c>
      <c r="C79" s="3">
        <v>14.954955516458201</v>
      </c>
      <c r="D79" s="3">
        <v>17.792238005539598</v>
      </c>
      <c r="E79" s="3">
        <v>17.1740548015662</v>
      </c>
      <c r="F79" s="3">
        <v>14.0252900453312</v>
      </c>
      <c r="G79" s="3">
        <v>17.075642612720799</v>
      </c>
      <c r="H79" s="3">
        <v>16.0244519991179</v>
      </c>
      <c r="I79" s="3">
        <v>15.66908268763</v>
      </c>
      <c r="J79" s="3">
        <v>15.7434144783082</v>
      </c>
      <c r="K79" s="3">
        <v>13.394184540069601</v>
      </c>
      <c r="L79" s="3">
        <v>14.0737203588569</v>
      </c>
      <c r="M79" s="3">
        <v>9.9125081011947795</v>
      </c>
      <c r="N79" s="3">
        <v>12.572952921828101</v>
      </c>
      <c r="O79" s="3">
        <v>23.807002711477502</v>
      </c>
      <c r="P79" s="3">
        <v>15.5254442176469</v>
      </c>
      <c r="Q79" s="3">
        <v>15.478927620353501</v>
      </c>
      <c r="R79" s="3">
        <v>19.456759197326999</v>
      </c>
      <c r="S79" s="3">
        <v>7.6943876472008199</v>
      </c>
      <c r="T79" s="3">
        <v>15.691869121268001</v>
      </c>
      <c r="U79" s="3">
        <v>15.4736760278193</v>
      </c>
      <c r="V79" s="3">
        <v>20.037326059272999</v>
      </c>
    </row>
    <row r="80" spans="1:22" x14ac:dyDescent="0.35">
      <c r="A80" s="2">
        <v>44201</v>
      </c>
      <c r="B80" s="3">
        <v>17.815230087448398</v>
      </c>
      <c r="C80" s="3">
        <v>14.5180683637575</v>
      </c>
      <c r="D80" s="3">
        <v>17.823976481744399</v>
      </c>
      <c r="E80" s="3">
        <v>16.4210717546725</v>
      </c>
      <c r="F80" s="3">
        <v>13.320954097859399</v>
      </c>
      <c r="G80" s="3">
        <v>14.1347404751157</v>
      </c>
      <c r="H80" s="3">
        <v>14.626635411287999</v>
      </c>
      <c r="I80" s="3">
        <v>16.179459054743401</v>
      </c>
      <c r="J80" s="3">
        <v>15.0833131489071</v>
      </c>
      <c r="K80" s="3">
        <v>13.9199056364063</v>
      </c>
      <c r="L80" s="3">
        <v>12.7825367198949</v>
      </c>
      <c r="M80" s="3">
        <v>9.8271756166238209</v>
      </c>
      <c r="N80" s="3">
        <v>12.377406630802099</v>
      </c>
      <c r="O80" s="3">
        <v>24.563906633114701</v>
      </c>
      <c r="P80" s="3">
        <v>16.001478643661301</v>
      </c>
      <c r="Q80" s="3">
        <v>14.360101402124499</v>
      </c>
      <c r="R80" s="3">
        <v>20.172802699863499</v>
      </c>
      <c r="S80" s="3">
        <v>7.8079907833247697</v>
      </c>
      <c r="T80" s="3">
        <v>15.152172137813199</v>
      </c>
      <c r="U80" s="3">
        <v>16.8572455292848</v>
      </c>
      <c r="V80" s="3">
        <v>19.1624620996107</v>
      </c>
    </row>
    <row r="81" spans="1:22" x14ac:dyDescent="0.35">
      <c r="A81" s="2">
        <v>44232</v>
      </c>
      <c r="B81" s="3">
        <v>18.018350976553201</v>
      </c>
      <c r="C81" s="3">
        <v>14.127996954390399</v>
      </c>
      <c r="D81" s="3">
        <v>17.4382241422357</v>
      </c>
      <c r="E81" s="3">
        <v>16.188956252870199</v>
      </c>
      <c r="F81" s="3">
        <v>11.1885558108815</v>
      </c>
      <c r="G81" s="3">
        <v>14.9558582368731</v>
      </c>
      <c r="H81" s="3">
        <v>14.1941662950075</v>
      </c>
      <c r="I81" s="3">
        <v>15.824635824425799</v>
      </c>
      <c r="J81" s="3">
        <v>14.419809335129401</v>
      </c>
      <c r="K81" s="3">
        <v>14.099461568133799</v>
      </c>
      <c r="L81" s="3">
        <v>11.181776565321201</v>
      </c>
      <c r="M81" s="3">
        <v>10.296655200366301</v>
      </c>
      <c r="N81" s="3">
        <v>11.214662691693301</v>
      </c>
      <c r="O81" s="3">
        <v>23.6321889117478</v>
      </c>
      <c r="P81" s="3">
        <v>18.137260675577899</v>
      </c>
      <c r="Q81" s="3">
        <v>13.7392451534629</v>
      </c>
      <c r="R81" s="3">
        <v>19.228070957748599</v>
      </c>
      <c r="S81" s="3">
        <v>7.4643060685433902</v>
      </c>
      <c r="T81" s="3">
        <v>15.369557528988301</v>
      </c>
      <c r="U81" s="3">
        <v>16.8951453136734</v>
      </c>
      <c r="V81" s="3">
        <v>18.3591345470651</v>
      </c>
    </row>
    <row r="82" spans="1:22" x14ac:dyDescent="0.35">
      <c r="A82" s="2">
        <v>44260</v>
      </c>
      <c r="B82" s="3">
        <v>16.9362441591697</v>
      </c>
      <c r="C82" s="3">
        <v>14.6213122266221</v>
      </c>
      <c r="D82" s="3">
        <v>16.758896048253</v>
      </c>
      <c r="E82" s="3">
        <v>15.840591085051001</v>
      </c>
      <c r="F82" s="3">
        <v>11.469103592660099</v>
      </c>
      <c r="G82" s="3">
        <v>15.0164317919716</v>
      </c>
      <c r="H82" s="3">
        <v>14.340047059163499</v>
      </c>
      <c r="I82" s="3">
        <v>15.2781939106919</v>
      </c>
      <c r="J82" s="3">
        <v>14.623576370998601</v>
      </c>
      <c r="K82" s="3">
        <v>13.383565972618699</v>
      </c>
      <c r="L82" s="3">
        <v>10.094068524997301</v>
      </c>
      <c r="M82" s="3">
        <v>10.2602454255819</v>
      </c>
      <c r="N82" s="3">
        <v>12.313947119317501</v>
      </c>
      <c r="O82" s="3">
        <v>23.608912465050199</v>
      </c>
      <c r="P82" s="3">
        <v>16.848555823946601</v>
      </c>
      <c r="Q82" s="3">
        <v>13.062310893602399</v>
      </c>
      <c r="R82" s="3">
        <v>19.470655415052299</v>
      </c>
      <c r="S82" s="3">
        <v>7.2434109229227097</v>
      </c>
      <c r="T82" s="3">
        <v>14.878016779561699</v>
      </c>
      <c r="U82" s="3">
        <v>16.852023906575599</v>
      </c>
      <c r="V82" s="3">
        <v>18.619505646687301</v>
      </c>
    </row>
    <row r="83" spans="1:22" x14ac:dyDescent="0.35">
      <c r="A83" s="2">
        <v>44291</v>
      </c>
      <c r="B83" s="3">
        <v>16.460626822998599</v>
      </c>
      <c r="C83" s="3">
        <v>14.188792433448301</v>
      </c>
      <c r="D83" s="3">
        <v>15.5282612893473</v>
      </c>
      <c r="E83" s="3">
        <v>14.905117848857699</v>
      </c>
      <c r="F83" s="3">
        <v>11.918964884965099</v>
      </c>
      <c r="G83" s="3">
        <v>12.245560065967201</v>
      </c>
      <c r="H83" s="3">
        <v>14.075697085106199</v>
      </c>
      <c r="I83" s="3">
        <v>15.316879560939499</v>
      </c>
      <c r="J83" s="3">
        <v>15.0608189333048</v>
      </c>
      <c r="K83" s="3">
        <v>13.172770018265</v>
      </c>
      <c r="L83" s="3">
        <v>9.4693061276789106</v>
      </c>
      <c r="M83" s="3">
        <v>10.1520301770627</v>
      </c>
      <c r="N83" s="3">
        <v>12.1054009039132</v>
      </c>
      <c r="O83" s="3">
        <v>22.5898972225393</v>
      </c>
      <c r="P83" s="3">
        <v>16.3397899469973</v>
      </c>
      <c r="Q83" s="3">
        <v>13.612733847769601</v>
      </c>
      <c r="R83" s="3">
        <v>19.3105362371602</v>
      </c>
      <c r="S83" s="3">
        <v>6.6032562499429197</v>
      </c>
      <c r="T83" s="3">
        <v>14.2944310134954</v>
      </c>
      <c r="U83" s="3">
        <v>16.914211525706602</v>
      </c>
      <c r="V83" s="3">
        <v>19.300760705797501</v>
      </c>
    </row>
    <row r="84" spans="1:22" x14ac:dyDescent="0.35">
      <c r="A84" s="2">
        <v>44321</v>
      </c>
      <c r="B84" s="3">
        <v>16.150376994577201</v>
      </c>
      <c r="C84" s="3">
        <v>13.1055137896654</v>
      </c>
      <c r="D84" s="3">
        <v>15.7828550604381</v>
      </c>
      <c r="E84" s="3">
        <v>14.448004233699301</v>
      </c>
      <c r="F84" s="3">
        <v>12.475222292999399</v>
      </c>
      <c r="G84" s="3">
        <v>10.928666297063501</v>
      </c>
      <c r="H84" s="3">
        <v>13.9668329954079</v>
      </c>
      <c r="I84" s="3">
        <v>14.2004157285688</v>
      </c>
      <c r="J84" s="3">
        <v>14.6401093288796</v>
      </c>
      <c r="K84" s="3">
        <v>11.2810212701601</v>
      </c>
      <c r="L84" s="3">
        <v>8.8486681582786204</v>
      </c>
      <c r="M84" s="3">
        <v>9.4784773098466104</v>
      </c>
      <c r="N84" s="3">
        <v>12.9141670728731</v>
      </c>
      <c r="O84" s="3">
        <v>22.262718998611099</v>
      </c>
      <c r="P84" s="3">
        <v>15.5579104934419</v>
      </c>
      <c r="Q84" s="3">
        <v>13.9566503944689</v>
      </c>
      <c r="R84" s="3">
        <v>18.142243025198098</v>
      </c>
      <c r="S84" s="3">
        <v>6.2130012426838697</v>
      </c>
      <c r="T84" s="3">
        <v>13.794211551253699</v>
      </c>
      <c r="U84" s="3">
        <v>16.502514783595799</v>
      </c>
      <c r="V84" s="3">
        <v>19.198813177149098</v>
      </c>
    </row>
    <row r="85" spans="1:22" x14ac:dyDescent="0.35">
      <c r="A85" s="2">
        <v>44351</v>
      </c>
      <c r="B85" s="3">
        <v>16.847678302487601</v>
      </c>
      <c r="C85" s="3">
        <v>11.2745752300522</v>
      </c>
      <c r="D85" s="3">
        <v>16.217278537985099</v>
      </c>
      <c r="E85" s="3">
        <v>16.383871769486301</v>
      </c>
      <c r="F85" s="3">
        <v>13.118065569960599</v>
      </c>
      <c r="G85" s="3">
        <v>10.452563475484</v>
      </c>
      <c r="H85" s="3">
        <v>13.8601812079414</v>
      </c>
      <c r="I85" s="3">
        <v>13.844410181097899</v>
      </c>
      <c r="J85" s="3">
        <v>15.112509813686</v>
      </c>
      <c r="K85" s="3">
        <v>11.2881607565844</v>
      </c>
      <c r="L85" s="3">
        <v>9.5378792033825093</v>
      </c>
      <c r="M85" s="3">
        <v>9.9489755664537896</v>
      </c>
      <c r="N85" s="3">
        <v>12.700238498367099</v>
      </c>
      <c r="O85" s="3">
        <v>23.332177366334001</v>
      </c>
      <c r="P85" s="3">
        <v>16.132477242845798</v>
      </c>
      <c r="Q85" s="3">
        <v>13.703245845799801</v>
      </c>
      <c r="R85" s="3">
        <v>17.960804908988699</v>
      </c>
      <c r="S85" s="3">
        <v>6.0705746184462797</v>
      </c>
      <c r="T85" s="3">
        <v>15.082130299182101</v>
      </c>
      <c r="U85" s="3">
        <v>18.0409408335357</v>
      </c>
      <c r="V85" s="3">
        <v>19.381895266856802</v>
      </c>
    </row>
    <row r="86" spans="1:22" x14ac:dyDescent="0.35">
      <c r="A86" s="2">
        <v>44379</v>
      </c>
      <c r="B86" s="3">
        <v>16.286986006426499</v>
      </c>
      <c r="C86" s="3">
        <v>11.2180512623548</v>
      </c>
      <c r="D86" s="3">
        <v>14.939130140986</v>
      </c>
      <c r="E86" s="3">
        <v>16.4447168822382</v>
      </c>
      <c r="F86" s="3">
        <v>12.5128959199169</v>
      </c>
      <c r="G86" s="3">
        <v>8.9003516700881207</v>
      </c>
      <c r="H86" s="3">
        <v>13.543260821896901</v>
      </c>
      <c r="I86" s="3">
        <v>13.8883423723967</v>
      </c>
      <c r="J86" s="3">
        <v>14.820295039589199</v>
      </c>
      <c r="K86" s="3">
        <v>11.226477795796701</v>
      </c>
      <c r="L86" s="3">
        <v>9.1558407213103798</v>
      </c>
      <c r="M86" s="3">
        <v>9.4007221797387697</v>
      </c>
      <c r="N86" s="3">
        <v>11.964935508902499</v>
      </c>
      <c r="O86" s="3">
        <v>23.100625118627299</v>
      </c>
      <c r="P86" s="3">
        <v>15.7755283222331</v>
      </c>
      <c r="Q86" s="3">
        <v>13.5048735938246</v>
      </c>
      <c r="R86" s="3">
        <v>17.210038190243701</v>
      </c>
      <c r="S86" s="3">
        <v>5.6731439392932197</v>
      </c>
      <c r="T86" s="3">
        <v>14.5894081749215</v>
      </c>
      <c r="U86" s="3">
        <v>17.994800982603302</v>
      </c>
      <c r="V86" s="3">
        <v>19.596533115002799</v>
      </c>
    </row>
    <row r="87" spans="1:22" x14ac:dyDescent="0.35">
      <c r="A87" s="2">
        <v>44413</v>
      </c>
      <c r="B87" s="3">
        <v>15.516425620436699</v>
      </c>
      <c r="C87" s="3">
        <v>10.409546975680501</v>
      </c>
      <c r="D87" s="3">
        <v>15.0016637697193</v>
      </c>
      <c r="E87" s="3">
        <v>15.0473145576834</v>
      </c>
      <c r="F87" s="3">
        <v>11.947716322581201</v>
      </c>
      <c r="G87" s="3">
        <v>8.6082340459568591</v>
      </c>
      <c r="H87" s="3">
        <v>13.316966492448399</v>
      </c>
      <c r="I87" s="3">
        <v>13.520679528352201</v>
      </c>
      <c r="J87" s="3">
        <v>14.5092774956379</v>
      </c>
      <c r="K87" s="3">
        <v>10.7582271150984</v>
      </c>
      <c r="L87" s="3">
        <v>8.0949036262394696</v>
      </c>
      <c r="M87" s="3">
        <v>9.5448153229499209</v>
      </c>
      <c r="N87" s="3">
        <v>11.2474793409143</v>
      </c>
      <c r="O87" s="3">
        <v>23.696177653539401</v>
      </c>
      <c r="P87" s="3">
        <v>13.964770397958</v>
      </c>
      <c r="Q87" s="3">
        <v>13.1696919049842</v>
      </c>
      <c r="R87" s="3">
        <v>16.5229872012724</v>
      </c>
      <c r="S87" s="3">
        <v>5.6530589632818398</v>
      </c>
      <c r="T87" s="3">
        <v>14.489572931181399</v>
      </c>
      <c r="U87" s="3">
        <v>16.952525832705899</v>
      </c>
      <c r="V87" s="3">
        <v>19.0142080678058</v>
      </c>
    </row>
    <row r="88" spans="1:22" x14ac:dyDescent="0.35">
      <c r="A88" s="2">
        <v>44442</v>
      </c>
      <c r="B88" s="3">
        <v>15.336207344678501</v>
      </c>
      <c r="C88" s="3">
        <v>10.249241433637399</v>
      </c>
      <c r="D88" s="3">
        <v>15.0969125554037</v>
      </c>
      <c r="E88" s="3">
        <v>15.920714278130999</v>
      </c>
      <c r="F88" s="3">
        <v>11.994772567977501</v>
      </c>
      <c r="G88" s="3">
        <v>9.1081051459605202</v>
      </c>
      <c r="H88" s="3">
        <v>14.116211099952601</v>
      </c>
      <c r="I88" s="3">
        <v>13.2991406750771</v>
      </c>
      <c r="J88" s="3">
        <v>14.389512342222501</v>
      </c>
      <c r="K88" s="3">
        <v>10.494305329962501</v>
      </c>
      <c r="L88" s="3">
        <v>7.9805060061579001</v>
      </c>
      <c r="M88" s="3">
        <v>9.1895834256778706</v>
      </c>
      <c r="N88" s="3">
        <v>11.1110996823916</v>
      </c>
      <c r="O88" s="3">
        <v>24.6910353351232</v>
      </c>
      <c r="P88" s="3">
        <v>14.0610819958035</v>
      </c>
      <c r="Q88" s="3">
        <v>13.414748333459</v>
      </c>
      <c r="R88" s="3">
        <v>18.0375870320131</v>
      </c>
      <c r="S88" s="3">
        <v>5.4482239041159399</v>
      </c>
      <c r="T88" s="3">
        <v>14.5699511877764</v>
      </c>
      <c r="U88" s="3">
        <v>16.334712154328699</v>
      </c>
      <c r="V88" s="3">
        <v>19.0656588676982</v>
      </c>
    </row>
    <row r="89" spans="1:22" x14ac:dyDescent="0.35">
      <c r="A89" s="2">
        <v>44474</v>
      </c>
      <c r="B89" s="3">
        <v>15.2210111838654</v>
      </c>
      <c r="C89" s="3">
        <v>9.6173163882343005</v>
      </c>
      <c r="D89" s="3">
        <v>14.982190257343801</v>
      </c>
      <c r="E89" s="3">
        <v>15.876912735446201</v>
      </c>
      <c r="F89" s="3">
        <v>11.900674231249999</v>
      </c>
      <c r="G89" s="3">
        <v>9.1506034276385808</v>
      </c>
      <c r="H89" s="3">
        <v>14.0308391001746</v>
      </c>
      <c r="I89" s="3">
        <v>12.428121567645301</v>
      </c>
      <c r="J89" s="3">
        <v>13.7549832471261</v>
      </c>
      <c r="K89" s="3">
        <v>9.6992334979661603</v>
      </c>
      <c r="L89" s="3">
        <v>7.6765823552549</v>
      </c>
      <c r="M89" s="3">
        <v>9.3225746690506295</v>
      </c>
      <c r="N89" s="3">
        <v>10.235997191796599</v>
      </c>
      <c r="O89" s="3">
        <v>24.597402309025998</v>
      </c>
      <c r="P89" s="3">
        <v>12.8785486731652</v>
      </c>
      <c r="Q89" s="3">
        <v>13.3942895288667</v>
      </c>
      <c r="R89" s="3">
        <v>17.322053830902298</v>
      </c>
      <c r="S89" s="3">
        <v>5.0833587373837199</v>
      </c>
      <c r="T89" s="3">
        <v>14.419043211689401</v>
      </c>
      <c r="U89" s="3">
        <v>15.9775045486903</v>
      </c>
      <c r="V89" s="3">
        <v>18.9512959483705</v>
      </c>
    </row>
    <row r="90" spans="1:22" x14ac:dyDescent="0.35">
      <c r="A90" s="2">
        <v>44505</v>
      </c>
      <c r="B90" s="3">
        <v>15.1251364601844</v>
      </c>
      <c r="C90" s="3">
        <v>9.7423778382456394</v>
      </c>
      <c r="D90" s="3">
        <v>15.1525650377106</v>
      </c>
      <c r="E90" s="3">
        <v>16.547356031689802</v>
      </c>
      <c r="F90" s="3">
        <v>12.155490244403801</v>
      </c>
      <c r="G90" s="3">
        <v>9.8659277827475194</v>
      </c>
      <c r="H90" s="3">
        <v>14.3280470896159</v>
      </c>
      <c r="I90" s="3">
        <v>13.0724442373399</v>
      </c>
      <c r="J90" s="3">
        <v>13.8828288652021</v>
      </c>
      <c r="K90" s="3">
        <v>9.9900726570189704</v>
      </c>
      <c r="L90" s="3">
        <v>7.4216921457374996</v>
      </c>
      <c r="M90" s="3">
        <v>9.6328991310244394</v>
      </c>
      <c r="N90" s="3">
        <v>11.2057583587724</v>
      </c>
      <c r="O90" s="3">
        <v>23.969654240501999</v>
      </c>
      <c r="P90" s="3">
        <v>12.993574375704499</v>
      </c>
      <c r="Q90" s="3">
        <v>13.696828031424699</v>
      </c>
      <c r="R90" s="3">
        <v>17.239820228179902</v>
      </c>
      <c r="S90" s="3">
        <v>5.4810116083691298</v>
      </c>
      <c r="T90" s="3">
        <v>15.140797398843301</v>
      </c>
      <c r="U90" s="3">
        <v>16.126781703036499</v>
      </c>
      <c r="V90" s="3">
        <v>18.683300062864699</v>
      </c>
    </row>
    <row r="91" spans="1:22" x14ac:dyDescent="0.35">
      <c r="A91" s="2">
        <v>44533</v>
      </c>
      <c r="B91" s="3">
        <v>15.5278388589476</v>
      </c>
      <c r="C91" s="3">
        <v>9.5521255828953393</v>
      </c>
      <c r="D91" s="3">
        <v>14.7273976927015</v>
      </c>
      <c r="E91" s="3">
        <v>15.249212884060499</v>
      </c>
      <c r="F91" s="3">
        <v>10.2370740781904</v>
      </c>
      <c r="G91" s="3">
        <v>9.7198783277102194</v>
      </c>
      <c r="H91" s="3">
        <v>14.819624783746599</v>
      </c>
      <c r="I91" s="3">
        <v>13.340427958014001</v>
      </c>
      <c r="J91" s="3">
        <v>13.1257247716199</v>
      </c>
      <c r="K91" s="3">
        <v>10.157709814697499</v>
      </c>
      <c r="L91" s="3">
        <v>7.6986278501894096</v>
      </c>
      <c r="M91" s="3">
        <v>9.6529054505202492</v>
      </c>
      <c r="N91" s="3">
        <v>9.7346039195880305</v>
      </c>
      <c r="O91" s="3">
        <v>23.265267172273699</v>
      </c>
      <c r="P91" s="3">
        <v>12.52471113779</v>
      </c>
      <c r="Q91" s="3">
        <v>13.0613314822613</v>
      </c>
      <c r="R91" s="3">
        <v>16.700228455275901</v>
      </c>
      <c r="S91" s="3">
        <v>6.1241457071733603</v>
      </c>
      <c r="T91" s="3">
        <v>15.8256683243211</v>
      </c>
      <c r="U91" s="3">
        <v>16.360323659501699</v>
      </c>
      <c r="V91" s="3">
        <v>17.281010014186201</v>
      </c>
    </row>
    <row r="92" spans="1:22" x14ac:dyDescent="0.35">
      <c r="A92" s="2">
        <v>44566</v>
      </c>
      <c r="B92" s="3">
        <v>14.996140078092999</v>
      </c>
      <c r="C92" s="3">
        <v>9.2761055782266695</v>
      </c>
      <c r="D92" s="3">
        <v>14.616970731649401</v>
      </c>
      <c r="E92" s="3">
        <v>15.0226444890293</v>
      </c>
      <c r="F92" s="3">
        <v>10.925164287167499</v>
      </c>
      <c r="G92" s="3">
        <v>10.223512723458301</v>
      </c>
      <c r="H92" s="3">
        <v>15.604885791718001</v>
      </c>
      <c r="I92" s="3">
        <v>13.8885656696213</v>
      </c>
      <c r="J92" s="3">
        <v>13.8429108322786</v>
      </c>
      <c r="K92" s="3">
        <v>10.0515724631293</v>
      </c>
      <c r="L92" s="3">
        <v>7.4836661304278502</v>
      </c>
      <c r="M92" s="3">
        <v>9.9585680266783694</v>
      </c>
      <c r="N92" s="3">
        <v>9.6563086992252192</v>
      </c>
      <c r="O92" s="3">
        <v>23.661407719961399</v>
      </c>
      <c r="P92" s="3">
        <v>11.9463551436467</v>
      </c>
      <c r="Q92" s="3">
        <v>13.2929936646375</v>
      </c>
      <c r="R92" s="3">
        <v>17.5653172830805</v>
      </c>
      <c r="S92" s="3">
        <v>5.8767095947349501</v>
      </c>
      <c r="T92" s="3">
        <v>15.489329081902101</v>
      </c>
      <c r="U92" s="3">
        <v>16.646381202215299</v>
      </c>
      <c r="V92" s="3">
        <v>18.0482503102441</v>
      </c>
    </row>
    <row r="93" spans="1:22" x14ac:dyDescent="0.35">
      <c r="A93" s="2">
        <v>44596</v>
      </c>
      <c r="B93" s="3">
        <v>13.7360975324466</v>
      </c>
      <c r="C93" s="3">
        <v>9.5415453705615807</v>
      </c>
      <c r="D93" s="3">
        <v>14.8768531650779</v>
      </c>
      <c r="E93" s="3">
        <v>15.506712076186799</v>
      </c>
      <c r="F93" s="3">
        <v>9.9144278075776704</v>
      </c>
      <c r="G93" s="3">
        <v>10.5461879068386</v>
      </c>
      <c r="H93" s="3">
        <v>15.1561089932349</v>
      </c>
      <c r="I93" s="3">
        <v>12.5768885942864</v>
      </c>
      <c r="J93" s="3">
        <v>13.3840643219363</v>
      </c>
      <c r="K93" s="3">
        <v>9.3004901337753907</v>
      </c>
      <c r="L93" s="3">
        <v>8.0594472384801108</v>
      </c>
      <c r="M93" s="3">
        <v>9.7648691618629009</v>
      </c>
      <c r="N93" s="3">
        <v>10.0501368266708</v>
      </c>
      <c r="O93" s="3">
        <v>22.661206817355001</v>
      </c>
      <c r="P93" s="3">
        <v>12.2696243775002</v>
      </c>
      <c r="Q93" s="3">
        <v>13.5659516132372</v>
      </c>
      <c r="R93" s="3">
        <v>17.169675310261201</v>
      </c>
      <c r="S93" s="3">
        <v>4.4666481676037399</v>
      </c>
      <c r="T93" s="3">
        <v>15.776492872594501</v>
      </c>
      <c r="U93" s="3">
        <v>15.0417979241846</v>
      </c>
      <c r="V93" s="3">
        <v>18.8290357942358</v>
      </c>
    </row>
    <row r="94" spans="1:22" x14ac:dyDescent="0.35">
      <c r="A94" s="2">
        <v>44624</v>
      </c>
      <c r="B94" s="3">
        <v>13.612767275185799</v>
      </c>
      <c r="C94" s="3">
        <v>9.6474871740635209</v>
      </c>
      <c r="D94" s="3">
        <v>15.0753706028273</v>
      </c>
      <c r="E94" s="3">
        <v>15.0354454734581</v>
      </c>
      <c r="F94" s="3">
        <v>8.9575067473308394</v>
      </c>
      <c r="G94" s="3">
        <v>11.5646625447995</v>
      </c>
      <c r="H94" s="3">
        <v>15.4033636725602</v>
      </c>
      <c r="I94" s="3">
        <v>12.5267784982686</v>
      </c>
      <c r="J94" s="3">
        <v>13.5290480879485</v>
      </c>
      <c r="K94" s="3">
        <v>9.3794621630043302</v>
      </c>
      <c r="L94" s="3">
        <v>8.2232013700067306</v>
      </c>
      <c r="M94" s="3">
        <v>10.0869859944035</v>
      </c>
      <c r="N94" s="3">
        <v>8.9739110683710201</v>
      </c>
      <c r="O94" s="3">
        <v>20.759384686484299</v>
      </c>
      <c r="P94" s="3">
        <v>10.891628817253601</v>
      </c>
      <c r="Q94" s="3">
        <v>14.225406911906999</v>
      </c>
      <c r="R94" s="3">
        <v>17.043713192873199</v>
      </c>
      <c r="S94" s="3">
        <v>4.3337614084057599</v>
      </c>
      <c r="T94" s="3">
        <v>16.510533136556599</v>
      </c>
      <c r="U94" s="3">
        <v>15.012569710229</v>
      </c>
      <c r="V94" s="3">
        <v>19.420650557563398</v>
      </c>
    </row>
    <row r="95" spans="1:22" x14ac:dyDescent="0.35">
      <c r="A95" s="2">
        <v>44656</v>
      </c>
      <c r="B95" s="3">
        <v>12.9743296974821</v>
      </c>
      <c r="C95" s="3">
        <v>9.5099230313259007</v>
      </c>
      <c r="D95" s="3">
        <v>14.958200817976101</v>
      </c>
      <c r="E95" s="3">
        <v>14.706237460891399</v>
      </c>
      <c r="F95" s="3">
        <v>9.4141321582535493</v>
      </c>
      <c r="G95" s="3">
        <v>10.891239342907101</v>
      </c>
      <c r="H95" s="3">
        <v>15.2845531763351</v>
      </c>
      <c r="I95" s="3">
        <v>12.277589810916201</v>
      </c>
      <c r="J95" s="3">
        <v>14.1308397980373</v>
      </c>
      <c r="K95" s="3">
        <v>9.4114023846736998</v>
      </c>
      <c r="L95" s="3">
        <v>7.6733114867091103</v>
      </c>
      <c r="M95" s="3">
        <v>9.7806479857463895</v>
      </c>
      <c r="N95" s="3">
        <v>10.062699254427899</v>
      </c>
      <c r="O95" s="3">
        <v>22.6152050265901</v>
      </c>
      <c r="P95" s="3">
        <v>11.1274192254553</v>
      </c>
      <c r="Q95" s="3">
        <v>13.9112692846097</v>
      </c>
      <c r="R95" s="3">
        <v>17.0380177489834</v>
      </c>
      <c r="S95" s="3">
        <v>4.9030292531891204</v>
      </c>
      <c r="T95" s="3">
        <v>16.728125149964001</v>
      </c>
      <c r="U95" s="3">
        <v>14.6809305540646</v>
      </c>
      <c r="V95" s="3">
        <v>19.027454055943998</v>
      </c>
    </row>
    <row r="96" spans="1:22" x14ac:dyDescent="0.35">
      <c r="A96" s="2">
        <v>44686</v>
      </c>
      <c r="B96" s="3">
        <v>12.4939966325248</v>
      </c>
      <c r="C96" s="3">
        <v>8.7747955350398694</v>
      </c>
      <c r="D96" s="3">
        <v>14.652551487477799</v>
      </c>
      <c r="E96" s="3">
        <v>13.802945508150399</v>
      </c>
      <c r="F96" s="3">
        <v>7.2760936997348802</v>
      </c>
      <c r="G96" s="3">
        <v>8.5456740631837391</v>
      </c>
      <c r="H96" s="3">
        <v>14.8564157631745</v>
      </c>
      <c r="I96" s="3">
        <v>11.6490393637085</v>
      </c>
      <c r="J96" s="3">
        <v>12.6344367104667</v>
      </c>
      <c r="K96" s="3">
        <v>8.8726544912852994</v>
      </c>
      <c r="L96" s="3">
        <v>6.4608772770997396</v>
      </c>
      <c r="M96" s="3">
        <v>8.9589783198532604</v>
      </c>
      <c r="N96" s="3">
        <v>9.5397229275217796</v>
      </c>
      <c r="O96" s="3">
        <v>21.011691327652201</v>
      </c>
      <c r="P96" s="3">
        <v>10.571921274026799</v>
      </c>
      <c r="Q96" s="3">
        <v>13.709289462736599</v>
      </c>
      <c r="R96" s="3">
        <v>16.300122248264199</v>
      </c>
      <c r="S96" s="3">
        <v>4.5526055763078697</v>
      </c>
      <c r="T96" s="3">
        <v>16.126088646866901</v>
      </c>
      <c r="U96" s="3">
        <v>13.2772692894044</v>
      </c>
      <c r="V96" s="3">
        <v>19.2582787831067</v>
      </c>
    </row>
    <row r="97" spans="1:22" x14ac:dyDescent="0.35">
      <c r="A97" s="2">
        <v>44715</v>
      </c>
      <c r="B97" s="3">
        <v>12.7439513654018</v>
      </c>
      <c r="C97" s="3">
        <v>7.28374489356717</v>
      </c>
      <c r="D97" s="3">
        <v>13.6904702701062</v>
      </c>
      <c r="E97" s="3">
        <v>13.654983234661501</v>
      </c>
      <c r="F97" s="3">
        <v>6.8382946693209004</v>
      </c>
      <c r="G97" s="3">
        <v>8.3967792448450904</v>
      </c>
      <c r="H97" s="3">
        <v>14.3628513440706</v>
      </c>
      <c r="I97" s="3">
        <v>11.5626943190475</v>
      </c>
      <c r="J97" s="3">
        <v>12.409746118312899</v>
      </c>
      <c r="K97" s="3">
        <v>8.9368978405907207</v>
      </c>
      <c r="L97" s="3">
        <v>6.7055485576480098</v>
      </c>
      <c r="M97" s="3">
        <v>9.0000963517906296</v>
      </c>
      <c r="N97" s="3">
        <v>9.5538675814672693</v>
      </c>
      <c r="O97" s="3">
        <v>20.9377768278286</v>
      </c>
      <c r="P97" s="3">
        <v>11.1713677686525</v>
      </c>
      <c r="Q97" s="3">
        <v>12.4769945811365</v>
      </c>
      <c r="R97" s="3">
        <v>16.193868964830699</v>
      </c>
      <c r="S97" s="3">
        <v>4.97510685320424</v>
      </c>
      <c r="T97" s="3">
        <v>14.511528332006201</v>
      </c>
      <c r="U97" s="3">
        <v>12.4818004056663</v>
      </c>
      <c r="V97" s="3">
        <v>16.957737340155699</v>
      </c>
    </row>
    <row r="98" spans="1:22" x14ac:dyDescent="0.35">
      <c r="A98" s="2">
        <v>44747</v>
      </c>
      <c r="B98" s="3">
        <v>13.8227081562585</v>
      </c>
      <c r="C98" s="3">
        <v>6.3530465134039096</v>
      </c>
      <c r="D98" s="3">
        <v>12.208409384382399</v>
      </c>
      <c r="E98" s="3">
        <v>12.796314366129099</v>
      </c>
      <c r="F98" s="3">
        <v>6.4622671167340497</v>
      </c>
      <c r="G98" s="3">
        <v>6.8058574394310796</v>
      </c>
      <c r="H98" s="3">
        <v>13.431233425202</v>
      </c>
      <c r="I98" s="3">
        <v>10.096261653208099</v>
      </c>
      <c r="J98" s="3">
        <v>11.523166357250201</v>
      </c>
      <c r="K98" s="3">
        <v>8.1588082627676606</v>
      </c>
      <c r="L98" s="3">
        <v>5.8581920467214701</v>
      </c>
      <c r="M98" s="3">
        <v>8.5650537346592301</v>
      </c>
      <c r="N98" s="3">
        <v>7.5660958044079702</v>
      </c>
      <c r="O98" s="3">
        <v>19.997480467585898</v>
      </c>
      <c r="P98" s="3">
        <v>12.022968187901</v>
      </c>
      <c r="Q98" s="3">
        <v>12.323923892221201</v>
      </c>
      <c r="R98" s="3">
        <v>14.9289055251433</v>
      </c>
      <c r="S98" s="3">
        <v>4.2114981867849801</v>
      </c>
      <c r="T98" s="3">
        <v>12.623406234063401</v>
      </c>
      <c r="U98" s="3">
        <v>10.6240277480861</v>
      </c>
      <c r="V98" s="3">
        <v>15.594735681743</v>
      </c>
    </row>
    <row r="99" spans="1:22" x14ac:dyDescent="0.35">
      <c r="A99" s="2">
        <v>44778</v>
      </c>
      <c r="B99" s="3">
        <v>12.727145257956099</v>
      </c>
      <c r="C99" s="3">
        <v>6.4792054633581504</v>
      </c>
      <c r="D99" s="3">
        <v>12.9017155374951</v>
      </c>
      <c r="E99" s="3">
        <v>12.840102596559101</v>
      </c>
      <c r="F99" s="3">
        <v>6.09716895792217</v>
      </c>
      <c r="G99" s="3">
        <v>7.3248834023034801</v>
      </c>
      <c r="H99" s="3">
        <v>13.919599883841901</v>
      </c>
      <c r="I99" s="3">
        <v>10.837706339027999</v>
      </c>
      <c r="J99" s="3">
        <v>11.499126668419599</v>
      </c>
      <c r="K99" s="3">
        <v>8.7974299012607506</v>
      </c>
      <c r="L99" s="3">
        <v>6.4257114868106502</v>
      </c>
      <c r="M99" s="3">
        <v>8.8479595382107501</v>
      </c>
      <c r="N99" s="3">
        <v>8.0328073664205295</v>
      </c>
      <c r="O99" s="3">
        <v>22.193593468411901</v>
      </c>
      <c r="P99" s="3">
        <v>10.852929649661499</v>
      </c>
      <c r="Q99" s="3">
        <v>13.4759810567936</v>
      </c>
      <c r="R99" s="3">
        <v>15.2801738436475</v>
      </c>
      <c r="S99" s="3">
        <v>4.3063610719676699</v>
      </c>
      <c r="T99" s="3">
        <v>13.393744740696199</v>
      </c>
      <c r="U99" s="3">
        <v>11.373002931848699</v>
      </c>
      <c r="V99" s="3">
        <v>16.250153295450399</v>
      </c>
    </row>
    <row r="100" spans="1:22" x14ac:dyDescent="0.35">
      <c r="A100" s="2">
        <v>44806</v>
      </c>
      <c r="B100" s="3">
        <v>12.408800311980199</v>
      </c>
      <c r="C100" s="3">
        <v>6.9016152760535601</v>
      </c>
      <c r="D100" s="3">
        <v>12.9257418849533</v>
      </c>
      <c r="E100" s="3">
        <v>13.041135086856601</v>
      </c>
      <c r="F100" s="3">
        <v>5.9876459989451902</v>
      </c>
      <c r="G100" s="3">
        <v>7.56133347676111</v>
      </c>
      <c r="H100" s="3">
        <v>13.765486429541401</v>
      </c>
      <c r="I100" s="3">
        <v>10.7721630049745</v>
      </c>
      <c r="J100" s="3">
        <v>11.117261937728101</v>
      </c>
      <c r="K100" s="3">
        <v>8.5227396378099698</v>
      </c>
      <c r="L100" s="3">
        <v>6.3850852893249499</v>
      </c>
      <c r="M100" s="3">
        <v>8.4395986418919602</v>
      </c>
      <c r="N100" s="3">
        <v>7.1211222877999596</v>
      </c>
      <c r="O100" s="3">
        <v>22.426142181748101</v>
      </c>
      <c r="P100" s="3">
        <v>10.867250197894901</v>
      </c>
      <c r="Q100" s="3">
        <v>12.968090029521001</v>
      </c>
      <c r="R100" s="3">
        <v>15.302488383801499</v>
      </c>
      <c r="S100" s="3">
        <v>4.5056995515332696</v>
      </c>
      <c r="T100" s="3">
        <v>13.0266208894349</v>
      </c>
      <c r="U100" s="3">
        <v>11.1821912536381</v>
      </c>
      <c r="V100" s="3">
        <v>15.833866676518999</v>
      </c>
    </row>
    <row r="101" spans="1:22" x14ac:dyDescent="0.35">
      <c r="A101" s="2">
        <v>44839</v>
      </c>
      <c r="B101" s="3">
        <v>11.6286324637948</v>
      </c>
      <c r="C101" s="3">
        <v>7.2730888486566103</v>
      </c>
      <c r="D101" s="3">
        <v>12.726653353681099</v>
      </c>
      <c r="E101" s="3">
        <v>11.591018283306401</v>
      </c>
      <c r="F101" s="3">
        <v>6.0428323724652397</v>
      </c>
      <c r="G101" s="3">
        <v>8.3804491641279508</v>
      </c>
      <c r="H101" s="3">
        <v>13.0158392886051</v>
      </c>
      <c r="I101" s="3">
        <v>10.4637263529869</v>
      </c>
      <c r="J101" s="3">
        <v>11.272808380312201</v>
      </c>
      <c r="K101" s="3">
        <v>8.5093109054706204</v>
      </c>
      <c r="L101" s="3">
        <v>7.0453731136282398</v>
      </c>
      <c r="M101" s="3">
        <v>8.1069595409883597</v>
      </c>
      <c r="N101" s="3">
        <v>6.6875885439816596</v>
      </c>
      <c r="O101" s="3">
        <v>21.669992870078399</v>
      </c>
      <c r="P101" s="3">
        <v>10.0914509657471</v>
      </c>
      <c r="Q101" s="3">
        <v>12.997327143887</v>
      </c>
      <c r="R101" s="3">
        <v>14.9940751323148</v>
      </c>
      <c r="S101" s="3">
        <v>4.6207796890343698</v>
      </c>
      <c r="T101" s="3">
        <v>12.605374416258099</v>
      </c>
      <c r="U101" s="3">
        <v>10.7871814262089</v>
      </c>
      <c r="V101" s="3">
        <v>15.3373689889158</v>
      </c>
    </row>
    <row r="102" spans="1:22" x14ac:dyDescent="0.35">
      <c r="A102" s="2">
        <v>44869</v>
      </c>
      <c r="B102" s="3">
        <v>11.8106458367399</v>
      </c>
      <c r="C102" s="3">
        <v>7.5131635803580101</v>
      </c>
      <c r="D102" s="3">
        <v>12.727977707626801</v>
      </c>
      <c r="E102" s="3">
        <v>11.8046103025634</v>
      </c>
      <c r="F102" s="3">
        <v>6.9648113123367503</v>
      </c>
      <c r="G102" s="3">
        <v>9.42138655075793</v>
      </c>
      <c r="H102" s="3">
        <v>13.0348057304188</v>
      </c>
      <c r="I102" s="3">
        <v>10.8056217774564</v>
      </c>
      <c r="J102" s="3">
        <v>12.509969460038899</v>
      </c>
      <c r="K102" s="3">
        <v>9.9111679785823696</v>
      </c>
      <c r="L102" s="3">
        <v>7.1984955322288799</v>
      </c>
      <c r="M102" s="3">
        <v>8.6342392919912108</v>
      </c>
      <c r="N102" s="3">
        <v>6.8676166283266697</v>
      </c>
      <c r="O102" s="3">
        <v>22.470210972912898</v>
      </c>
      <c r="P102" s="3">
        <v>9.2868994612307407</v>
      </c>
      <c r="Q102" s="3">
        <v>12.545558328471801</v>
      </c>
      <c r="R102" s="3">
        <v>15.4241103684154</v>
      </c>
      <c r="S102" s="3">
        <v>5.1366256172726104</v>
      </c>
      <c r="T102" s="3">
        <v>12.505862259287699</v>
      </c>
      <c r="U102" s="3">
        <v>9.9256078130711494</v>
      </c>
      <c r="V102" s="3">
        <v>15.0608644823961</v>
      </c>
    </row>
    <row r="103" spans="1:22" x14ac:dyDescent="0.35">
      <c r="A103" s="2">
        <v>44900</v>
      </c>
      <c r="B103" s="3">
        <v>12.2103279710128</v>
      </c>
      <c r="C103" s="3">
        <v>7.2753245209395203</v>
      </c>
      <c r="D103" s="3">
        <v>12.6410089662246</v>
      </c>
      <c r="E103" s="3">
        <v>12.3428881215155</v>
      </c>
      <c r="F103" s="3">
        <v>7.4658206895671997</v>
      </c>
      <c r="G103" s="3">
        <v>9.5374069507665897</v>
      </c>
      <c r="H103" s="3">
        <v>13.3979645654713</v>
      </c>
      <c r="I103" s="3">
        <v>12.9994552141158</v>
      </c>
      <c r="J103" s="3">
        <v>12.3586945606106</v>
      </c>
      <c r="K103" s="3">
        <v>10.7579433315872</v>
      </c>
      <c r="L103" s="3">
        <v>6.7370066751283799</v>
      </c>
      <c r="M103" s="3">
        <v>9.1147339694752301</v>
      </c>
      <c r="N103" s="3">
        <v>6.6731054527480698</v>
      </c>
      <c r="O103" s="3">
        <v>23.034423453099201</v>
      </c>
      <c r="P103" s="3">
        <v>10.815583255069299</v>
      </c>
      <c r="Q103" s="3">
        <v>12.4650009765765</v>
      </c>
      <c r="R103" s="3">
        <v>15.7642979652984</v>
      </c>
      <c r="S103" s="3">
        <v>5.4554005828592897</v>
      </c>
      <c r="T103" s="3">
        <v>12.3757121718089</v>
      </c>
      <c r="U103" s="3">
        <v>12.412149830085699</v>
      </c>
      <c r="V103" s="3">
        <v>14.0856993762435</v>
      </c>
    </row>
    <row r="104" spans="1:22" x14ac:dyDescent="0.35">
      <c r="A104" s="2">
        <v>44931</v>
      </c>
      <c r="B104" s="3">
        <v>12.036413544207401</v>
      </c>
      <c r="C104" s="3">
        <v>7.1300035447542998</v>
      </c>
      <c r="D104" s="3">
        <v>11.824847568529799</v>
      </c>
      <c r="E104" s="3">
        <v>12.947729781123799</v>
      </c>
      <c r="F104" s="3">
        <v>7.8437816701988599</v>
      </c>
      <c r="G104" s="3">
        <v>9.5169033660703199</v>
      </c>
      <c r="H104" s="3">
        <v>13.435772045849699</v>
      </c>
      <c r="I104" s="3">
        <v>12.7656458020362</v>
      </c>
      <c r="J104" s="3">
        <v>12.286379266308201</v>
      </c>
      <c r="K104" s="3">
        <v>10.610419366221199</v>
      </c>
      <c r="L104" s="3">
        <v>6.8723962343616201</v>
      </c>
      <c r="M104" s="3">
        <v>9.0738684026097705</v>
      </c>
      <c r="N104" s="3">
        <v>6.76807173346082</v>
      </c>
      <c r="O104" s="3">
        <v>21.806647143854001</v>
      </c>
      <c r="P104" s="3">
        <v>11.5941711576621</v>
      </c>
      <c r="Q104" s="3">
        <v>11.608509356749501</v>
      </c>
      <c r="R104" s="3">
        <v>15.926340454666301</v>
      </c>
      <c r="S104" s="3">
        <v>5.6393680033447904</v>
      </c>
      <c r="T104" s="3">
        <v>12.0335113647504</v>
      </c>
      <c r="U104" s="3">
        <v>11.095950574112599</v>
      </c>
      <c r="V104" s="3">
        <v>14.5320256211737</v>
      </c>
    </row>
    <row r="105" spans="1:22" x14ac:dyDescent="0.35">
      <c r="A105" s="2">
        <v>44960</v>
      </c>
      <c r="B105" s="3">
        <v>12.547359682538</v>
      </c>
      <c r="C105" s="3">
        <v>7.8556084773272898</v>
      </c>
      <c r="D105" s="3">
        <v>12.307502431589</v>
      </c>
      <c r="E105" s="3">
        <v>13.154926215134401</v>
      </c>
      <c r="F105" s="3">
        <v>7.92077133203132</v>
      </c>
      <c r="G105" s="3">
        <v>10.142932042575</v>
      </c>
      <c r="H105" s="3">
        <v>13.5194730239414</v>
      </c>
      <c r="I105" s="3">
        <v>14.422445167713899</v>
      </c>
      <c r="J105" s="3">
        <v>12.896624400642899</v>
      </c>
      <c r="K105" s="3">
        <v>12.7138805589301</v>
      </c>
      <c r="L105" s="3">
        <v>6.9925168884642099</v>
      </c>
      <c r="M105" s="3">
        <v>9.4442412806809806</v>
      </c>
      <c r="N105" s="3">
        <v>7.4812947606250697</v>
      </c>
      <c r="O105" s="3">
        <v>20.9645735476456</v>
      </c>
      <c r="P105" s="3">
        <v>11.661766889090099</v>
      </c>
      <c r="Q105" s="3">
        <v>11.3162756313515</v>
      </c>
      <c r="R105" s="3">
        <v>16.099592108463501</v>
      </c>
      <c r="S105" s="3">
        <v>4.9967089912104097</v>
      </c>
      <c r="T105" s="3">
        <v>12.107363510445801</v>
      </c>
      <c r="U105" s="3">
        <v>11.338782997487799</v>
      </c>
      <c r="V105" s="3">
        <v>14.7776767181377</v>
      </c>
    </row>
    <row r="106" spans="1:22" x14ac:dyDescent="0.35">
      <c r="A106" s="2">
        <v>44988</v>
      </c>
      <c r="B106" s="3">
        <v>12.408667357037199</v>
      </c>
      <c r="C106" s="3">
        <v>7.9295750263413796</v>
      </c>
      <c r="D106" s="3">
        <v>11.843251464067199</v>
      </c>
      <c r="E106" s="3">
        <v>11.989494533978</v>
      </c>
      <c r="F106" s="3">
        <v>7.4079077679919196</v>
      </c>
      <c r="G106" s="3">
        <v>9.7225279934</v>
      </c>
      <c r="H106" s="3">
        <v>13.245999917155601</v>
      </c>
      <c r="I106" s="3">
        <v>14.5100104567214</v>
      </c>
      <c r="J106" s="3">
        <v>12.949630516978299</v>
      </c>
      <c r="K106" s="3">
        <v>12.9056789916936</v>
      </c>
      <c r="L106" s="3">
        <v>6.7506193818804698</v>
      </c>
      <c r="M106" s="3">
        <v>8.96274187278126</v>
      </c>
      <c r="N106" s="3">
        <v>7.8632946509680304</v>
      </c>
      <c r="O106" s="3">
        <v>20.373969137132899</v>
      </c>
      <c r="P106" s="3">
        <v>11.1977561455024</v>
      </c>
      <c r="Q106" s="3">
        <v>11.1303906853662</v>
      </c>
      <c r="R106" s="3">
        <v>15.773529376361999</v>
      </c>
      <c r="S106" s="3">
        <v>5.00654799396795</v>
      </c>
      <c r="T106" s="3">
        <v>11.3225457556929</v>
      </c>
      <c r="U106" s="3">
        <v>11.920685002172601</v>
      </c>
      <c r="V106" s="3">
        <v>14.5249316243675</v>
      </c>
    </row>
    <row r="107" spans="1:22" x14ac:dyDescent="0.35">
      <c r="A107" s="2">
        <v>45021</v>
      </c>
      <c r="B107" s="3">
        <v>12.414464705581</v>
      </c>
      <c r="C107" s="3">
        <v>7.2608335041566896</v>
      </c>
      <c r="D107" s="3">
        <v>11.920242226900699</v>
      </c>
      <c r="E107" s="3">
        <v>11.747203759001801</v>
      </c>
      <c r="F107" s="3">
        <v>6.7511486170967201</v>
      </c>
      <c r="G107" s="3">
        <v>9.7696822986414293</v>
      </c>
      <c r="H107" s="3">
        <v>13.111448882743399</v>
      </c>
      <c r="I107" s="3">
        <v>15.095215010624001</v>
      </c>
      <c r="J107" s="3">
        <v>12.485708303059701</v>
      </c>
      <c r="K107" s="3">
        <v>13.6256663922393</v>
      </c>
      <c r="L107" s="3">
        <v>6.4938533577618998</v>
      </c>
      <c r="M107" s="3">
        <v>9.0525571968000502</v>
      </c>
      <c r="N107" s="3">
        <v>7.1204622247295104</v>
      </c>
      <c r="O107" s="3">
        <v>20.0948641646361</v>
      </c>
      <c r="P107" s="3">
        <v>10.9472478518143</v>
      </c>
      <c r="Q107" s="3">
        <v>11.107498582488001</v>
      </c>
      <c r="R107" s="3">
        <v>15.460179788023799</v>
      </c>
      <c r="S107" s="3">
        <v>4.7092329588671902</v>
      </c>
      <c r="T107" s="3">
        <v>10.907069469581099</v>
      </c>
      <c r="U107" s="3">
        <v>13.969230217339099</v>
      </c>
      <c r="V107" s="3">
        <v>15.792421464870101</v>
      </c>
    </row>
    <row r="108" spans="1:22" x14ac:dyDescent="0.35">
      <c r="A108" s="2">
        <v>45051</v>
      </c>
      <c r="B108" s="3">
        <v>12.2777402644889</v>
      </c>
      <c r="C108" s="3">
        <v>7.8790687900899199</v>
      </c>
      <c r="D108" s="3">
        <v>12.0499893494794</v>
      </c>
      <c r="E108" s="3">
        <v>11.626757223367701</v>
      </c>
      <c r="F108" s="3">
        <v>7.1296054492575101</v>
      </c>
      <c r="G108" s="3">
        <v>9.8425213711552395</v>
      </c>
      <c r="H108" s="3">
        <v>13.135003208410399</v>
      </c>
      <c r="I108" s="3">
        <v>15.2140719033452</v>
      </c>
      <c r="J108" s="3">
        <v>12.3847314567371</v>
      </c>
      <c r="K108" s="3">
        <v>13.252748594357801</v>
      </c>
      <c r="L108" s="3">
        <v>6.8076523736923802</v>
      </c>
      <c r="M108" s="3">
        <v>9.1502928512091408</v>
      </c>
      <c r="N108" s="3">
        <v>7.0028128751297096</v>
      </c>
      <c r="O108" s="3">
        <v>20.744729834397699</v>
      </c>
      <c r="P108" s="3">
        <v>10.593789853408101</v>
      </c>
      <c r="Q108" s="3">
        <v>11.3138101445105</v>
      </c>
      <c r="R108" s="3">
        <v>15.2658484567459</v>
      </c>
      <c r="S108" s="3">
        <v>3.9828250459181298</v>
      </c>
      <c r="T108" s="3">
        <v>11.413749926754299</v>
      </c>
      <c r="U108" s="3">
        <v>13.5201847624395</v>
      </c>
      <c r="V108" s="3">
        <v>16.2507995829979</v>
      </c>
    </row>
    <row r="109" spans="1:22" x14ac:dyDescent="0.35">
      <c r="A109" s="2">
        <v>45082</v>
      </c>
      <c r="B109" s="3">
        <v>11.896228968747799</v>
      </c>
      <c r="C109" s="3">
        <v>8.1920339958774697</v>
      </c>
      <c r="D109" s="3">
        <v>13.330757816916201</v>
      </c>
      <c r="E109" s="3">
        <v>10.271494886116701</v>
      </c>
      <c r="F109" s="3">
        <v>7.7462944774595099</v>
      </c>
      <c r="G109" s="3">
        <v>9.6070434347808895</v>
      </c>
      <c r="H109" s="3">
        <v>13.2412920036623</v>
      </c>
      <c r="I109" s="3">
        <v>16.217824331014199</v>
      </c>
      <c r="J109" s="3">
        <v>11.8191892132976</v>
      </c>
      <c r="K109" s="3">
        <v>12.9307554488609</v>
      </c>
      <c r="L109" s="3">
        <v>7.3424352892590301</v>
      </c>
      <c r="M109" s="3">
        <v>8.8702839315647992</v>
      </c>
      <c r="N109" s="3">
        <v>7.4941276483493899</v>
      </c>
      <c r="O109" s="3">
        <v>21.412140628913001</v>
      </c>
      <c r="P109" s="3">
        <v>10.205265290233701</v>
      </c>
      <c r="Q109" s="3">
        <v>11.3065093664942</v>
      </c>
      <c r="R109" s="3">
        <v>15.543478449279799</v>
      </c>
      <c r="S109" s="3">
        <v>4.7263271066428603</v>
      </c>
      <c r="T109" s="3">
        <v>10.9954602872532</v>
      </c>
      <c r="U109" s="3">
        <v>14.234329786696801</v>
      </c>
      <c r="V109" s="3">
        <v>16.7587065457706</v>
      </c>
    </row>
    <row r="110" spans="1:22" x14ac:dyDescent="0.35">
      <c r="A110" s="2">
        <v>45112</v>
      </c>
      <c r="B110" s="3">
        <v>11.822157045085</v>
      </c>
      <c r="C110" s="3">
        <v>8.7002620067648202</v>
      </c>
      <c r="D110" s="3">
        <v>13.4142579540234</v>
      </c>
      <c r="E110" s="3">
        <v>10.1947366297724</v>
      </c>
      <c r="F110" s="3">
        <v>8.4503772984522598</v>
      </c>
      <c r="G110" s="3">
        <v>9.9924493690886802</v>
      </c>
      <c r="H110" s="3">
        <v>13.2984973743892</v>
      </c>
      <c r="I110" s="3">
        <v>16.333922555969099</v>
      </c>
      <c r="J110" s="3">
        <v>11.8928460253334</v>
      </c>
      <c r="K110" s="3">
        <v>12.0614028307333</v>
      </c>
      <c r="L110" s="3">
        <v>7.9825162545662698</v>
      </c>
      <c r="M110" s="3">
        <v>9.4247342353969294</v>
      </c>
      <c r="N110" s="3">
        <v>7.9650328604235501</v>
      </c>
      <c r="O110" s="3">
        <v>22.040484878145399</v>
      </c>
      <c r="P110" s="3">
        <v>10.311742703158799</v>
      </c>
      <c r="Q110" s="3">
        <v>11.186961007198599</v>
      </c>
      <c r="R110" s="3">
        <v>15.460606731086299</v>
      </c>
      <c r="S110" s="3">
        <v>5.3521837932901599</v>
      </c>
      <c r="T110" s="3">
        <v>11.3377011730463</v>
      </c>
      <c r="U110" s="3">
        <v>13.508972199018899</v>
      </c>
      <c r="V110" s="3">
        <v>17.197402845602799</v>
      </c>
    </row>
    <row r="111" spans="1:22" x14ac:dyDescent="0.35">
      <c r="A111" s="2">
        <v>45142</v>
      </c>
      <c r="B111" s="3">
        <v>12.2315716704508</v>
      </c>
      <c r="C111" s="3">
        <v>9.2388450879076895</v>
      </c>
      <c r="D111" s="3">
        <v>13.4405829512959</v>
      </c>
      <c r="E111" s="3">
        <v>9.9854131085967008</v>
      </c>
      <c r="F111" s="3">
        <v>8.1785316150784908</v>
      </c>
      <c r="G111" s="3">
        <v>10.8590883842244</v>
      </c>
      <c r="H111" s="3">
        <v>13.729770926693099</v>
      </c>
      <c r="I111" s="3">
        <v>16.367870240729101</v>
      </c>
      <c r="J111" s="3">
        <v>11.947595334641401</v>
      </c>
      <c r="K111" s="3">
        <v>11.7375932923989</v>
      </c>
      <c r="L111" s="3">
        <v>7.9272521294653497</v>
      </c>
      <c r="M111" s="3">
        <v>9.88690116790176</v>
      </c>
      <c r="N111" s="3">
        <v>7.9411383594501004</v>
      </c>
      <c r="O111" s="3">
        <v>21.1116742580836</v>
      </c>
      <c r="P111" s="3">
        <v>10.883340764554999</v>
      </c>
      <c r="Q111" s="3">
        <v>11.7952641484898</v>
      </c>
      <c r="R111" s="3">
        <v>15.7476451347371</v>
      </c>
      <c r="S111" s="3">
        <v>5.89966910147424</v>
      </c>
      <c r="T111" s="3">
        <v>11.642941854761901</v>
      </c>
      <c r="U111" s="3">
        <v>14.5487176779584</v>
      </c>
      <c r="V111" s="3">
        <v>17.028625661140101</v>
      </c>
    </row>
    <row r="112" spans="1:22" x14ac:dyDescent="0.35">
      <c r="A112" s="2">
        <v>45174</v>
      </c>
      <c r="B112" s="3">
        <v>12.133027173298</v>
      </c>
      <c r="C112" s="3">
        <v>8.7657642742973891</v>
      </c>
      <c r="D112" s="3">
        <v>13.701059772948801</v>
      </c>
      <c r="E112" s="3">
        <v>9.4312348039713108</v>
      </c>
      <c r="F112" s="3">
        <v>8.1511085652247406</v>
      </c>
      <c r="G112" s="3">
        <v>10.077859764025501</v>
      </c>
      <c r="H112" s="3">
        <v>13.8684265525317</v>
      </c>
      <c r="I112" s="3">
        <v>15.845786719437401</v>
      </c>
      <c r="J112" s="3">
        <v>11.721009251297399</v>
      </c>
      <c r="K112" s="3">
        <v>11.4329554070956</v>
      </c>
      <c r="L112" s="3">
        <v>7.9484261094265403</v>
      </c>
      <c r="M112" s="3">
        <v>9.6986860558367205</v>
      </c>
      <c r="N112" s="3">
        <v>7.0644213051170803</v>
      </c>
      <c r="O112" s="3">
        <v>20.651029213817399</v>
      </c>
      <c r="P112" s="3">
        <v>10.5246776604262</v>
      </c>
      <c r="Q112" s="3">
        <v>10.7390861778873</v>
      </c>
      <c r="R112" s="3">
        <v>15.9479283482101</v>
      </c>
      <c r="S112" s="3">
        <v>6.2340050992557696</v>
      </c>
      <c r="T112" s="3">
        <v>10.8358366192271</v>
      </c>
      <c r="U112" s="3">
        <v>14.864596885484399</v>
      </c>
      <c r="V112" s="3">
        <v>16.991192721126701</v>
      </c>
    </row>
    <row r="113" spans="1:37" x14ac:dyDescent="0.35">
      <c r="A113" s="2">
        <v>45204</v>
      </c>
      <c r="B113" s="3">
        <v>11.645340037472099</v>
      </c>
      <c r="C113" s="3">
        <v>8.3370582630643604</v>
      </c>
      <c r="D113" s="3">
        <v>13.001634943673</v>
      </c>
      <c r="E113" s="3">
        <v>9.7604377540795806</v>
      </c>
      <c r="F113" s="3">
        <v>7.5665150347688304</v>
      </c>
      <c r="G113" s="3">
        <v>9.2230867147577804</v>
      </c>
      <c r="H113" s="3">
        <v>13.420364766493</v>
      </c>
      <c r="I113" s="3">
        <v>15.3425761435255</v>
      </c>
      <c r="J113" s="3">
        <v>10.9823309785875</v>
      </c>
      <c r="K113" s="3">
        <v>10.2067063885988</v>
      </c>
      <c r="L113" s="3">
        <v>7.4292577543998499</v>
      </c>
      <c r="M113" s="3">
        <v>9.1176462875155497</v>
      </c>
      <c r="N113" s="3">
        <v>6.4673200659830199</v>
      </c>
      <c r="O113" s="3">
        <v>20.412385521033801</v>
      </c>
      <c r="P113" s="3">
        <v>9.6340235968593806</v>
      </c>
      <c r="Q113" s="3">
        <v>10.5944514283181</v>
      </c>
      <c r="R113" s="3">
        <v>14.8294697058996</v>
      </c>
      <c r="S113" s="3">
        <v>6.0719122135968799</v>
      </c>
      <c r="T113" s="3">
        <v>11.053807259106399</v>
      </c>
      <c r="U113" s="3">
        <v>13.501798742871401</v>
      </c>
      <c r="V113" s="3">
        <v>15.8098350255095</v>
      </c>
    </row>
    <row r="114" spans="1:37" x14ac:dyDescent="0.35">
      <c r="A114" s="2">
        <v>45233</v>
      </c>
      <c r="B114" s="3">
        <v>11.6215930405248</v>
      </c>
      <c r="C114" s="3">
        <v>8.4927728749747704</v>
      </c>
      <c r="D114" s="3">
        <v>12.295357304960101</v>
      </c>
      <c r="E114" s="3">
        <v>9.3574649532677903</v>
      </c>
      <c r="F114" s="3">
        <v>8.6016544723346495</v>
      </c>
      <c r="G114" s="3">
        <v>9.58676027276573</v>
      </c>
      <c r="H114" s="3">
        <v>13.642322364344199</v>
      </c>
      <c r="I114" s="3">
        <v>15.172105803291901</v>
      </c>
      <c r="J114" s="3">
        <v>11.631886932985401</v>
      </c>
      <c r="K114" s="3">
        <v>9.9028553015504492</v>
      </c>
      <c r="L114" s="3">
        <v>7.4773787466970401</v>
      </c>
      <c r="M114" s="3">
        <v>9.6326670641219501</v>
      </c>
      <c r="N114" s="3">
        <v>6.7029257933195003</v>
      </c>
      <c r="O114" s="3">
        <v>19.958872649715001</v>
      </c>
      <c r="P114" s="3">
        <v>9.8751664573051894</v>
      </c>
      <c r="Q114" s="3">
        <v>10.301221428946601</v>
      </c>
      <c r="R114" s="3">
        <v>14.564737214412</v>
      </c>
      <c r="S114" s="3">
        <v>4.8910401886771497</v>
      </c>
      <c r="T114" s="3">
        <v>10.198077913209801</v>
      </c>
      <c r="U114" s="3">
        <v>13.2542981314129</v>
      </c>
      <c r="V114" s="3">
        <v>15.947669508113201</v>
      </c>
    </row>
    <row r="115" spans="1:37" x14ac:dyDescent="0.35">
      <c r="A115" s="2">
        <v>45265</v>
      </c>
      <c r="B115" s="3">
        <v>11.226336218366299</v>
      </c>
      <c r="C115" s="3">
        <v>7.6735702973811097</v>
      </c>
      <c r="D115" s="3">
        <v>12.484612251852001</v>
      </c>
      <c r="E115" s="3">
        <v>9.5469780410407505</v>
      </c>
      <c r="F115" s="3">
        <v>8.7077537914730208</v>
      </c>
      <c r="G115" s="3">
        <v>10.320766664563999</v>
      </c>
      <c r="H115" s="3">
        <v>13.624910854623799</v>
      </c>
      <c r="I115" s="3">
        <v>15.6773251092078</v>
      </c>
      <c r="J115" s="3">
        <v>12.2505994304837</v>
      </c>
      <c r="K115" s="3">
        <v>10.0771361723043</v>
      </c>
      <c r="L115" s="3">
        <v>7.6662060915822403</v>
      </c>
      <c r="M115" s="3">
        <v>9.6553571356301795</v>
      </c>
      <c r="N115" s="3">
        <v>6.6352725256406897</v>
      </c>
      <c r="O115" s="3">
        <v>21.282411091018702</v>
      </c>
      <c r="P115" s="3">
        <v>9.16842961870986</v>
      </c>
      <c r="Q115" s="3">
        <v>10.423402188595499</v>
      </c>
      <c r="R115" s="3">
        <v>14.2964505508125</v>
      </c>
      <c r="S115" s="3">
        <v>4.8195835241152603</v>
      </c>
      <c r="T115" s="3">
        <v>10.384644457983701</v>
      </c>
      <c r="U115" s="3">
        <v>14.523877949148799</v>
      </c>
      <c r="V115" s="3">
        <v>16.389048562242301</v>
      </c>
    </row>
    <row r="116" spans="1:37" x14ac:dyDescent="0.35">
      <c r="A116" s="2">
        <v>45296</v>
      </c>
      <c r="B116" s="3">
        <v>10.960684542406399</v>
      </c>
      <c r="C116" s="3">
        <v>8.1092662811906706</v>
      </c>
      <c r="D116" s="3">
        <v>12.979986104923301</v>
      </c>
      <c r="E116" s="3">
        <v>9.6229115229964801</v>
      </c>
      <c r="F116" s="3">
        <v>8.3270478451299699</v>
      </c>
      <c r="G116" s="3">
        <v>11.5703069992237</v>
      </c>
      <c r="H116" s="3">
        <v>13.803569079121999</v>
      </c>
      <c r="I116" s="3">
        <v>15.7519783597456</v>
      </c>
      <c r="J116" s="3">
        <v>12.666906698358099</v>
      </c>
      <c r="K116" s="3">
        <v>10.0566434986487</v>
      </c>
      <c r="L116" s="3">
        <v>7.8861805834245002</v>
      </c>
      <c r="M116" s="3">
        <v>9.5634225825242805</v>
      </c>
      <c r="N116" s="3">
        <v>6.6869413848763104</v>
      </c>
      <c r="O116" s="3">
        <v>22.026619125019401</v>
      </c>
      <c r="P116" s="3">
        <v>9.1331546546626896</v>
      </c>
      <c r="Q116" s="3">
        <v>10.745470939195901</v>
      </c>
      <c r="R116" s="3">
        <v>14.701507198722201</v>
      </c>
      <c r="S116" s="3">
        <v>4.4737086008663303</v>
      </c>
      <c r="T116" s="3">
        <v>10.4971142153803</v>
      </c>
      <c r="U116" s="3">
        <v>14.6409976896724</v>
      </c>
      <c r="V116" s="3">
        <v>18.545479330617098</v>
      </c>
    </row>
    <row r="117" spans="1:37" x14ac:dyDescent="0.35">
      <c r="A117" s="2">
        <v>45327</v>
      </c>
      <c r="B117" s="3">
        <v>10.3702667142162</v>
      </c>
      <c r="C117" s="3">
        <v>7.95001312436841</v>
      </c>
      <c r="D117" s="3">
        <v>12.803022312448499</v>
      </c>
      <c r="E117" s="3">
        <v>9.6689492310575194</v>
      </c>
      <c r="F117" s="3">
        <v>8.5408522174574006</v>
      </c>
      <c r="G117" s="3">
        <v>11.3943614959367</v>
      </c>
      <c r="H117" s="3">
        <v>13.8500023813677</v>
      </c>
      <c r="I117" s="3">
        <v>15.9960974052642</v>
      </c>
      <c r="J117" s="3">
        <v>13.0615120170135</v>
      </c>
      <c r="K117" s="3">
        <v>10.2782094023455</v>
      </c>
      <c r="L117" s="3">
        <v>7.73203347690127</v>
      </c>
      <c r="M117" s="3">
        <v>9.4954515869163796</v>
      </c>
      <c r="N117" s="3">
        <v>7.0319810862300702</v>
      </c>
      <c r="O117" s="3">
        <v>22.331276147302599</v>
      </c>
      <c r="P117" s="3">
        <v>8.45639229399149</v>
      </c>
      <c r="Q117" s="3">
        <v>10.160351855560799</v>
      </c>
      <c r="R117" s="3">
        <v>14.3268266770437</v>
      </c>
      <c r="S117" s="3">
        <v>5.1178409790883004</v>
      </c>
      <c r="T117" s="3">
        <v>10.329802929568199</v>
      </c>
      <c r="U117" s="3">
        <v>14.478133836028301</v>
      </c>
      <c r="V117" s="3">
        <v>18.2790730349939</v>
      </c>
    </row>
    <row r="118" spans="1:37" x14ac:dyDescent="0.35">
      <c r="A118" s="2">
        <v>45356</v>
      </c>
      <c r="B118" s="3">
        <v>11.675358790761001</v>
      </c>
      <c r="C118" s="3">
        <v>7.67548961126354</v>
      </c>
      <c r="D118" s="3">
        <v>12.9007208281045</v>
      </c>
      <c r="E118" s="3">
        <v>10.0206386887101</v>
      </c>
      <c r="F118" s="3">
        <v>9.28592635595834</v>
      </c>
      <c r="G118" s="3">
        <v>12.049356989098101</v>
      </c>
      <c r="H118" s="3">
        <v>13.964850311861699</v>
      </c>
      <c r="I118" s="3">
        <v>16.895392020122401</v>
      </c>
      <c r="J118" s="3">
        <v>12.510957874559001</v>
      </c>
      <c r="K118" s="3">
        <v>10.4918923545018</v>
      </c>
      <c r="L118" s="3">
        <v>7.8295546464469599</v>
      </c>
      <c r="M118" s="3">
        <v>9.3662086727482698</v>
      </c>
      <c r="N118" s="3">
        <v>7.2099876738980697</v>
      </c>
      <c r="O118" s="3">
        <v>22.639379968723699</v>
      </c>
      <c r="P118" s="3">
        <v>8.9379599795756892</v>
      </c>
      <c r="Q118" s="3">
        <v>10.6330456572146</v>
      </c>
      <c r="R118" s="3">
        <v>14.1103928963035</v>
      </c>
      <c r="S118" s="3">
        <v>4.9420791886465203</v>
      </c>
      <c r="T118" s="3">
        <v>9.8517808390166799</v>
      </c>
      <c r="U118" s="3">
        <v>16.779105244938101</v>
      </c>
      <c r="V118" s="3">
        <v>18.154517905792702</v>
      </c>
    </row>
    <row r="119" spans="1:37" x14ac:dyDescent="0.35">
      <c r="A119" s="2">
        <v>45387</v>
      </c>
      <c r="B119" s="3">
        <v>12.2791145945833</v>
      </c>
      <c r="C119" s="3">
        <v>7.9387315219742103</v>
      </c>
      <c r="D119" s="3">
        <v>12.7012896113423</v>
      </c>
      <c r="E119" s="3">
        <v>9.1866415741707907</v>
      </c>
      <c r="F119" s="3">
        <v>8.6821826686596992</v>
      </c>
      <c r="G119" s="3">
        <v>12.9014431390023</v>
      </c>
      <c r="H119" s="3">
        <v>14.0711070501447</v>
      </c>
      <c r="I119" s="3">
        <v>17.4877429955284</v>
      </c>
      <c r="J119" s="3">
        <v>12.9330344269544</v>
      </c>
      <c r="K119" s="3">
        <v>10.4420740419953</v>
      </c>
      <c r="L119" s="3">
        <v>7.5983859488153298</v>
      </c>
      <c r="M119" s="3">
        <v>9.5192346849072695</v>
      </c>
      <c r="N119" s="3">
        <v>6.8259818983422198</v>
      </c>
      <c r="O119" s="3">
        <v>22.657770052604501</v>
      </c>
      <c r="P119" s="3">
        <v>9.3354904018810192</v>
      </c>
      <c r="Q119" s="3">
        <v>10.0482609217411</v>
      </c>
      <c r="R119" s="3">
        <v>14.226813870023101</v>
      </c>
      <c r="S119" s="3">
        <v>5.5295343902891698</v>
      </c>
      <c r="T119" s="3">
        <v>9.5135846659353707</v>
      </c>
      <c r="U119" s="3">
        <v>16.256162687701799</v>
      </c>
      <c r="V119" s="3">
        <v>18.374610623002798</v>
      </c>
    </row>
    <row r="120" spans="1:37" x14ac:dyDescent="0.35">
      <c r="A120" s="2">
        <v>45415</v>
      </c>
      <c r="B120" s="3">
        <v>12.7322316843242</v>
      </c>
      <c r="C120" s="3">
        <v>9.9516725792541596</v>
      </c>
      <c r="D120" s="3">
        <v>12.000932278494099</v>
      </c>
      <c r="E120" s="3">
        <v>9.0152293714846206</v>
      </c>
      <c r="F120" s="3">
        <v>8.8867594097396996</v>
      </c>
      <c r="G120" s="3">
        <v>13.152248641229001</v>
      </c>
      <c r="H120" s="3">
        <v>14.2754270001577</v>
      </c>
      <c r="I120" s="3">
        <v>17.113463273763902</v>
      </c>
      <c r="J120" s="3">
        <v>12.516906613379801</v>
      </c>
      <c r="K120" s="3">
        <v>9.7475432757017693</v>
      </c>
      <c r="L120" s="3">
        <v>7.6228235874895303</v>
      </c>
      <c r="M120" s="3">
        <v>9.4654378221914293</v>
      </c>
      <c r="N120" s="3">
        <v>7.0846056781553903</v>
      </c>
      <c r="O120" s="3">
        <v>22.6317885288958</v>
      </c>
      <c r="P120" s="3">
        <v>10.3529188625751</v>
      </c>
      <c r="Q120" s="3">
        <v>9.8382531645784699</v>
      </c>
      <c r="R120" s="3">
        <v>14.185165946841799</v>
      </c>
      <c r="S120" s="3">
        <v>5.6416257948382098</v>
      </c>
      <c r="T120" s="3">
        <v>8.8852354689656199</v>
      </c>
      <c r="U120" s="3">
        <v>15.3985125160105</v>
      </c>
      <c r="V120" s="3">
        <v>17.610638247248101</v>
      </c>
    </row>
    <row r="121" spans="1:37" x14ac:dyDescent="0.35">
      <c r="A121" s="2">
        <v>45448</v>
      </c>
      <c r="B121" s="3">
        <v>12.5721858492916</v>
      </c>
      <c r="C121" s="3">
        <v>9.6496775203887406</v>
      </c>
      <c r="D121" s="3">
        <v>12.0447592400768</v>
      </c>
      <c r="E121" s="3">
        <v>8.9061467854053795</v>
      </c>
      <c r="F121" s="3">
        <v>8.7022735731564502</v>
      </c>
      <c r="G121" s="3">
        <v>11.7980301765727</v>
      </c>
      <c r="H121" s="3">
        <v>14.160055863428701</v>
      </c>
      <c r="I121" s="3">
        <v>17.3901242384994</v>
      </c>
      <c r="J121" s="3">
        <v>11.845124837599499</v>
      </c>
      <c r="K121" s="3">
        <v>9.6191254252540492</v>
      </c>
      <c r="L121" s="3">
        <v>7.1102014094303403</v>
      </c>
      <c r="M121" s="3">
        <v>9.1261539528675897</v>
      </c>
      <c r="N121" s="3">
        <v>7.23693556726107</v>
      </c>
      <c r="O121" s="3">
        <v>22.487754628880001</v>
      </c>
      <c r="P121" s="3">
        <v>10.0898622444653</v>
      </c>
      <c r="Q121" s="3">
        <v>9.6763917121447403</v>
      </c>
      <c r="R121" s="3">
        <v>13.771030038350901</v>
      </c>
      <c r="S121" s="3">
        <v>5.7997572358424803</v>
      </c>
      <c r="T121" s="3">
        <v>8.3644900944831395</v>
      </c>
      <c r="U121" s="3">
        <v>15.972226345758999</v>
      </c>
      <c r="V121" s="3">
        <v>16.4911603825174</v>
      </c>
    </row>
    <row r="122" spans="1:37" x14ac:dyDescent="0.35">
      <c r="A122" s="2">
        <v>45475</v>
      </c>
      <c r="B122" s="3">
        <v>12.018593904909901</v>
      </c>
      <c r="C122" s="3">
        <v>7.6678057795302701</v>
      </c>
      <c r="D122" s="3">
        <v>12.2165124372618</v>
      </c>
      <c r="E122" s="3">
        <v>9.0475794849029505</v>
      </c>
      <c r="F122" s="3">
        <v>8.8520952247744091</v>
      </c>
      <c r="G122" s="3">
        <v>11.413983271776999</v>
      </c>
      <c r="H122" s="3">
        <v>13.9678619502341</v>
      </c>
      <c r="I122" s="3">
        <v>18.155605940806801</v>
      </c>
      <c r="J122" s="3">
        <v>11.1127846379009</v>
      </c>
      <c r="K122" s="3">
        <v>9.6138819012677708</v>
      </c>
      <c r="L122" s="3">
        <v>7.12048248334332</v>
      </c>
      <c r="M122" s="3">
        <v>9.5629798246611397</v>
      </c>
      <c r="N122" s="3">
        <v>7.0831761320013404</v>
      </c>
      <c r="O122" s="3">
        <v>23.744184945593201</v>
      </c>
      <c r="P122" s="3">
        <v>9.5657014034916905</v>
      </c>
      <c r="Q122" s="3">
        <v>10.219990402010399</v>
      </c>
      <c r="R122" s="3">
        <v>13.382551627569599</v>
      </c>
      <c r="S122" s="3">
        <v>5.88563270692958</v>
      </c>
      <c r="T122" s="3">
        <v>8.6645215108776199</v>
      </c>
      <c r="U122" s="3">
        <v>14.742381813549001</v>
      </c>
      <c r="V122" s="3">
        <v>16.472132903510499</v>
      </c>
    </row>
    <row r="124" spans="1:37" x14ac:dyDescent="0.35">
      <c r="A124" s="2" t="s">
        <v>91</v>
      </c>
      <c r="B124" s="3" cm="1">
        <f t="array" ref="B124">MIN(_xlfn._xlws.FILTER(B1:B122, ISNUMBER(B1:B122)))</f>
        <v>9.5330290565589095</v>
      </c>
      <c r="C124" s="3" cm="1">
        <f t="array" ref="C124">MIN(_xlfn._xlws.FILTER(C1:C122, ISNUMBER(C1:C122)))</f>
        <v>6.3530465134039096</v>
      </c>
      <c r="D124" s="3" cm="1">
        <f t="array" ref="D124">MIN(_xlfn._xlws.FILTER(D1:D122, ISNUMBER(D1:D122)))</f>
        <v>10.844705985887501</v>
      </c>
      <c r="E124" s="3" cm="1">
        <f t="array" ref="E124">MIN(_xlfn._xlws.FILTER(E1:E122, ISNUMBER(E1:E122)))</f>
        <v>8.9061467854053795</v>
      </c>
      <c r="F124" s="3" cm="1">
        <f t="array" ref="F124">MIN(_xlfn._xlws.FILTER(F1:F122, ISNUMBER(F1:F122)))</f>
        <v>5.9876459989451902</v>
      </c>
      <c r="G124" s="3" cm="1">
        <f t="array" ref="G124">MIN(_xlfn._xlws.FILTER(G1:G122, ISNUMBER(G1:G122)))</f>
        <v>6.8058574394310796</v>
      </c>
      <c r="H124" s="3" cm="1">
        <f t="array" ref="H124">MIN(_xlfn._xlws.FILTER(H1:H122, ISNUMBER(H1:H122)))</f>
        <v>13.0158392886051</v>
      </c>
      <c r="I124" s="3" cm="1">
        <f t="array" ref="I124">MIN(_xlfn._xlws.FILTER(I1:I122, ISNUMBER(I1:I122)))</f>
        <v>10.096261653208099</v>
      </c>
      <c r="J124" s="3" cm="1">
        <f t="array" ref="J124">MIN(_xlfn._xlws.FILTER(J1:J122, ISNUMBER(J1:J122)))</f>
        <v>10.4205614044991</v>
      </c>
      <c r="K124" s="3" cm="1">
        <f t="array" ref="K124">MIN(_xlfn._xlws.FILTER(K1:K122, ISNUMBER(K1:K122)))</f>
        <v>7.8806786169486198</v>
      </c>
      <c r="L124" s="3" cm="1">
        <f t="array" ref="L124">MIN(_xlfn._xlws.FILTER(L1:L122, ISNUMBER(L1:L122)))</f>
        <v>5.8581920467214701</v>
      </c>
      <c r="M124" s="3" cm="1">
        <f t="array" ref="M124">MIN(_xlfn._xlws.FILTER(M1:M122, ISNUMBER(M1:M122)))</f>
        <v>8.1069595409883597</v>
      </c>
      <c r="N124" s="3" cm="1">
        <f t="array" ref="N124">MIN(_xlfn._xlws.FILTER(N1:N122, ISNUMBER(N1:N122)))</f>
        <v>3.7468232538948798</v>
      </c>
      <c r="O124" s="3" cm="1">
        <f t="array" ref="O124">MIN(_xlfn._xlws.FILTER(O1:O122, ISNUMBER(O1:O122)))</f>
        <v>13.672781255801199</v>
      </c>
      <c r="P124" s="3" cm="1">
        <f t="array" ref="P124">MIN(_xlfn._xlws.FILTER(P1:P122, ISNUMBER(P1:P122)))</f>
        <v>8.3907736459059699</v>
      </c>
      <c r="Q124" s="3" cm="1">
        <f t="array" ref="Q124">MIN(_xlfn._xlws.FILTER(Q1:Q122, ISNUMBER(Q1:Q122)))</f>
        <v>9.6763917121447403</v>
      </c>
      <c r="R124" s="3" cm="1">
        <f t="array" ref="R124">MIN(_xlfn._xlws.FILTER(R1:R122, ISNUMBER(R1:R122)))</f>
        <v>12.2805841654622</v>
      </c>
      <c r="S124" s="3" cm="1">
        <f t="array" ref="S124">MIN(_xlfn._xlws.FILTER(S1:S122, ISNUMBER(S1:S122)))</f>
        <v>3.9828250459181298</v>
      </c>
      <c r="T124" s="3" cm="1">
        <f t="array" ref="T124">MIN(_xlfn._xlws.FILTER(T1:T122, ISNUMBER(T1:T122)))</f>
        <v>8.3644900944831395</v>
      </c>
      <c r="U124" s="3" cm="1">
        <f t="array" ref="U124">MIN(_xlfn._xlws.FILTER(U1:U122, ISNUMBER(U1:U122)))</f>
        <v>9.9256078130711494</v>
      </c>
      <c r="V124" s="3" cm="1">
        <f t="array" ref="V124">MIN(_xlfn._xlws.FILTER(V1:V122, ISNUMBER(V1:V122)))</f>
        <v>11.563734433392399</v>
      </c>
    </row>
    <row r="125" spans="1:37" x14ac:dyDescent="0.35">
      <c r="A125" s="2" t="s">
        <v>92</v>
      </c>
      <c r="B125" s="3" cm="1">
        <f t="array" ref="B125">MAX(_xlfn._xlws.FILTER(B1:B122, ISNUMBER(B1:B122)))</f>
        <v>18.018350976553201</v>
      </c>
      <c r="C125" s="3" cm="1">
        <f t="array" ref="C125">MAX(_xlfn._xlws.FILTER(C1:C122, ISNUMBER(C1:C122)))</f>
        <v>18.8837960460564</v>
      </c>
      <c r="D125" s="3" cm="1">
        <f t="array" ref="D125">MAX(_xlfn._xlws.FILTER(D1:D122, ISNUMBER(D1:D122)))</f>
        <v>17.823976481744399</v>
      </c>
      <c r="E125" s="3" cm="1">
        <f t="array" ref="E125">MAX(_xlfn._xlws.FILTER(E1:E122, ISNUMBER(E1:E122)))</f>
        <v>18.569699027177101</v>
      </c>
      <c r="F125" s="3" cm="1">
        <f t="array" ref="F125">MAX(_xlfn._xlws.FILTER(F1:F122, ISNUMBER(F1:F122)))</f>
        <v>14.7592828319478</v>
      </c>
      <c r="G125" s="3" cm="1">
        <f t="array" ref="G125">MAX(_xlfn._xlws.FILTER(G1:G122, ISNUMBER(G1:G122)))</f>
        <v>23.273842217991699</v>
      </c>
      <c r="H125" s="3" cm="1">
        <f t="array" ref="H125">MAX(_xlfn._xlws.FILTER(H1:H122, ISNUMBER(H1:H122)))</f>
        <v>19.751023002040299</v>
      </c>
      <c r="I125" s="3" cm="1">
        <f t="array" ref="I125">MAX(_xlfn._xlws.FILTER(I1:I122, ISNUMBER(I1:I122)))</f>
        <v>18.155605940806801</v>
      </c>
      <c r="J125" s="3" cm="1">
        <f t="array" ref="J125">MAX(_xlfn._xlws.FILTER(J1:J122, ISNUMBER(J1:J122)))</f>
        <v>19.4810057424226</v>
      </c>
      <c r="K125" s="3" cm="1">
        <f t="array" ref="K125">MAX(_xlfn._xlws.FILTER(K1:K122, ISNUMBER(K1:K122)))</f>
        <v>14.099461568133799</v>
      </c>
      <c r="L125" s="3" cm="1">
        <f t="array" ref="L125">MAX(_xlfn._xlws.FILTER(L1:L122, ISNUMBER(L1:L122)))</f>
        <v>26.5587949834614</v>
      </c>
      <c r="M125" s="3" cm="1">
        <f t="array" ref="M125">MAX(_xlfn._xlws.FILTER(M1:M122, ISNUMBER(M1:M122)))</f>
        <v>17.500564308287402</v>
      </c>
      <c r="N125" s="3" cm="1">
        <f t="array" ref="N125">MAX(_xlfn._xlws.FILTER(N1:N122, ISNUMBER(N1:N122)))</f>
        <v>14.956783508583101</v>
      </c>
      <c r="O125" s="3" cm="1">
        <f t="array" ref="O125">MAX(_xlfn._xlws.FILTER(O1:O122, ISNUMBER(O1:O122)))</f>
        <v>24.6910353351232</v>
      </c>
      <c r="P125" s="3" cm="1">
        <f t="array" ref="P125">MAX(_xlfn._xlws.FILTER(P1:P122, ISNUMBER(P1:P122)))</f>
        <v>18.137260675577899</v>
      </c>
      <c r="Q125" s="3" cm="1">
        <f t="array" ref="Q125">MAX(_xlfn._xlws.FILTER(Q1:Q122, ISNUMBER(Q1:Q122)))</f>
        <v>15.8282330729236</v>
      </c>
      <c r="R125" s="3" cm="1">
        <f t="array" ref="R125">MAX(_xlfn._xlws.FILTER(R1:R122, ISNUMBER(R1:R122)))</f>
        <v>20.172802699863499</v>
      </c>
      <c r="S125" s="3" cm="1">
        <f t="array" ref="S125">MAX(_xlfn._xlws.FILTER(S1:S122, ISNUMBER(S1:S122)))</f>
        <v>10.607214750591799</v>
      </c>
      <c r="T125" s="3" cm="1">
        <f t="array" ref="T125">MAX(_xlfn._xlws.FILTER(T1:T122, ISNUMBER(T1:T122)))</f>
        <v>16.859282197398201</v>
      </c>
      <c r="U125" s="3" cm="1">
        <f t="array" ref="U125">MAX(_xlfn._xlws.FILTER(U1:U122, ISNUMBER(U1:U122)))</f>
        <v>22.133628847637599</v>
      </c>
      <c r="V125" s="3" cm="1">
        <f t="array" ref="V125">MAX(_xlfn._xlws.FILTER(V1:V122, ISNUMBER(V1:V122)))</f>
        <v>21.125179368937999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0.316</v>
      </c>
      <c r="C127" s="9" cm="1">
        <f t="array" ref="C127">_xlfn.PERCENTRANK.EXC(_xlfn._xlws.FILTER(C1:C122, ISNUMBER(C1:C122)),C122)</f>
        <v>8.1000000000000003E-2</v>
      </c>
      <c r="D127" s="9" cm="1">
        <f t="array" ref="D127">_xlfn.PERCENTRANK.EXC(_xlfn._xlws.FILTER(D1:D122, ISNUMBER(D1:D122)),D122)</f>
        <v>8.1000000000000003E-2</v>
      </c>
      <c r="E127" s="9" cm="1">
        <f t="array" ref="E127">_xlfn.PERCENTRANK.EXC(_xlfn._xlws.FILTER(E1:E122, ISNUMBER(E1:E122)),E122)</f>
        <v>2.4E-2</v>
      </c>
      <c r="F127" s="9" cm="1">
        <f t="array" ref="F127">_xlfn.PERCENTRANK.EXC(_xlfn._xlws.FILTER(F1:F122, ISNUMBER(F1:F122)),F122)</f>
        <v>0.20399999999999999</v>
      </c>
      <c r="G127" s="9" cm="1">
        <f t="array" ref="G127">_xlfn.PERCENTRANK.EXC(_xlfn._xlws.FILTER(G1:G122, ISNUMBER(G1:G122)),G122)</f>
        <v>0.311</v>
      </c>
      <c r="H127" s="9" cm="1">
        <f t="array" ref="H127">_xlfn.PERCENTRANK.EXC(_xlfn._xlws.FILTER(H1:H122, ISNUMBER(H1:H122)),H122)</f>
        <v>0.21299999999999999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2.8000000000000001E-2</v>
      </c>
      <c r="K127" s="9" cm="1">
        <f t="array" ref="K127">_xlfn.PERCENTRANK.EXC(_xlfn._xlws.FILTER(K1:K122, ISNUMBER(K1:K122)),K122)</f>
        <v>0.311</v>
      </c>
      <c r="L127" s="9" cm="1">
        <f t="array" ref="L127">_xlfn.PERCENTRANK.EXC(_xlfn._xlws.FILTER(L1:L122, ISNUMBER(L1:L122)),L122)</f>
        <v>0.114</v>
      </c>
      <c r="M127" s="9" cm="1">
        <f t="array" ref="M127">_xlfn.PERCENTRANK.EXC(_xlfn._xlws.FILTER(M1:M122, ISNUMBER(M1:M122)),M122)</f>
        <v>0.22900000000000001</v>
      </c>
      <c r="N127" s="9" cm="1">
        <f t="array" ref="N127">_xlfn.PERCENTRANK.EXC(_xlfn._xlws.FILTER(N1:N122, ISNUMBER(N1:N122)),N122)</f>
        <v>0.23699999999999999</v>
      </c>
      <c r="O127" s="9" cm="1">
        <f t="array" ref="O127">_xlfn.PERCENTRANK.EXC(_xlfn._xlws.FILTER(O1:O122, ISNUMBER(O1:O122)),O122)</f>
        <v>0.95</v>
      </c>
      <c r="P127" s="9" cm="1">
        <f t="array" ref="P127">_xlfn.PERCENTRANK.EXC(_xlfn._xlws.FILTER(P1:P122, ISNUMBER(P1:P122)),P122)</f>
        <v>0.155</v>
      </c>
      <c r="Q127" s="9" cm="1">
        <f t="array" ref="Q127">_xlfn.PERCENTRANK.EXC(_xlfn._xlws.FILTER(Q1:Q122, ISNUMBER(Q1:Q122)),Q122)</f>
        <v>0.04</v>
      </c>
      <c r="R127" s="9" cm="1">
        <f t="array" ref="R127">_xlfn.PERCENTRANK.EXC(_xlfn._xlws.FILTER(R1:R122, ISNUMBER(R1:R122)),R122)</f>
        <v>3.2000000000000001E-2</v>
      </c>
      <c r="S127" s="9" cm="1">
        <f t="array" ref="S127">_xlfn.PERCENTRANK.EXC(_xlfn._xlws.FILTER(S1:S122, ISNUMBER(S1:S122)),S122)</f>
        <v>0.29499999999999998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0.54900000000000004</v>
      </c>
      <c r="V127" s="9" cm="1">
        <f t="array" ref="V127">_xlfn.PERCENTRANK.EXC(_xlfn._xlws.FILTER(V1:V122, ISNUMBER(V1:V122)),V122)</f>
        <v>0.58799999999999997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41823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2.9892059708221201</v>
      </c>
      <c r="D2" s="3" cm="1">
        <f t="array" ref="D2:D122">_xll.FDS(D1,"FMA_DIV_YLD(NTMA,-10AY,0,AM,""PORTAGG"",""MEANR"")")</f>
        <v>2.6694825586597899</v>
      </c>
      <c r="E2" s="3" cm="1">
        <f t="array" ref="E2:E122">_xll.FDS(E1,"FMA_DIV_YLD(NTMA,-10AY,0,AM,""PORTAGG"",""MEANR"")")</f>
        <v>2.0585366458937</v>
      </c>
      <c r="F2" s="3" cm="1">
        <f t="array" ref="F2:F122">_xll.FDS(F1,"FMA_DIV_YLD(NTMA,-10AY,0,AM,""PORTAGG"",""MEANR"")")</f>
        <v>4.2239815055455399</v>
      </c>
      <c r="G2" s="3" cm="1">
        <f t="array" ref="G2:G122">_xll.FDS(G1,"FMA_DIV_YLD(NTMA,-10AY,0,AM,""PORTAGG"",""MEANR"")")</f>
        <v>2.1664630772911599</v>
      </c>
      <c r="H2" s="3" cm="1">
        <f t="array" ref="H2:H122">_xll.FDS(H1,"FMA_DIV_YLD(NTMA,-10AY,0,AM,""PORTAGG"",""MEANR"")")</f>
        <v>3.1226238854452402</v>
      </c>
      <c r="I2" s="3" cm="1">
        <f t="array" ref="I2:I122">_xll.FDS(I1,"FMA_DIV_YLD(NTMA,-10AY,0,AM,""PORTAGG"",""MEANR"")")</f>
        <v>3.0397697534335499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1.2664224480320601</v>
      </c>
      <c r="L2" s="3" cm="1">
        <f t="array" ref="L2:L122">_xll.FDS(L1,"FMA_DIV_YLD(NTMA,-10AY,0,AM,""PORTAGG"",""MEANR"")")</f>
        <v>3.9053524564745201</v>
      </c>
      <c r="M2" s="3" cm="1">
        <f t="array" ref="M2:M122">_xll.FDS(M1,"FMA_DIV_YLD(NTMA,-10AY,0,AM,""PORTAGG"",""MEANR"")")</f>
        <v>3.2932768100070602</v>
      </c>
      <c r="N2" s="3" cm="1">
        <f t="array" ref="N2:N122">_xll.FDS(N1,"FMA_DIV_YLD(NTMA,-10AY,0,AM,""PORTAGG"",""MEANR"")")</f>
        <v>1.8029076785829701</v>
      </c>
      <c r="O2" s="3" cm="1">
        <f t="array" ref="O2:O122">_xll.FDS(O1,"FMA_DIV_YLD(NTMA,-10AY,0,AM,""PORTAGG"",""MEANR"")")</f>
        <v>1.53243978078847</v>
      </c>
      <c r="P2" s="3" cm="1">
        <f t="array" ref="P2:P122">_xll.FDS(P1,"FMA_DIV_YLD(NTMA,-10AY,0,AM,""PORTAGG"",""MEANR"")")</f>
        <v>3.5965927717503101</v>
      </c>
      <c r="Q2" s="3" cm="1">
        <f t="array" ref="Q2:Q122">_xll.FDS(Q1,"FMA_DIV_YLD(NTMA,-10AY,0,AM,""PORTAGG"",""MEANR"")")</f>
        <v>4.23302241089978</v>
      </c>
      <c r="R2" s="3" cm="1">
        <f t="array" ref="R2:R122">_xll.FDS(R1,"FMA_DIV_YLD(NTMA,-10AY,0,AM,""PORTAGG"",""MEANR"")")</f>
        <v>5.5289739337534396</v>
      </c>
      <c r="S2" s="3" cm="1">
        <f t="array" ref="S2:S122">_xll.FDS(S1,"FMA_DIV_YLD(NTMA,-10AY,0,AM,""PORTAGG"",""MEANR"")")</f>
        <v>3.1688480307521099</v>
      </c>
      <c r="T2" s="3" cm="1">
        <f t="array" ref="T2:T122">_xll.FDS(T1,"FMA_DIV_YLD(NTMA,-10AY,0,AM,""PORTAGG"",""MEANR"")")</f>
        <v>2.6425574171755302</v>
      </c>
      <c r="U2" s="3" cm="1">
        <f t="array" ref="U2:U122">_xll.FDS(U1,"FMA_DIV_YLD(NTMA,-10AY,0,AM,""PORTAGG"",""MEANR"")")</f>
        <v>3.2222198244574898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41856</v>
      </c>
      <c r="B3" s="3" t="e">
        <v>#N/A</v>
      </c>
      <c r="C3" s="3">
        <v>3.0585047733563799</v>
      </c>
      <c r="D3" s="3">
        <v>2.5190677944268698</v>
      </c>
      <c r="E3" s="3">
        <v>2.0753929025463398</v>
      </c>
      <c r="F3" s="3">
        <v>4.1683621359259204</v>
      </c>
      <c r="G3" s="3">
        <v>2.13197566884394</v>
      </c>
      <c r="H3" s="3">
        <v>3.1569303939521398</v>
      </c>
      <c r="I3" s="3">
        <v>3.3008443191307499</v>
      </c>
      <c r="J3" s="3" t="e">
        <v>#N/A</v>
      </c>
      <c r="K3" s="3">
        <v>1.26106097070088</v>
      </c>
      <c r="L3" s="3">
        <v>3.8777297399183999</v>
      </c>
      <c r="M3" s="3">
        <v>3.2381556149656499</v>
      </c>
      <c r="N3" s="3">
        <v>2.1442945485592202</v>
      </c>
      <c r="O3" s="3">
        <v>1.61257066951247</v>
      </c>
      <c r="P3" s="3">
        <v>3.4742115968295302</v>
      </c>
      <c r="Q3" s="3">
        <v>4.0358106000978502</v>
      </c>
      <c r="R3" s="3">
        <v>5.7348376198027298</v>
      </c>
      <c r="S3" s="3">
        <v>2.7696369742154601</v>
      </c>
      <c r="T3" s="3">
        <v>2.6506184303090299</v>
      </c>
      <c r="U3" s="3">
        <v>3.4476909482152398</v>
      </c>
      <c r="V3" s="3" t="e">
        <v>#N/A</v>
      </c>
    </row>
    <row r="4" spans="1:22" x14ac:dyDescent="0.35">
      <c r="A4" s="2">
        <v>41887</v>
      </c>
      <c r="B4" s="3" t="e">
        <v>#N/A</v>
      </c>
      <c r="C4" s="3">
        <v>3.04411318163694</v>
      </c>
      <c r="D4" s="3">
        <v>2.4784085007516801</v>
      </c>
      <c r="E4" s="3">
        <v>1.92718962668358</v>
      </c>
      <c r="F4" s="3">
        <v>4.1246709697532502</v>
      </c>
      <c r="G4" s="3">
        <v>2.0975156243251898</v>
      </c>
      <c r="H4" s="3">
        <v>3.1184617671250399</v>
      </c>
      <c r="I4" s="3">
        <v>3.24108342890184</v>
      </c>
      <c r="J4" s="3" t="e">
        <v>#N/A</v>
      </c>
      <c r="K4" s="3">
        <v>1.3018242264644999</v>
      </c>
      <c r="L4" s="3">
        <v>3.5540217943749299</v>
      </c>
      <c r="M4" s="3">
        <v>3.1870051428802602</v>
      </c>
      <c r="N4" s="3">
        <v>1.98317402474925</v>
      </c>
      <c r="O4" s="3">
        <v>1.5402188871461</v>
      </c>
      <c r="P4" s="3">
        <v>3.4234961311268899</v>
      </c>
      <c r="Q4" s="3">
        <v>3.9883794425083301</v>
      </c>
      <c r="R4" s="3">
        <v>3.3606594113393502</v>
      </c>
      <c r="S4" s="3">
        <v>2.9493081016537799</v>
      </c>
      <c r="T4" s="3">
        <v>2.4422323009433802</v>
      </c>
      <c r="U4" s="3">
        <v>2.9615033114211502</v>
      </c>
      <c r="V4" s="3" t="e">
        <v>#N/A</v>
      </c>
    </row>
    <row r="5" spans="1:22" x14ac:dyDescent="0.35">
      <c r="A5" s="2">
        <v>41915</v>
      </c>
      <c r="B5" s="3" t="e">
        <v>#N/A</v>
      </c>
      <c r="C5" s="3">
        <v>3.1868797759318599</v>
      </c>
      <c r="D5" s="3">
        <v>2.64584908914965</v>
      </c>
      <c r="E5" s="3">
        <v>2.2139952639349301</v>
      </c>
      <c r="F5" s="3">
        <v>4.0432303439435904</v>
      </c>
      <c r="G5" s="3">
        <v>2.27479972547513</v>
      </c>
      <c r="H5" s="3">
        <v>3.2085672010938402</v>
      </c>
      <c r="I5" s="3">
        <v>3.4321231206703602</v>
      </c>
      <c r="J5" s="3" t="e">
        <v>#N/A</v>
      </c>
      <c r="K5" s="3">
        <v>1.4058736308866699</v>
      </c>
      <c r="L5" s="3">
        <v>3.89601460232443</v>
      </c>
      <c r="M5" s="3">
        <v>3.4793795203217401</v>
      </c>
      <c r="N5" s="3">
        <v>2.3225463274882898</v>
      </c>
      <c r="O5" s="3">
        <v>1.5709433335824601</v>
      </c>
      <c r="P5" s="3">
        <v>3.7653575880084298</v>
      </c>
      <c r="Q5" s="3">
        <v>4.0139264986129204</v>
      </c>
      <c r="R5" s="3">
        <v>3.3874915208006202</v>
      </c>
      <c r="S5" s="3">
        <v>3.2254309164601001</v>
      </c>
      <c r="T5" s="3">
        <v>2.6074527250355701</v>
      </c>
      <c r="U5" s="3">
        <v>2.9021212048559799</v>
      </c>
      <c r="V5" s="3" t="e">
        <v>#N/A</v>
      </c>
    </row>
    <row r="6" spans="1:22" x14ac:dyDescent="0.35">
      <c r="A6" s="2">
        <v>41948</v>
      </c>
      <c r="B6" s="3" t="e">
        <v>#N/A</v>
      </c>
      <c r="C6" s="3">
        <v>3.0438806881397902</v>
      </c>
      <c r="D6" s="3">
        <v>2.5915554422392799</v>
      </c>
      <c r="E6" s="3">
        <v>2.17367604666675</v>
      </c>
      <c r="F6" s="3">
        <v>3.9894087620491598</v>
      </c>
      <c r="G6" s="3">
        <v>2.2738145763479198</v>
      </c>
      <c r="H6" s="3">
        <v>3.22768370731528</v>
      </c>
      <c r="I6" s="3">
        <v>3.4716456423148498</v>
      </c>
      <c r="J6" s="3" t="e">
        <v>#N/A</v>
      </c>
      <c r="K6" s="3">
        <v>1.447755000408</v>
      </c>
      <c r="L6" s="3">
        <v>3.7822604179709201</v>
      </c>
      <c r="M6" s="3">
        <v>3.3530931114853302</v>
      </c>
      <c r="N6" s="3">
        <v>2.55074860376862</v>
      </c>
      <c r="O6" s="3">
        <v>1.5500682768512399</v>
      </c>
      <c r="P6" s="3">
        <v>3.6673582135421099</v>
      </c>
      <c r="Q6" s="3">
        <v>4.1153689314757802</v>
      </c>
      <c r="R6" s="3">
        <v>3.3542098751458198</v>
      </c>
      <c r="S6" s="3">
        <v>2.9832577110933398</v>
      </c>
      <c r="T6" s="3">
        <v>2.8683475370223599</v>
      </c>
      <c r="U6" s="3">
        <v>2.87039088183653</v>
      </c>
      <c r="V6" s="3" t="e">
        <v>#N/A</v>
      </c>
    </row>
    <row r="7" spans="1:22" x14ac:dyDescent="0.35">
      <c r="A7" s="2">
        <v>41978</v>
      </c>
      <c r="B7" s="3" t="e">
        <v>#N/A</v>
      </c>
      <c r="C7" s="3">
        <v>3.06636970106155</v>
      </c>
      <c r="D7" s="3">
        <v>2.4572931789088601</v>
      </c>
      <c r="E7" s="3">
        <v>2.1515042956932402</v>
      </c>
      <c r="F7" s="3">
        <v>3.8669022020635002</v>
      </c>
      <c r="G7" s="3">
        <v>2.0343852122720301</v>
      </c>
      <c r="H7" s="3">
        <v>3.3324373207567501</v>
      </c>
      <c r="I7" s="3">
        <v>3.39904984466552</v>
      </c>
      <c r="J7" s="3" t="e">
        <v>#N/A</v>
      </c>
      <c r="K7" s="3">
        <v>1.36890140521966</v>
      </c>
      <c r="L7" s="3">
        <v>3.8615218701759702</v>
      </c>
      <c r="M7" s="3">
        <v>3.38875225380183</v>
      </c>
      <c r="N7" s="3">
        <v>2.3565286894933402</v>
      </c>
      <c r="O7" s="3">
        <v>1.5265149353416001</v>
      </c>
      <c r="P7" s="3">
        <v>3.4738287019960299</v>
      </c>
      <c r="Q7" s="3">
        <v>4.2801586169584196</v>
      </c>
      <c r="R7" s="3">
        <v>3.3070462097136599</v>
      </c>
      <c r="S7" s="3">
        <v>2.7570698736824801</v>
      </c>
      <c r="T7" s="3">
        <v>3.13850276022829</v>
      </c>
      <c r="U7" s="3">
        <v>3.0956998031511902</v>
      </c>
      <c r="V7" s="3" t="e">
        <v>#N/A</v>
      </c>
    </row>
    <row r="8" spans="1:22" x14ac:dyDescent="0.35">
      <c r="A8" s="2">
        <v>42009</v>
      </c>
      <c r="B8" s="3" t="e">
        <v>#N/A</v>
      </c>
      <c r="C8" s="3">
        <v>3.2084685366313499</v>
      </c>
      <c r="D8" s="3">
        <v>2.4847642104714902</v>
      </c>
      <c r="E8" s="3">
        <v>2.1340567661055299</v>
      </c>
      <c r="F8" s="3">
        <v>4.1337237169957604</v>
      </c>
      <c r="G8" s="3">
        <v>2.1813209849414399</v>
      </c>
      <c r="H8" s="3">
        <v>3.3473303094519098</v>
      </c>
      <c r="I8" s="3">
        <v>3.4465250989363798</v>
      </c>
      <c r="J8" s="3" t="e">
        <v>#N/A</v>
      </c>
      <c r="K8" s="3">
        <v>1.46445920101608</v>
      </c>
      <c r="L8" s="3">
        <v>4.2797981573846497</v>
      </c>
      <c r="M8" s="3">
        <v>3.4451944551900802</v>
      </c>
      <c r="N8" s="3">
        <v>3.5820564882472001</v>
      </c>
      <c r="O8" s="3">
        <v>1.5651778220147701</v>
      </c>
      <c r="P8" s="3">
        <v>3.3051938749819199</v>
      </c>
      <c r="Q8" s="3">
        <v>4.5800490405824297</v>
      </c>
      <c r="R8" s="3">
        <v>3.5363780678326799</v>
      </c>
      <c r="S8" s="3">
        <v>2.7529784204746099</v>
      </c>
      <c r="T8" s="3">
        <v>3.5747282657867698</v>
      </c>
      <c r="U8" s="3">
        <v>3.1415874384260598</v>
      </c>
      <c r="V8" s="3" t="e">
        <v>#N/A</v>
      </c>
    </row>
    <row r="9" spans="1:22" x14ac:dyDescent="0.35">
      <c r="A9" s="2">
        <v>42040</v>
      </c>
      <c r="B9" s="3" t="e">
        <v>#N/A</v>
      </c>
      <c r="C9" s="3">
        <v>3.1659370665390201</v>
      </c>
      <c r="D9" s="3">
        <v>2.4270694018246601</v>
      </c>
      <c r="E9" s="3">
        <v>2.07299541180726</v>
      </c>
      <c r="F9" s="3">
        <v>3.82547393533443</v>
      </c>
      <c r="G9" s="3">
        <v>2.1713461046801399</v>
      </c>
      <c r="H9" s="3">
        <v>3.2266623635829901</v>
      </c>
      <c r="I9" s="3">
        <v>3.4092636636654401</v>
      </c>
      <c r="J9" s="3" t="e">
        <v>#N/A</v>
      </c>
      <c r="K9" s="3">
        <v>1.58846277061987</v>
      </c>
      <c r="L9" s="3">
        <v>4.0670839407884598</v>
      </c>
      <c r="M9" s="3">
        <v>3.1242343480232999</v>
      </c>
      <c r="N9" s="3">
        <v>3.3399243448927498</v>
      </c>
      <c r="O9" s="3">
        <v>1.4974208793227399</v>
      </c>
      <c r="P9" s="3">
        <v>3.11167030074406</v>
      </c>
      <c r="Q9" s="3">
        <v>4.20513282220415</v>
      </c>
      <c r="R9" s="3">
        <v>3.1600274502984398</v>
      </c>
      <c r="S9" s="3">
        <v>2.85619009567215</v>
      </c>
      <c r="T9" s="3">
        <v>3.3615755431687799</v>
      </c>
      <c r="U9" s="3">
        <v>3.03723187579144</v>
      </c>
      <c r="V9" s="3" t="e">
        <v>#N/A</v>
      </c>
    </row>
    <row r="10" spans="1:22" x14ac:dyDescent="0.35">
      <c r="A10" s="2">
        <v>42068</v>
      </c>
      <c r="B10" s="3" t="e">
        <v>#N/A</v>
      </c>
      <c r="C10" s="3">
        <v>3.2056256669746599</v>
      </c>
      <c r="D10" s="3">
        <v>2.2973998135816398</v>
      </c>
      <c r="E10" s="3">
        <v>1.91588490595925</v>
      </c>
      <c r="F10" s="3">
        <v>3.7015159350789699</v>
      </c>
      <c r="G10" s="3">
        <v>2.2353370539072901</v>
      </c>
      <c r="H10" s="3">
        <v>3.1812626946260298</v>
      </c>
      <c r="I10" s="3">
        <v>3.4013698525724698</v>
      </c>
      <c r="J10" s="3" t="e">
        <v>#N/A</v>
      </c>
      <c r="K10" s="3">
        <v>1.5681184255473599</v>
      </c>
      <c r="L10" s="3">
        <v>4.0551812137438796</v>
      </c>
      <c r="M10" s="3">
        <v>3.0570275861327398</v>
      </c>
      <c r="N10" s="3">
        <v>3.2304178078827301</v>
      </c>
      <c r="O10" s="3">
        <v>1.45714289487982</v>
      </c>
      <c r="P10" s="3">
        <v>3.1503507371413</v>
      </c>
      <c r="Q10" s="3">
        <v>4.27084784711613</v>
      </c>
      <c r="R10" s="3">
        <v>3.30193134663467</v>
      </c>
      <c r="S10" s="3">
        <v>3.0089759757830201</v>
      </c>
      <c r="T10" s="3">
        <v>3.50862598464346</v>
      </c>
      <c r="U10" s="3">
        <v>3.0739671556372401</v>
      </c>
      <c r="V10" s="3" t="e">
        <v>#N/A</v>
      </c>
    </row>
    <row r="11" spans="1:22" x14ac:dyDescent="0.35">
      <c r="A11" s="2">
        <v>42096</v>
      </c>
      <c r="B11" s="3" t="e">
        <v>#N/A</v>
      </c>
      <c r="C11" s="3">
        <v>3.2166468071951999</v>
      </c>
      <c r="D11" s="3">
        <v>2.3046566806843001</v>
      </c>
      <c r="E11" s="3">
        <v>1.8684857433159501</v>
      </c>
      <c r="F11" s="3">
        <v>3.4756114137799101</v>
      </c>
      <c r="G11" s="3">
        <v>2.3726353734773298</v>
      </c>
      <c r="H11" s="3">
        <v>3.1539287298374301</v>
      </c>
      <c r="I11" s="3">
        <v>3.5391769688927299</v>
      </c>
      <c r="J11" s="3" t="e">
        <v>#N/A</v>
      </c>
      <c r="K11" s="3">
        <v>1.55605808384862</v>
      </c>
      <c r="L11" s="3">
        <v>3.7308171470664799</v>
      </c>
      <c r="M11" s="3">
        <v>3.0169152750530399</v>
      </c>
      <c r="N11" s="3">
        <v>3.3934620617001099</v>
      </c>
      <c r="O11" s="3">
        <v>1.5447622529270599</v>
      </c>
      <c r="P11" s="3">
        <v>2.8558910589319901</v>
      </c>
      <c r="Q11" s="3">
        <v>4.5888263872417703</v>
      </c>
      <c r="R11" s="3">
        <v>3.3923883675153101</v>
      </c>
      <c r="S11" s="3">
        <v>2.99202226664555</v>
      </c>
      <c r="T11" s="3">
        <v>3.5345801881336798</v>
      </c>
      <c r="U11" s="3">
        <v>3.0347531101886598</v>
      </c>
      <c r="V11" s="3" t="e">
        <v>#N/A</v>
      </c>
    </row>
    <row r="12" spans="1:22" x14ac:dyDescent="0.35">
      <c r="A12" s="2">
        <v>42129</v>
      </c>
      <c r="B12" s="3" t="e">
        <v>#N/A</v>
      </c>
      <c r="C12" s="3">
        <v>3.1879395672798299</v>
      </c>
      <c r="D12" s="3">
        <v>2.42824091081085</v>
      </c>
      <c r="E12" s="3">
        <v>1.89421728501706</v>
      </c>
      <c r="F12" s="3">
        <v>3.3187191294695202</v>
      </c>
      <c r="G12" s="3">
        <v>1.84881863366126</v>
      </c>
      <c r="H12" s="3">
        <v>3.1262903752448801</v>
      </c>
      <c r="I12" s="3">
        <v>3.50714697812474</v>
      </c>
      <c r="J12" s="3" t="e">
        <v>#N/A</v>
      </c>
      <c r="K12" s="3">
        <v>1.53213992936365</v>
      </c>
      <c r="L12" s="3">
        <v>3.5038400931293698</v>
      </c>
      <c r="M12" s="3">
        <v>2.99716088693744</v>
      </c>
      <c r="N12" s="3">
        <v>3.2970273029512498</v>
      </c>
      <c r="O12" s="3">
        <v>1.6515532615850399</v>
      </c>
      <c r="P12" s="3">
        <v>2.5330936024102502</v>
      </c>
      <c r="Q12" s="3">
        <v>4.4720350142135601</v>
      </c>
      <c r="R12" s="3">
        <v>3.3999442675239102</v>
      </c>
      <c r="S12" s="3">
        <v>2.92370835847851</v>
      </c>
      <c r="T12" s="3">
        <v>3.2064610313503601</v>
      </c>
      <c r="U12" s="3">
        <v>2.9691062336134402</v>
      </c>
      <c r="V12" s="3" t="e">
        <v>#N/A</v>
      </c>
    </row>
    <row r="13" spans="1:22" x14ac:dyDescent="0.35">
      <c r="A13" s="2">
        <v>42160</v>
      </c>
      <c r="B13" s="3" t="e">
        <v>#N/A</v>
      </c>
      <c r="C13" s="3">
        <v>3.46960147707841</v>
      </c>
      <c r="D13" s="3">
        <v>2.4094584090128199</v>
      </c>
      <c r="E13" s="3">
        <v>1.99552953383677</v>
      </c>
      <c r="F13" s="3">
        <v>3.5378135566351698</v>
      </c>
      <c r="G13" s="3">
        <v>1.9189784861691099</v>
      </c>
      <c r="H13" s="3">
        <v>3.2318876197278699</v>
      </c>
      <c r="I13" s="3">
        <v>3.8450614347089598</v>
      </c>
      <c r="J13" s="3" t="e">
        <v>#N/A</v>
      </c>
      <c r="K13" s="3">
        <v>1.62702137862144</v>
      </c>
      <c r="L13" s="3">
        <v>3.9000192525561901</v>
      </c>
      <c r="M13" s="3">
        <v>3.2748928148090202</v>
      </c>
      <c r="N13" s="3">
        <v>3.4524809615675398</v>
      </c>
      <c r="O13" s="3">
        <v>1.69589628646889</v>
      </c>
      <c r="P13" s="3">
        <v>2.6603604215613599</v>
      </c>
      <c r="Q13" s="3">
        <v>4.5759932016337199</v>
      </c>
      <c r="R13" s="3">
        <v>3.4216646208530901</v>
      </c>
      <c r="S13" s="3">
        <v>2.9944278919768101</v>
      </c>
      <c r="T13" s="3">
        <v>3.4840458351177999</v>
      </c>
      <c r="U13" s="3">
        <v>2.7468374656639298</v>
      </c>
      <c r="V13" s="3" t="e">
        <v>#N/A</v>
      </c>
    </row>
    <row r="14" spans="1:22" x14ac:dyDescent="0.35">
      <c r="A14" s="2">
        <v>42187</v>
      </c>
      <c r="B14" s="3" t="e">
        <v>#N/A</v>
      </c>
      <c r="C14" s="3">
        <v>3.6394719861399101</v>
      </c>
      <c r="D14" s="3">
        <v>2.44327562076101</v>
      </c>
      <c r="E14" s="3">
        <v>1.9075665609458301</v>
      </c>
      <c r="F14" s="3">
        <v>3.6463448714103501</v>
      </c>
      <c r="G14" s="3">
        <v>1.99453272198696</v>
      </c>
      <c r="H14" s="3">
        <v>3.2594032098575001</v>
      </c>
      <c r="I14" s="3">
        <v>3.8460515044346102</v>
      </c>
      <c r="J14" s="3" t="e">
        <v>#N/A</v>
      </c>
      <c r="K14" s="3">
        <v>1.6390180954792899</v>
      </c>
      <c r="L14" s="3">
        <v>3.8225975138755701</v>
      </c>
      <c r="M14" s="3">
        <v>3.1249625612426399</v>
      </c>
      <c r="N14" s="3">
        <v>3.2894828649753798</v>
      </c>
      <c r="O14" s="3">
        <v>1.5560039116189199</v>
      </c>
      <c r="P14" s="3">
        <v>2.88602010857243</v>
      </c>
      <c r="Q14" s="3">
        <v>4.6077244445987402</v>
      </c>
      <c r="R14" s="3">
        <v>3.46184241893181</v>
      </c>
      <c r="S14" s="3">
        <v>3.04302444072222</v>
      </c>
      <c r="T14" s="3">
        <v>3.4803319484002402</v>
      </c>
      <c r="U14" s="3">
        <v>3.25016290207303</v>
      </c>
      <c r="V14" s="3" t="e">
        <v>#N/A</v>
      </c>
    </row>
    <row r="15" spans="1:22" x14ac:dyDescent="0.35">
      <c r="A15" s="2">
        <v>42221</v>
      </c>
      <c r="B15" s="3" t="e">
        <v>#N/A</v>
      </c>
      <c r="C15" s="3">
        <v>3.5746143820316201</v>
      </c>
      <c r="D15" s="3">
        <v>2.4465278576237601</v>
      </c>
      <c r="E15" s="3">
        <v>1.8644358287790901</v>
      </c>
      <c r="F15" s="3">
        <v>3.6047871257697301</v>
      </c>
      <c r="G15" s="3">
        <v>2.1079932784681001</v>
      </c>
      <c r="H15" s="3">
        <v>3.2721953211563899</v>
      </c>
      <c r="I15" s="3">
        <v>4.1771465052458199</v>
      </c>
      <c r="J15" s="3" t="e">
        <v>#N/A</v>
      </c>
      <c r="K15" s="3">
        <v>1.75863691067136</v>
      </c>
      <c r="L15" s="3">
        <v>3.8655405955978002</v>
      </c>
      <c r="M15" s="3">
        <v>3.2011954679907899</v>
      </c>
      <c r="N15" s="3">
        <v>4.2978666812889896</v>
      </c>
      <c r="O15" s="3">
        <v>1.53411865978006</v>
      </c>
      <c r="P15" s="3">
        <v>3.2433068023085201</v>
      </c>
      <c r="Q15" s="3">
        <v>4.7550547559049203</v>
      </c>
      <c r="R15" s="3">
        <v>3.5379020725861499</v>
      </c>
      <c r="S15" s="3">
        <v>3.1641571868213898</v>
      </c>
      <c r="T15" s="3">
        <v>3.4711686414487</v>
      </c>
      <c r="U15" s="3">
        <v>4.1602353456672096</v>
      </c>
      <c r="V15" s="3" t="e">
        <v>#N/A</v>
      </c>
    </row>
    <row r="16" spans="1:22" x14ac:dyDescent="0.35">
      <c r="A16" s="2">
        <v>42251</v>
      </c>
      <c r="B16" s="3" t="e">
        <v>#N/A</v>
      </c>
      <c r="C16" s="3">
        <v>3.6054600813613602</v>
      </c>
      <c r="D16" s="3">
        <v>2.7183587051044502</v>
      </c>
      <c r="E16" s="3">
        <v>2.0616710352475001</v>
      </c>
      <c r="F16" s="3">
        <v>3.72861278105034</v>
      </c>
      <c r="G16" s="3">
        <v>2.4045093359933198</v>
      </c>
      <c r="H16" s="3">
        <v>3.5201224317369499</v>
      </c>
      <c r="I16" s="3">
        <v>4.4501603711200097</v>
      </c>
      <c r="J16" s="3" t="e">
        <v>#N/A</v>
      </c>
      <c r="K16" s="3">
        <v>1.8783028326147</v>
      </c>
      <c r="L16" s="3">
        <v>4.2966334610592698</v>
      </c>
      <c r="M16" s="3">
        <v>3.4314087666344699</v>
      </c>
      <c r="N16" s="3">
        <v>3.7775970278969599</v>
      </c>
      <c r="O16" s="3">
        <v>1.70162504673475</v>
      </c>
      <c r="P16" s="3">
        <v>3.6724645837935199</v>
      </c>
      <c r="Q16" s="3">
        <v>5.0198826589123602</v>
      </c>
      <c r="R16" s="3">
        <v>3.66896167729805</v>
      </c>
      <c r="S16" s="3">
        <v>3.4088565156809101</v>
      </c>
      <c r="T16" s="3">
        <v>4.0617957887599596</v>
      </c>
      <c r="U16" s="3">
        <v>3.6207400913401302</v>
      </c>
      <c r="V16" s="3" t="e">
        <v>#N/A</v>
      </c>
    </row>
    <row r="17" spans="1:22" x14ac:dyDescent="0.35">
      <c r="A17" s="2">
        <v>42282</v>
      </c>
      <c r="B17" s="3" t="e">
        <v>#N/A</v>
      </c>
      <c r="C17" s="3">
        <v>3.7816107176054299</v>
      </c>
      <c r="D17" s="3">
        <v>2.7950569836976</v>
      </c>
      <c r="E17" s="3">
        <v>2.0691348704715899</v>
      </c>
      <c r="F17" s="3">
        <v>3.76560913699833</v>
      </c>
      <c r="G17" s="3">
        <v>2.4357608484109701</v>
      </c>
      <c r="H17" s="3">
        <v>3.36309603424976</v>
      </c>
      <c r="I17" s="3">
        <v>4.2921186147224102</v>
      </c>
      <c r="J17" s="3" t="e">
        <v>#N/A</v>
      </c>
      <c r="K17" s="3">
        <v>1.79601841121303</v>
      </c>
      <c r="L17" s="3">
        <v>4.0142668410084097</v>
      </c>
      <c r="M17" s="3">
        <v>3.2692444254311401</v>
      </c>
      <c r="N17" s="3">
        <v>3.0652895621770799</v>
      </c>
      <c r="O17" s="3">
        <v>1.6441930675193701</v>
      </c>
      <c r="P17" s="3">
        <v>3.37068874262844</v>
      </c>
      <c r="Q17" s="3">
        <v>4.9082684240220402</v>
      </c>
      <c r="R17" s="3">
        <v>3.7142907018211599</v>
      </c>
      <c r="S17" s="3">
        <v>3.3181292018003501</v>
      </c>
      <c r="T17" s="3">
        <v>3.8581386677038099</v>
      </c>
      <c r="U17" s="3">
        <v>3.4036916579040399</v>
      </c>
      <c r="V17" s="3">
        <v>4.4679390900592404</v>
      </c>
    </row>
    <row r="18" spans="1:22" x14ac:dyDescent="0.35">
      <c r="A18" s="2">
        <v>42313</v>
      </c>
      <c r="B18" s="3" t="e">
        <v>#N/A</v>
      </c>
      <c r="C18" s="3">
        <v>3.4774456547974801</v>
      </c>
      <c r="D18" s="3">
        <v>2.5367166502779801</v>
      </c>
      <c r="E18" s="3">
        <v>1.9830891952052601</v>
      </c>
      <c r="F18" s="3">
        <v>3.7398124315147299</v>
      </c>
      <c r="G18" s="3">
        <v>2.32501004631039</v>
      </c>
      <c r="H18" s="3">
        <v>3.2631773907674599</v>
      </c>
      <c r="I18" s="3">
        <v>3.9515422191365999</v>
      </c>
      <c r="J18" s="3" t="e">
        <v>#N/A</v>
      </c>
      <c r="K18" s="3">
        <v>1.7882836061219101</v>
      </c>
      <c r="L18" s="3">
        <v>3.82743557556247</v>
      </c>
      <c r="M18" s="3">
        <v>3.2091272718796802</v>
      </c>
      <c r="N18" s="3">
        <v>3.0354503162295798</v>
      </c>
      <c r="O18" s="3">
        <v>1.6972324886343799</v>
      </c>
      <c r="P18" s="3">
        <v>3.1423874343279099</v>
      </c>
      <c r="Q18" s="3">
        <v>4.8858016492536702</v>
      </c>
      <c r="R18" s="3">
        <v>3.5924623070448898</v>
      </c>
      <c r="S18" s="3">
        <v>3.0549157759910699</v>
      </c>
      <c r="T18" s="3">
        <v>4.11447255140477</v>
      </c>
      <c r="U18" s="3">
        <v>3.2157607914009101</v>
      </c>
      <c r="V18" s="3">
        <v>4.7469362151359604</v>
      </c>
    </row>
    <row r="19" spans="1:22" x14ac:dyDescent="0.35">
      <c r="A19" s="2">
        <v>42342</v>
      </c>
      <c r="B19" s="3" t="e">
        <v>#N/A</v>
      </c>
      <c r="C19" s="3">
        <v>3.73539122676145</v>
      </c>
      <c r="D19" s="3">
        <v>2.5310364568457899</v>
      </c>
      <c r="E19" s="3">
        <v>1.9668800845071399</v>
      </c>
      <c r="F19" s="3">
        <v>4.1413128568113597</v>
      </c>
      <c r="G19" s="3">
        <v>2.3832039046996698</v>
      </c>
      <c r="H19" s="3">
        <v>3.2831493306349602</v>
      </c>
      <c r="I19" s="3">
        <v>4.18351519242003</v>
      </c>
      <c r="J19" s="3" t="e">
        <v>#N/A</v>
      </c>
      <c r="K19" s="3">
        <v>1.9020810393679199</v>
      </c>
      <c r="L19" s="3">
        <v>4.0442292653890703</v>
      </c>
      <c r="M19" s="3">
        <v>3.54593013855329</v>
      </c>
      <c r="N19" s="3">
        <v>2.9443659162429299</v>
      </c>
      <c r="O19" s="3">
        <v>1.7400802228596399</v>
      </c>
      <c r="P19" s="3">
        <v>3.2682451892048001</v>
      </c>
      <c r="Q19" s="3">
        <v>5.4452379190078597</v>
      </c>
      <c r="R19" s="3">
        <v>3.7877473686809102</v>
      </c>
      <c r="S19" s="3">
        <v>3.4771474579861099</v>
      </c>
      <c r="T19" s="3">
        <v>4.3904190192410404</v>
      </c>
      <c r="U19" s="3">
        <v>2.4007115020182299</v>
      </c>
      <c r="V19" s="3">
        <v>4.5194390639336097</v>
      </c>
    </row>
    <row r="20" spans="1:22" x14ac:dyDescent="0.35">
      <c r="A20" s="2">
        <v>42374</v>
      </c>
      <c r="B20" s="3" t="e">
        <v>#N/A</v>
      </c>
      <c r="C20" s="3">
        <v>3.87627956538251</v>
      </c>
      <c r="D20" s="3">
        <v>2.5056512380715898</v>
      </c>
      <c r="E20" s="3">
        <v>1.99679703123537</v>
      </c>
      <c r="F20" s="3">
        <v>4.2315028828146399</v>
      </c>
      <c r="G20" s="3">
        <v>2.6666043191103999</v>
      </c>
      <c r="H20" s="3">
        <v>3.2947704002237801</v>
      </c>
      <c r="I20" s="3">
        <v>4.4267727950584099</v>
      </c>
      <c r="J20" s="3">
        <v>2.1225575615883798</v>
      </c>
      <c r="K20" s="3">
        <v>1.9873174339308399</v>
      </c>
      <c r="L20" s="3">
        <v>4.2616123513894699</v>
      </c>
      <c r="M20" s="3">
        <v>3.5511928746690198</v>
      </c>
      <c r="N20" s="3">
        <v>2.66119359676969</v>
      </c>
      <c r="O20" s="3">
        <v>1.7094367547745</v>
      </c>
      <c r="P20" s="3">
        <v>3.0040206338529898</v>
      </c>
      <c r="Q20" s="3">
        <v>5.5929522735903099</v>
      </c>
      <c r="R20" s="3">
        <v>3.9458690809433499</v>
      </c>
      <c r="S20" s="3">
        <v>3.6613440738529901</v>
      </c>
      <c r="T20" s="3">
        <v>4.2680883926941</v>
      </c>
      <c r="U20" s="3" t="e">
        <v>#N/A</v>
      </c>
      <c r="V20" s="3">
        <v>4.8251205513830504</v>
      </c>
    </row>
    <row r="21" spans="1:22" x14ac:dyDescent="0.35">
      <c r="A21" s="2">
        <v>42405</v>
      </c>
      <c r="B21" s="3" t="e">
        <v>#N/A</v>
      </c>
      <c r="C21" s="3">
        <v>3.74597628140351</v>
      </c>
      <c r="D21" s="3">
        <v>2.3736918862227201</v>
      </c>
      <c r="E21" s="3">
        <v>1.9987437285759599</v>
      </c>
      <c r="F21" s="3">
        <v>4.1282049174610203</v>
      </c>
      <c r="G21" s="3">
        <v>2.6238312333621501</v>
      </c>
      <c r="H21" s="3">
        <v>3.2267982126461399</v>
      </c>
      <c r="I21" s="3">
        <v>4.4124645964294</v>
      </c>
      <c r="J21" s="3">
        <v>2.11600048238786</v>
      </c>
      <c r="K21" s="3">
        <v>1.9600149952456301</v>
      </c>
      <c r="L21" s="3">
        <v>4.3492304600304097</v>
      </c>
      <c r="M21" s="3">
        <v>3.51028792370575</v>
      </c>
      <c r="N21" s="3">
        <v>2.7825005894472699</v>
      </c>
      <c r="O21" s="3">
        <v>1.7721372024747399</v>
      </c>
      <c r="P21" s="3">
        <v>3.2860020202846298</v>
      </c>
      <c r="Q21" s="3">
        <v>5.4444495993420903</v>
      </c>
      <c r="R21" s="3">
        <v>3.6371259019936901</v>
      </c>
      <c r="S21" s="3">
        <v>3.50817339242787</v>
      </c>
      <c r="T21" s="3">
        <v>4.43083694306012</v>
      </c>
      <c r="U21" s="3" t="e">
        <v>#N/A</v>
      </c>
      <c r="V21" s="3">
        <v>5.1535747584732201</v>
      </c>
    </row>
    <row r="22" spans="1:22" x14ac:dyDescent="0.35">
      <c r="A22" s="2">
        <v>42433</v>
      </c>
      <c r="B22" s="3" t="e">
        <v>#N/A</v>
      </c>
      <c r="C22" s="3">
        <v>3.5570107861970799</v>
      </c>
      <c r="D22" s="3">
        <v>2.3731324804316301</v>
      </c>
      <c r="E22" s="3">
        <v>1.9584864504798201</v>
      </c>
      <c r="F22" s="3">
        <v>3.9321519143677501</v>
      </c>
      <c r="G22" s="3">
        <v>2.1743868196839702</v>
      </c>
      <c r="H22" s="3">
        <v>3.1048116720668402</v>
      </c>
      <c r="I22" s="3">
        <v>4.2040820159135102</v>
      </c>
      <c r="J22" s="3">
        <v>2.0550238040033699</v>
      </c>
      <c r="K22" s="3">
        <v>1.9296290368857201</v>
      </c>
      <c r="L22" s="3">
        <v>3.5946753044823101</v>
      </c>
      <c r="M22" s="3">
        <v>3.34780948665184</v>
      </c>
      <c r="N22" s="3">
        <v>2.7976915577761301</v>
      </c>
      <c r="O22" s="3">
        <v>1.7591084551202201</v>
      </c>
      <c r="P22" s="3">
        <v>3.1167437987966098</v>
      </c>
      <c r="Q22" s="3">
        <v>4.7550331398131602</v>
      </c>
      <c r="R22" s="3">
        <v>3.4196572141653201</v>
      </c>
      <c r="S22" s="3">
        <v>3.2803423607768298</v>
      </c>
      <c r="T22" s="3">
        <v>4.02498502493766</v>
      </c>
      <c r="U22" s="3">
        <v>2.6790361383758601</v>
      </c>
      <c r="V22" s="3">
        <v>4.79845570081548</v>
      </c>
    </row>
    <row r="23" spans="1:22" x14ac:dyDescent="0.35">
      <c r="A23" s="2">
        <v>42465</v>
      </c>
      <c r="B23" s="3" t="e">
        <v>#N/A</v>
      </c>
      <c r="C23" s="3">
        <v>3.51782395101834</v>
      </c>
      <c r="D23" s="3">
        <v>2.38300641272409</v>
      </c>
      <c r="E23" s="3">
        <v>1.7920667994391899</v>
      </c>
      <c r="F23" s="3">
        <v>3.6919293371526698</v>
      </c>
      <c r="G23" s="3">
        <v>2.1525509403222198</v>
      </c>
      <c r="H23" s="3">
        <v>3.0444897247379998</v>
      </c>
      <c r="I23" s="3">
        <v>4.1768475942684899</v>
      </c>
      <c r="J23" s="3">
        <v>2.0615338403764101</v>
      </c>
      <c r="K23" s="3">
        <v>1.96207176810522</v>
      </c>
      <c r="L23" s="3">
        <v>3.2990124357908601</v>
      </c>
      <c r="M23" s="3">
        <v>3.3141232324438201</v>
      </c>
      <c r="N23" s="3">
        <v>3.4357823071851099</v>
      </c>
      <c r="O23" s="3">
        <v>1.7651134175852701</v>
      </c>
      <c r="P23" s="3">
        <v>2.9955644307803899</v>
      </c>
      <c r="Q23" s="3">
        <v>4.3436138161156004</v>
      </c>
      <c r="R23" s="3">
        <v>3.4551363627177101</v>
      </c>
      <c r="S23" s="3">
        <v>3.1641169311285902</v>
      </c>
      <c r="T23" s="3">
        <v>3.9972379251276302</v>
      </c>
      <c r="U23" s="3">
        <v>3.1432917176008002</v>
      </c>
      <c r="V23" s="3">
        <v>4.7027828838040797</v>
      </c>
    </row>
    <row r="24" spans="1:22" x14ac:dyDescent="0.35">
      <c r="A24" s="2">
        <v>42495</v>
      </c>
      <c r="B24" s="3" t="e">
        <v>#N/A</v>
      </c>
      <c r="C24" s="3">
        <v>3.3128665085900399</v>
      </c>
      <c r="D24" s="3">
        <v>2.43180465282988</v>
      </c>
      <c r="E24" s="3">
        <v>1.87175845323668</v>
      </c>
      <c r="F24" s="3">
        <v>3.8115011715914999</v>
      </c>
      <c r="G24" s="3">
        <v>1.77979782529916</v>
      </c>
      <c r="H24" s="3">
        <v>3.1930754125856899</v>
      </c>
      <c r="I24" s="3">
        <v>4.5622328652247299</v>
      </c>
      <c r="J24" s="3">
        <v>2.08434205730644</v>
      </c>
      <c r="K24" s="3">
        <v>1.9617921275880199</v>
      </c>
      <c r="L24" s="3">
        <v>3.3775125054051398</v>
      </c>
      <c r="M24" s="3">
        <v>3.3799218363821</v>
      </c>
      <c r="N24" s="3">
        <v>2.9562374800519602</v>
      </c>
      <c r="O24" s="3">
        <v>1.71808029145078</v>
      </c>
      <c r="P24" s="3">
        <v>2.9908039450973498</v>
      </c>
      <c r="Q24" s="3">
        <v>4.4928027863668296</v>
      </c>
      <c r="R24" s="3">
        <v>3.4267875031845301</v>
      </c>
      <c r="S24" s="3">
        <v>3.4358840453208299</v>
      </c>
      <c r="T24" s="3">
        <v>4.1388647788203796</v>
      </c>
      <c r="U24" s="3">
        <v>3.08747247021111</v>
      </c>
      <c r="V24" s="3">
        <v>4.2141654476318697</v>
      </c>
    </row>
    <row r="25" spans="1:22" x14ac:dyDescent="0.35">
      <c r="A25" s="2">
        <v>42524</v>
      </c>
      <c r="B25" s="3" t="e">
        <v>#N/A</v>
      </c>
      <c r="C25" s="3">
        <v>3.26816291909631</v>
      </c>
      <c r="D25" s="3">
        <v>2.3742016967439601</v>
      </c>
      <c r="E25" s="3">
        <v>1.7025938397343501</v>
      </c>
      <c r="F25" s="3">
        <v>3.8583554712838399</v>
      </c>
      <c r="G25" s="3">
        <v>1.8837229571698799</v>
      </c>
      <c r="H25" s="3">
        <v>3.0799669041715201</v>
      </c>
      <c r="I25" s="3">
        <v>4.22304342834836</v>
      </c>
      <c r="J25" s="3">
        <v>2.09499204406732</v>
      </c>
      <c r="K25" s="3">
        <v>1.9639789997475201</v>
      </c>
      <c r="L25" s="3">
        <v>3.38560871868073</v>
      </c>
      <c r="M25" s="3">
        <v>3.0935317241331899</v>
      </c>
      <c r="N25" s="3">
        <v>2.38267825655244</v>
      </c>
      <c r="O25" s="3">
        <v>1.59225982199575</v>
      </c>
      <c r="P25" s="3">
        <v>2.5889123698649801</v>
      </c>
      <c r="Q25" s="3">
        <v>4.4008078026233699</v>
      </c>
      <c r="R25" s="3">
        <v>3.2987574998198701</v>
      </c>
      <c r="S25" s="3">
        <v>3.5053034383282702</v>
      </c>
      <c r="T25" s="3">
        <v>4.0049096324475997</v>
      </c>
      <c r="U25" s="3">
        <v>3.0996404798611099</v>
      </c>
      <c r="V25" s="3">
        <v>4.0663674556255396</v>
      </c>
    </row>
    <row r="26" spans="1:22" x14ac:dyDescent="0.35">
      <c r="A26" s="2">
        <v>42556</v>
      </c>
      <c r="B26" s="3">
        <v>2.2261187153514501</v>
      </c>
      <c r="C26" s="3">
        <v>3.06386249288163</v>
      </c>
      <c r="D26" s="3">
        <v>2.2925289233772399</v>
      </c>
      <c r="E26" s="3">
        <v>1.6749167678777701</v>
      </c>
      <c r="F26" s="3">
        <v>3.9376845523747401</v>
      </c>
      <c r="G26" s="3">
        <v>1.9133877516128699</v>
      </c>
      <c r="H26" s="3">
        <v>3.0545262881106301</v>
      </c>
      <c r="I26" s="3">
        <v>4.1691433864822596</v>
      </c>
      <c r="J26" s="3">
        <v>2.1044800922414799</v>
      </c>
      <c r="K26" s="3">
        <v>1.94701274403414</v>
      </c>
      <c r="L26" s="3">
        <v>3.28932273269842</v>
      </c>
      <c r="M26" s="3">
        <v>3.1409895722783299</v>
      </c>
      <c r="N26" s="3">
        <v>3.23895124492552</v>
      </c>
      <c r="O26" s="3">
        <v>1.5798462980668</v>
      </c>
      <c r="P26" s="3">
        <v>2.59194747236617</v>
      </c>
      <c r="Q26" s="3">
        <v>4.2373904926663597</v>
      </c>
      <c r="R26" s="3">
        <v>3.2957550001910598</v>
      </c>
      <c r="S26" s="3">
        <v>3.5322641279130398</v>
      </c>
      <c r="T26" s="3">
        <v>3.89496087543306</v>
      </c>
      <c r="U26" s="3">
        <v>3.2750406527741101</v>
      </c>
      <c r="V26" s="3">
        <v>4.3032324413533303</v>
      </c>
    </row>
    <row r="27" spans="1:22" x14ac:dyDescent="0.35">
      <c r="A27" s="2">
        <v>42587</v>
      </c>
      <c r="B27" s="3">
        <v>2.2844377812957699</v>
      </c>
      <c r="C27" s="3">
        <v>2.9416473787092099</v>
      </c>
      <c r="D27" s="3">
        <v>2.12571867709448</v>
      </c>
      <c r="E27" s="3">
        <v>1.58242750993254</v>
      </c>
      <c r="F27" s="3">
        <v>3.5349633897305601</v>
      </c>
      <c r="G27" s="3">
        <v>1.68309208009496</v>
      </c>
      <c r="H27" s="3">
        <v>2.9985491357214702</v>
      </c>
      <c r="I27" s="3">
        <v>4.0264097018580296</v>
      </c>
      <c r="J27" s="3">
        <v>2.0658258442114699</v>
      </c>
      <c r="K27" s="3">
        <v>1.90998399363062</v>
      </c>
      <c r="L27" s="3">
        <v>3.02842906878637</v>
      </c>
      <c r="M27" s="3">
        <v>3.0011684668575001</v>
      </c>
      <c r="N27" s="3">
        <v>2.9767578536914598</v>
      </c>
      <c r="O27" s="3">
        <v>1.52841613846242</v>
      </c>
      <c r="P27" s="3">
        <v>2.4500614069636</v>
      </c>
      <c r="Q27" s="3">
        <v>3.9230168928183802</v>
      </c>
      <c r="R27" s="3">
        <v>3.1560855989486498</v>
      </c>
      <c r="S27" s="3">
        <v>3.63896513814047</v>
      </c>
      <c r="T27" s="3">
        <v>3.81990120005982</v>
      </c>
      <c r="U27" s="3">
        <v>3.2097238134646799</v>
      </c>
      <c r="V27" s="3">
        <v>4.44127606836292</v>
      </c>
    </row>
    <row r="28" spans="1:22" x14ac:dyDescent="0.35">
      <c r="A28" s="2">
        <v>42615</v>
      </c>
      <c r="B28" s="3">
        <v>2.1973728184805701</v>
      </c>
      <c r="C28" s="3">
        <v>2.9593218317466299</v>
      </c>
      <c r="D28" s="3">
        <v>2.21829151187021</v>
      </c>
      <c r="E28" s="3">
        <v>1.6356788755513301</v>
      </c>
      <c r="F28" s="3">
        <v>3.5938709218489899</v>
      </c>
      <c r="G28" s="3">
        <v>1.4400715239377999</v>
      </c>
      <c r="H28" s="3">
        <v>2.9439631854401598</v>
      </c>
      <c r="I28" s="3">
        <v>4.1191923679930698</v>
      </c>
      <c r="J28" s="3">
        <v>2.0565917560633502</v>
      </c>
      <c r="K28" s="3">
        <v>1.8805395316395399</v>
      </c>
      <c r="L28" s="3">
        <v>3.0585194159361699</v>
      </c>
      <c r="M28" s="3">
        <v>3.0603238299348501</v>
      </c>
      <c r="N28" s="3">
        <v>2.99073484229522</v>
      </c>
      <c r="O28" s="3">
        <v>1.5134549163772699</v>
      </c>
      <c r="P28" s="3">
        <v>2.2818757526389799</v>
      </c>
      <c r="Q28" s="3">
        <v>3.74610742160267</v>
      </c>
      <c r="R28" s="3">
        <v>3.2590796475283299</v>
      </c>
      <c r="S28" s="3">
        <v>3.5601679551010301</v>
      </c>
      <c r="T28" s="3">
        <v>3.7668906614274502</v>
      </c>
      <c r="U28" s="3">
        <v>3.15138864984038</v>
      </c>
      <c r="V28" s="3">
        <v>4.7772117885020497</v>
      </c>
    </row>
    <row r="29" spans="1:22" x14ac:dyDescent="0.35">
      <c r="A29" s="2">
        <v>42648</v>
      </c>
      <c r="B29" s="3">
        <v>2.3071594762048702</v>
      </c>
      <c r="C29" s="3">
        <v>2.8180697018735299</v>
      </c>
      <c r="D29" s="3">
        <v>2.2058929392922302</v>
      </c>
      <c r="E29" s="3">
        <v>1.66048062331778</v>
      </c>
      <c r="F29" s="3">
        <v>3.5343382725457899</v>
      </c>
      <c r="G29" s="3">
        <v>1.5976951650703</v>
      </c>
      <c r="H29" s="3">
        <v>2.9701116040398601</v>
      </c>
      <c r="I29" s="3">
        <v>3.9897367207365702</v>
      </c>
      <c r="J29" s="3">
        <v>2.0712272425528102</v>
      </c>
      <c r="K29" s="3">
        <v>1.8868410689327899</v>
      </c>
      <c r="L29" s="3">
        <v>3.0849942409038702</v>
      </c>
      <c r="M29" s="3">
        <v>3.1691611442267602</v>
      </c>
      <c r="N29" s="3">
        <v>3.0035924058315602</v>
      </c>
      <c r="O29" s="3">
        <v>1.52306975284235</v>
      </c>
      <c r="P29" s="3">
        <v>2.23535565492777</v>
      </c>
      <c r="Q29" s="3">
        <v>3.8673652642437899</v>
      </c>
      <c r="R29" s="3">
        <v>3.24973978630213</v>
      </c>
      <c r="S29" s="3">
        <v>3.6510577589789901</v>
      </c>
      <c r="T29" s="3">
        <v>3.7169527224974601</v>
      </c>
      <c r="U29" s="3">
        <v>2.46702493710263</v>
      </c>
      <c r="V29" s="3">
        <v>4.9365663060456697</v>
      </c>
    </row>
    <row r="30" spans="1:22" x14ac:dyDescent="0.35">
      <c r="A30" s="2">
        <v>42678</v>
      </c>
      <c r="B30" s="3">
        <v>2.2609758575416299</v>
      </c>
      <c r="C30" s="3">
        <v>2.72896644342454</v>
      </c>
      <c r="D30" s="3">
        <v>2.29997209734604</v>
      </c>
      <c r="E30" s="3">
        <v>1.71922581043384</v>
      </c>
      <c r="F30" s="3">
        <v>3.4064245978190999</v>
      </c>
      <c r="G30" s="3">
        <v>1.8171014112683901</v>
      </c>
      <c r="H30" s="3">
        <v>2.9873959217736998</v>
      </c>
      <c r="I30" s="3">
        <v>4.1188086332351501</v>
      </c>
      <c r="J30" s="3">
        <v>2.1644484522206899</v>
      </c>
      <c r="K30" s="3">
        <v>1.9796432968645701</v>
      </c>
      <c r="L30" s="3">
        <v>3.0340235633259001</v>
      </c>
      <c r="M30" s="3">
        <v>3.3457021631253498</v>
      </c>
      <c r="N30" s="3">
        <v>3.1298066117935499</v>
      </c>
      <c r="O30" s="3">
        <v>1.6164990858547601</v>
      </c>
      <c r="P30" s="3">
        <v>2.3503527390390002</v>
      </c>
      <c r="Q30" s="3">
        <v>4.0309702373032597</v>
      </c>
      <c r="R30" s="3">
        <v>3.3180030389078601</v>
      </c>
      <c r="S30" s="3">
        <v>3.7433860541060699</v>
      </c>
      <c r="T30" s="3">
        <v>3.7858350883098302</v>
      </c>
      <c r="U30" s="3">
        <v>2.6913811214312902</v>
      </c>
      <c r="V30" s="3">
        <v>4.5831559382907798</v>
      </c>
    </row>
    <row r="31" spans="1:22" x14ac:dyDescent="0.35">
      <c r="A31" s="2">
        <v>42709</v>
      </c>
      <c r="B31" s="3">
        <v>2.17382617774371</v>
      </c>
      <c r="C31" s="3">
        <v>2.8580352857536599</v>
      </c>
      <c r="D31" s="3">
        <v>2.4244198116410498</v>
      </c>
      <c r="E31" s="3">
        <v>1.7815448518158199</v>
      </c>
      <c r="F31" s="3">
        <v>3.18093191755964</v>
      </c>
      <c r="G31" s="3">
        <v>1.96213833788937</v>
      </c>
      <c r="H31" s="3">
        <v>3.01003566572144</v>
      </c>
      <c r="I31" s="3">
        <v>4.2390242604835704</v>
      </c>
      <c r="J31" s="3">
        <v>2.3766288210017898</v>
      </c>
      <c r="K31" s="3">
        <v>2.01052722693953</v>
      </c>
      <c r="L31" s="3">
        <v>3.48097949365336</v>
      </c>
      <c r="M31" s="3">
        <v>3.4004685616309902</v>
      </c>
      <c r="N31" s="3">
        <v>2.7780916303937202</v>
      </c>
      <c r="O31" s="3">
        <v>1.6861631927171401</v>
      </c>
      <c r="P31" s="3">
        <v>2.3659191104528099</v>
      </c>
      <c r="Q31" s="3">
        <v>4.2357268315985799</v>
      </c>
      <c r="R31" s="3">
        <v>3.2780387911252902</v>
      </c>
      <c r="S31" s="3">
        <v>3.9010174764684198</v>
      </c>
      <c r="T31" s="3">
        <v>4.2263853739003201</v>
      </c>
      <c r="U31" s="3">
        <v>3.0709754945521399</v>
      </c>
      <c r="V31" s="3">
        <v>3.7685317618962801</v>
      </c>
    </row>
    <row r="32" spans="1:22" x14ac:dyDescent="0.35">
      <c r="A32" s="2">
        <v>42740</v>
      </c>
      <c r="B32" s="3">
        <v>2.28110633600072</v>
      </c>
      <c r="C32" s="3">
        <v>2.97583713294445</v>
      </c>
      <c r="D32" s="3">
        <v>2.3891493866078402</v>
      </c>
      <c r="E32" s="3">
        <v>1.6469154204488301</v>
      </c>
      <c r="F32" s="3">
        <v>2.97094392511391</v>
      </c>
      <c r="G32" s="3">
        <v>2.2125783035055502</v>
      </c>
      <c r="H32" s="3">
        <v>2.9972985559890999</v>
      </c>
      <c r="I32" s="3">
        <v>4.1802490573006796</v>
      </c>
      <c r="J32" s="3">
        <v>2.3509947771363402</v>
      </c>
      <c r="K32" s="3">
        <v>1.9582686186978699</v>
      </c>
      <c r="L32" s="3">
        <v>3.42040352864321</v>
      </c>
      <c r="M32" s="3">
        <v>3.2271051598703</v>
      </c>
      <c r="N32" s="3">
        <v>2.8448620670045899</v>
      </c>
      <c r="O32" s="3">
        <v>1.6673279905337</v>
      </c>
      <c r="P32" s="3">
        <v>2.37246084137215</v>
      </c>
      <c r="Q32" s="3">
        <v>3.7092892771908801</v>
      </c>
      <c r="R32" s="3">
        <v>3.16520798732516</v>
      </c>
      <c r="S32" s="3">
        <v>3.9037474485685899</v>
      </c>
      <c r="T32" s="3">
        <v>4.0017598163279002</v>
      </c>
      <c r="U32" s="3">
        <v>2.8232923082321202</v>
      </c>
      <c r="V32" s="3">
        <v>3.82513643001661</v>
      </c>
    </row>
    <row r="33" spans="1:22" x14ac:dyDescent="0.35">
      <c r="A33" s="2">
        <v>42769</v>
      </c>
      <c r="B33" s="3">
        <v>2.3014871257987801</v>
      </c>
      <c r="C33" s="3">
        <v>2.8355727662331298</v>
      </c>
      <c r="D33" s="3">
        <v>2.4141838025278202</v>
      </c>
      <c r="E33" s="3">
        <v>1.6559523493900901</v>
      </c>
      <c r="F33" s="3">
        <v>2.7214846643536901</v>
      </c>
      <c r="G33" s="3">
        <v>1.96553199715112</v>
      </c>
      <c r="H33" s="3">
        <v>2.9888693498759098</v>
      </c>
      <c r="I33" s="3">
        <v>4.1605386688964403</v>
      </c>
      <c r="J33" s="3">
        <v>2.3674601376592501</v>
      </c>
      <c r="K33" s="3">
        <v>1.92893572833299</v>
      </c>
      <c r="L33" s="3">
        <v>3.3880530929542698</v>
      </c>
      <c r="M33" s="3">
        <v>3.1858877614162902</v>
      </c>
      <c r="N33" s="3">
        <v>2.96556885798049</v>
      </c>
      <c r="O33" s="3">
        <v>1.610615662511</v>
      </c>
      <c r="P33" s="3">
        <v>2.3263202013333601</v>
      </c>
      <c r="Q33" s="3">
        <v>3.79397686393883</v>
      </c>
      <c r="R33" s="3">
        <v>3.1159574481541301</v>
      </c>
      <c r="S33" s="3">
        <v>3.4550383821105499</v>
      </c>
      <c r="T33" s="3">
        <v>4.1876622070789198</v>
      </c>
      <c r="U33" s="3">
        <v>3.12749564184525</v>
      </c>
      <c r="V33" s="3">
        <v>3.77489653012546</v>
      </c>
    </row>
    <row r="34" spans="1:22" x14ac:dyDescent="0.35">
      <c r="A34" s="2">
        <v>42797</v>
      </c>
      <c r="B34" s="3">
        <v>2.3081571259978699</v>
      </c>
      <c r="C34" s="3">
        <v>2.7522008824184598</v>
      </c>
      <c r="D34" s="3">
        <v>2.45757674465042</v>
      </c>
      <c r="E34" s="3">
        <v>1.64121672336929</v>
      </c>
      <c r="F34" s="3">
        <v>2.3984901618757801</v>
      </c>
      <c r="G34" s="3">
        <v>1.9910664109668099</v>
      </c>
      <c r="H34" s="3">
        <v>3.00024777388668</v>
      </c>
      <c r="I34" s="3">
        <v>4.1907460753835899</v>
      </c>
      <c r="J34" s="3">
        <v>2.3652939953560899</v>
      </c>
      <c r="K34" s="3">
        <v>1.9358653213785599</v>
      </c>
      <c r="L34" s="3">
        <v>3.4736645938897102</v>
      </c>
      <c r="M34" s="3">
        <v>3.19361840433527</v>
      </c>
      <c r="N34" s="3">
        <v>2.9037278534156998</v>
      </c>
      <c r="O34" s="3">
        <v>1.5805875112697201</v>
      </c>
      <c r="P34" s="3">
        <v>2.2785897222269398</v>
      </c>
      <c r="Q34" s="3">
        <v>3.7858511042340899</v>
      </c>
      <c r="R34" s="3">
        <v>3.1322155855896101</v>
      </c>
      <c r="S34" s="3">
        <v>3.5288189443928601</v>
      </c>
      <c r="T34" s="3">
        <v>4.0093070585032002</v>
      </c>
      <c r="U34" s="3">
        <v>3.5714381909412398</v>
      </c>
      <c r="V34" s="3">
        <v>3.8604758479144201</v>
      </c>
    </row>
    <row r="35" spans="1:22" x14ac:dyDescent="0.35">
      <c r="A35" s="2">
        <v>42830</v>
      </c>
      <c r="B35" s="3">
        <v>2.2703990794743198</v>
      </c>
      <c r="C35" s="3">
        <v>2.42590301684079</v>
      </c>
      <c r="D35" s="3">
        <v>2.3765065172823898</v>
      </c>
      <c r="E35" s="3">
        <v>1.60914692631749</v>
      </c>
      <c r="F35" s="3">
        <v>2.5367914927009401</v>
      </c>
      <c r="G35" s="3">
        <v>1.9973457242386801</v>
      </c>
      <c r="H35" s="3">
        <v>2.9602988481561301</v>
      </c>
      <c r="I35" s="3">
        <v>4.07755561840355</v>
      </c>
      <c r="J35" s="3">
        <v>2.3553281821118301</v>
      </c>
      <c r="K35" s="3">
        <v>1.89908503156958</v>
      </c>
      <c r="L35" s="3">
        <v>3.6517121145006</v>
      </c>
      <c r="M35" s="3">
        <v>3.18718421213832</v>
      </c>
      <c r="N35" s="3">
        <v>2.6379180961255502</v>
      </c>
      <c r="O35" s="3">
        <v>1.5402668626940701</v>
      </c>
      <c r="P35" s="3">
        <v>2.2661328323211101</v>
      </c>
      <c r="Q35" s="3">
        <v>3.9021458662546999</v>
      </c>
      <c r="R35" s="3">
        <v>3.1124005183349199</v>
      </c>
      <c r="S35" s="3">
        <v>3.6404234310021599</v>
      </c>
      <c r="T35" s="3">
        <v>3.9579194338249</v>
      </c>
      <c r="U35" s="3">
        <v>2.5470073436998102</v>
      </c>
      <c r="V35" s="3">
        <v>3.9969009551966002</v>
      </c>
    </row>
    <row r="36" spans="1:22" x14ac:dyDescent="0.35">
      <c r="A36" s="2">
        <v>42860</v>
      </c>
      <c r="B36" s="3">
        <v>2.2785980035693201</v>
      </c>
      <c r="C36" s="3">
        <v>2.4716340641638599</v>
      </c>
      <c r="D36" s="3">
        <v>2.4333630240852102</v>
      </c>
      <c r="E36" s="3">
        <v>1.5406241536255201</v>
      </c>
      <c r="F36" s="3">
        <v>2.46361605652864</v>
      </c>
      <c r="G36" s="3">
        <v>2.02298351308557</v>
      </c>
      <c r="H36" s="3">
        <v>2.9578290269133798</v>
      </c>
      <c r="I36" s="3">
        <v>4.0794280837717602</v>
      </c>
      <c r="J36" s="3">
        <v>2.4197694592544199</v>
      </c>
      <c r="K36" s="3">
        <v>1.86963155747527</v>
      </c>
      <c r="L36" s="3">
        <v>3.59014647559651</v>
      </c>
      <c r="M36" s="3">
        <v>3.0929844787046701</v>
      </c>
      <c r="N36" s="3">
        <v>2.3849995964536599</v>
      </c>
      <c r="O36" s="3">
        <v>1.57507312064106</v>
      </c>
      <c r="P36" s="3">
        <v>2.30198336473478</v>
      </c>
      <c r="Q36" s="3">
        <v>3.9648364706718202</v>
      </c>
      <c r="R36" s="3">
        <v>3.17639667547442</v>
      </c>
      <c r="S36" s="3">
        <v>3.7133751105582999</v>
      </c>
      <c r="T36" s="3">
        <v>3.9436589749117501</v>
      </c>
      <c r="U36" s="3">
        <v>2.5063913088381198</v>
      </c>
      <c r="V36" s="3">
        <v>4.1000750527355896</v>
      </c>
    </row>
    <row r="37" spans="1:22" x14ac:dyDescent="0.35">
      <c r="A37" s="2">
        <v>42891</v>
      </c>
      <c r="B37" s="3">
        <v>2.1851360094594798</v>
      </c>
      <c r="C37" s="3">
        <v>2.6069973026404498</v>
      </c>
      <c r="D37" s="3">
        <v>2.51167798880916</v>
      </c>
      <c r="E37" s="3">
        <v>1.5150626559557001</v>
      </c>
      <c r="F37" s="3">
        <v>2.4896156005968</v>
      </c>
      <c r="G37" s="3">
        <v>2.2769248767964099</v>
      </c>
      <c r="H37" s="3">
        <v>2.9952121733189601</v>
      </c>
      <c r="I37" s="3">
        <v>4.0166779620095499</v>
      </c>
      <c r="J37" s="3">
        <v>2.4274551061410099</v>
      </c>
      <c r="K37" s="3">
        <v>1.7658208654737599</v>
      </c>
      <c r="L37" s="3">
        <v>3.6941636889176399</v>
      </c>
      <c r="M37" s="3">
        <v>3.2527488980920798</v>
      </c>
      <c r="N37" s="3">
        <v>2.75643504236068</v>
      </c>
      <c r="O37" s="3">
        <v>1.5945944980603299</v>
      </c>
      <c r="P37" s="3">
        <v>2.17787940646777</v>
      </c>
      <c r="Q37" s="3">
        <v>4.3855769544503698</v>
      </c>
      <c r="R37" s="3">
        <v>3.20418845913674</v>
      </c>
      <c r="S37" s="3">
        <v>3.5585831128692602</v>
      </c>
      <c r="T37" s="3">
        <v>3.9859442583634501</v>
      </c>
      <c r="U37" s="3">
        <v>2.3001285059259802</v>
      </c>
      <c r="V37" s="3">
        <v>3.9330425008799201</v>
      </c>
    </row>
    <row r="38" spans="1:22" x14ac:dyDescent="0.35">
      <c r="A38" s="2">
        <v>42921</v>
      </c>
      <c r="B38" s="3">
        <v>2.0927875720590201</v>
      </c>
      <c r="C38" s="3">
        <v>2.6897115254900301</v>
      </c>
      <c r="D38" s="3">
        <v>2.54339580528179</v>
      </c>
      <c r="E38" s="3">
        <v>1.57132166797605</v>
      </c>
      <c r="F38" s="3">
        <v>2.4173451441819398</v>
      </c>
      <c r="G38" s="3">
        <v>2.28133207487401</v>
      </c>
      <c r="H38" s="3">
        <v>3.03468281305152</v>
      </c>
      <c r="I38" s="3">
        <v>3.97585761758251</v>
      </c>
      <c r="J38" s="3">
        <v>2.4267363098215999</v>
      </c>
      <c r="K38" s="3">
        <v>1.76771288704479</v>
      </c>
      <c r="L38" s="3">
        <v>3.64110747418137</v>
      </c>
      <c r="M38" s="3">
        <v>3.3604812288408001</v>
      </c>
      <c r="N38" s="3">
        <v>2.4530367083136499</v>
      </c>
      <c r="O38" s="3">
        <v>1.6122881386191901</v>
      </c>
      <c r="P38" s="3">
        <v>2.1981009812328201</v>
      </c>
      <c r="Q38" s="3">
        <v>4.4644160472525298</v>
      </c>
      <c r="R38" s="3">
        <v>3.2257363965910901</v>
      </c>
      <c r="S38" s="3">
        <v>3.5953221974709901</v>
      </c>
      <c r="T38" s="3">
        <v>4.0775366024205999</v>
      </c>
      <c r="U38" s="3">
        <v>1.8514595460487699</v>
      </c>
      <c r="V38" s="3">
        <v>3.7241187212938001</v>
      </c>
    </row>
    <row r="39" spans="1:22" x14ac:dyDescent="0.35">
      <c r="A39" s="2">
        <v>42951</v>
      </c>
      <c r="B39" s="3">
        <v>2.1793786587831701</v>
      </c>
      <c r="C39" s="3">
        <v>2.5895948890071399</v>
      </c>
      <c r="D39" s="3">
        <v>2.5814861640943501</v>
      </c>
      <c r="E39" s="3">
        <v>1.57147397054395</v>
      </c>
      <c r="F39" s="3">
        <v>2.3342026824601301</v>
      </c>
      <c r="G39" s="3">
        <v>2.30819387227052</v>
      </c>
      <c r="H39" s="3">
        <v>3.0285157357905801</v>
      </c>
      <c r="I39" s="3">
        <v>3.9524015584113199</v>
      </c>
      <c r="J39" s="3">
        <v>2.3950611418134402</v>
      </c>
      <c r="K39" s="3">
        <v>1.7997994988361199</v>
      </c>
      <c r="L39" s="3">
        <v>3.4362314442984898</v>
      </c>
      <c r="M39" s="3">
        <v>3.17614970602598</v>
      </c>
      <c r="N39" s="3">
        <v>2.5425627384380598</v>
      </c>
      <c r="O39" s="3">
        <v>1.51567674211271</v>
      </c>
      <c r="P39" s="3">
        <v>2.06367552386918</v>
      </c>
      <c r="Q39" s="3">
        <v>4.1775805820490701</v>
      </c>
      <c r="R39" s="3">
        <v>3.2376794465717</v>
      </c>
      <c r="S39" s="3">
        <v>3.6740538312100202</v>
      </c>
      <c r="T39" s="3">
        <v>3.8698591267725</v>
      </c>
      <c r="U39" s="3">
        <v>1.5338024985402301</v>
      </c>
      <c r="V39" s="3">
        <v>3.8669367427304602</v>
      </c>
    </row>
    <row r="40" spans="1:22" x14ac:dyDescent="0.35">
      <c r="A40" s="2">
        <v>42983</v>
      </c>
      <c r="B40" s="3">
        <v>2.12624236069807</v>
      </c>
      <c r="C40" s="3">
        <v>2.4611358672957002</v>
      </c>
      <c r="D40" s="3">
        <v>2.5935631296246102</v>
      </c>
      <c r="E40" s="3">
        <v>1.54654028176224</v>
      </c>
      <c r="F40" s="3">
        <v>2.35680490785556</v>
      </c>
      <c r="G40" s="3">
        <v>2.0304591451403602</v>
      </c>
      <c r="H40" s="3">
        <v>3.0255482812915901</v>
      </c>
      <c r="I40" s="3">
        <v>4.0155238430959601</v>
      </c>
      <c r="J40" s="3">
        <v>2.4332950865591698</v>
      </c>
      <c r="K40" s="3">
        <v>1.86708996020712</v>
      </c>
      <c r="L40" s="3">
        <v>3.2356861342363499</v>
      </c>
      <c r="M40" s="3">
        <v>3.2849568397225299</v>
      </c>
      <c r="N40" s="3">
        <v>2.60646904689145</v>
      </c>
      <c r="O40" s="3">
        <v>1.53285075118142</v>
      </c>
      <c r="P40" s="3">
        <v>2.1665806233670901</v>
      </c>
      <c r="Q40" s="3">
        <v>4.51220122445537</v>
      </c>
      <c r="R40" s="3">
        <v>3.1243440945538001</v>
      </c>
      <c r="S40" s="3">
        <v>3.8170680187171699</v>
      </c>
      <c r="T40" s="3">
        <v>4.0101223020917098</v>
      </c>
      <c r="U40" s="3">
        <v>1.7147828717449001</v>
      </c>
      <c r="V40" s="3">
        <v>4.1670408164578703</v>
      </c>
    </row>
    <row r="41" spans="1:22" x14ac:dyDescent="0.35">
      <c r="A41" s="2">
        <v>43013</v>
      </c>
      <c r="B41" s="3">
        <v>2.16588063534748</v>
      </c>
      <c r="C41" s="3">
        <v>3.1421764726322801</v>
      </c>
      <c r="D41" s="3">
        <v>2.5706084072630202</v>
      </c>
      <c r="E41" s="3">
        <v>1.4599676313580601</v>
      </c>
      <c r="F41" s="3">
        <v>2.49526954517275</v>
      </c>
      <c r="G41" s="3">
        <v>2.2239762319860898</v>
      </c>
      <c r="H41" s="3">
        <v>3.08738773580404</v>
      </c>
      <c r="I41" s="3">
        <v>4.1015882699774098</v>
      </c>
      <c r="J41" s="3">
        <v>2.4601521720741499</v>
      </c>
      <c r="K41" s="3">
        <v>1.7960859345059099</v>
      </c>
      <c r="L41" s="3">
        <v>3.1288031365839899</v>
      </c>
      <c r="M41" s="3">
        <v>3.3034335779509001</v>
      </c>
      <c r="N41" s="3">
        <v>2.9729200789931198</v>
      </c>
      <c r="O41" s="3">
        <v>1.5658131670248601</v>
      </c>
      <c r="P41" s="3">
        <v>2.0619414067955302</v>
      </c>
      <c r="Q41" s="3">
        <v>4.7400959047595599</v>
      </c>
      <c r="R41" s="3">
        <v>3.0105304165777702</v>
      </c>
      <c r="S41" s="3">
        <v>4.1841437417655802</v>
      </c>
      <c r="T41" s="3">
        <v>4.2604684077683297</v>
      </c>
      <c r="U41" s="3">
        <v>1.88977857311903</v>
      </c>
      <c r="V41" s="3">
        <v>4.2485884045566502</v>
      </c>
    </row>
    <row r="42" spans="1:22" x14ac:dyDescent="0.35">
      <c r="A42" s="2">
        <v>43042</v>
      </c>
      <c r="B42" s="3">
        <v>2.1257835026586198</v>
      </c>
      <c r="C42" s="3">
        <v>2.8704696189548802</v>
      </c>
      <c r="D42" s="3">
        <v>2.5409565675069099</v>
      </c>
      <c r="E42" s="3">
        <v>1.4607615351226499</v>
      </c>
      <c r="F42" s="3">
        <v>2.41080752080995</v>
      </c>
      <c r="G42" s="3">
        <v>2.2550229087359299</v>
      </c>
      <c r="H42" s="3">
        <v>3.2109272330004401</v>
      </c>
      <c r="I42" s="3">
        <v>4.0430896055072401</v>
      </c>
      <c r="J42" s="3">
        <v>2.5516098495864799</v>
      </c>
      <c r="K42" s="3">
        <v>1.9297467200520599</v>
      </c>
      <c r="L42" s="3">
        <v>3.37105061476398</v>
      </c>
      <c r="M42" s="3">
        <v>3.2139951401164</v>
      </c>
      <c r="N42" s="3">
        <v>2.8161497865045</v>
      </c>
      <c r="O42" s="3">
        <v>1.49430970879299</v>
      </c>
      <c r="P42" s="3">
        <v>2.05250310158431</v>
      </c>
      <c r="Q42" s="3">
        <v>4.5002601482831901</v>
      </c>
      <c r="R42" s="3">
        <v>3.027558409744</v>
      </c>
      <c r="S42" s="3">
        <v>4.0705456172871104</v>
      </c>
      <c r="T42" s="3">
        <v>4.2282446969392904</v>
      </c>
      <c r="U42" s="3">
        <v>2.0763080351651002</v>
      </c>
      <c r="V42" s="3">
        <v>4.4057334668704096</v>
      </c>
    </row>
    <row r="43" spans="1:22" x14ac:dyDescent="0.35">
      <c r="A43" s="2">
        <v>43074</v>
      </c>
      <c r="B43" s="3">
        <v>2.1876757385101402</v>
      </c>
      <c r="C43" s="3">
        <v>3.2809435356728001</v>
      </c>
      <c r="D43" s="3">
        <v>2.65371195398397</v>
      </c>
      <c r="E43" s="3">
        <v>1.6225157606079199</v>
      </c>
      <c r="F43" s="3">
        <v>2.7260144611172499</v>
      </c>
      <c r="G43" s="3">
        <v>2.8454139901237698</v>
      </c>
      <c r="H43" s="3">
        <v>3.27500170416049</v>
      </c>
      <c r="I43" s="3">
        <v>4.1280532534297896</v>
      </c>
      <c r="J43" s="3">
        <v>2.5856490741692899</v>
      </c>
      <c r="K43" s="3">
        <v>2.0011937261144301</v>
      </c>
      <c r="L43" s="3">
        <v>3.5968599287101499</v>
      </c>
      <c r="M43" s="3">
        <v>3.3650567101556201</v>
      </c>
      <c r="N43" s="3">
        <v>3.0022717196673701</v>
      </c>
      <c r="O43" s="3">
        <v>1.54982399748897</v>
      </c>
      <c r="P43" s="3">
        <v>2.1119698385832999</v>
      </c>
      <c r="Q43" s="3">
        <v>4.7089149395070899</v>
      </c>
      <c r="R43" s="3">
        <v>3.0694466095309498</v>
      </c>
      <c r="S43" s="3">
        <v>4.2987273563148403</v>
      </c>
      <c r="T43" s="3">
        <v>4.5571945796658602</v>
      </c>
      <c r="U43" s="3">
        <v>1.75879873305235</v>
      </c>
      <c r="V43" s="3">
        <v>4.3264792345353298</v>
      </c>
    </row>
    <row r="44" spans="1:22" x14ac:dyDescent="0.35">
      <c r="A44" s="2">
        <v>43105</v>
      </c>
      <c r="B44" s="3">
        <v>2.1415502472442101</v>
      </c>
      <c r="C44" s="3">
        <v>2.8387625060836501</v>
      </c>
      <c r="D44" s="3">
        <v>2.4939506539757801</v>
      </c>
      <c r="E44" s="3">
        <v>1.5128151412322199</v>
      </c>
      <c r="F44" s="3">
        <v>2.8106992147149299</v>
      </c>
      <c r="G44" s="3">
        <v>2.6187143754779401</v>
      </c>
      <c r="H44" s="3">
        <v>3.11184142843056</v>
      </c>
      <c r="I44" s="3">
        <v>4.1240330982596802</v>
      </c>
      <c r="J44" s="3">
        <v>2.45661760663232</v>
      </c>
      <c r="K44" s="3">
        <v>2.0376250938622</v>
      </c>
      <c r="L44" s="3">
        <v>3.33513936599432</v>
      </c>
      <c r="M44" s="3">
        <v>3.3404270464643502</v>
      </c>
      <c r="N44" s="3">
        <v>2.59476425166591</v>
      </c>
      <c r="O44" s="3">
        <v>1.49535931383315</v>
      </c>
      <c r="P44" s="3">
        <v>1.99645063445604</v>
      </c>
      <c r="Q44" s="3">
        <v>4.2934006970855698</v>
      </c>
      <c r="R44" s="3">
        <v>2.9146933681991398</v>
      </c>
      <c r="S44" s="3">
        <v>4.0244492911138501</v>
      </c>
      <c r="T44" s="3">
        <v>4.3621453871412799</v>
      </c>
      <c r="U44" s="3">
        <v>1.42686844412463</v>
      </c>
      <c r="V44" s="3">
        <v>4.2660768085477896</v>
      </c>
    </row>
    <row r="45" spans="1:22" x14ac:dyDescent="0.35">
      <c r="A45" s="2">
        <v>43136</v>
      </c>
      <c r="B45" s="3">
        <v>2.1463345283530701</v>
      </c>
      <c r="C45" s="3">
        <v>2.7721273395855199</v>
      </c>
      <c r="D45" s="3">
        <v>2.4572011176323398</v>
      </c>
      <c r="E45" s="3">
        <v>1.5520961426169799</v>
      </c>
      <c r="F45" s="3">
        <v>2.8583474388949401</v>
      </c>
      <c r="G45" s="3">
        <v>2.5423602186904701</v>
      </c>
      <c r="H45" s="3">
        <v>3.0963524729331899</v>
      </c>
      <c r="I45" s="3">
        <v>4.1118009866455898</v>
      </c>
      <c r="J45" s="3">
        <v>2.48616504713786</v>
      </c>
      <c r="K45" s="3">
        <v>2.0819746924522802</v>
      </c>
      <c r="L45" s="3">
        <v>3.3658730273698398</v>
      </c>
      <c r="M45" s="3">
        <v>3.5178637833401099</v>
      </c>
      <c r="N45" s="3">
        <v>2.67987557996498</v>
      </c>
      <c r="O45" s="3">
        <v>1.51664781878656</v>
      </c>
      <c r="P45" s="3">
        <v>2.0455435949065</v>
      </c>
      <c r="Q45" s="3">
        <v>4.5185050563932396</v>
      </c>
      <c r="R45" s="3">
        <v>2.93179714843092</v>
      </c>
      <c r="S45" s="3">
        <v>4.0852859027151602</v>
      </c>
      <c r="T45" s="3">
        <v>4.3367127032483204</v>
      </c>
      <c r="U45" s="3">
        <v>1.8206637856835099</v>
      </c>
      <c r="V45" s="3">
        <v>4.1779117087315099</v>
      </c>
    </row>
    <row r="46" spans="1:22" x14ac:dyDescent="0.35">
      <c r="A46" s="2">
        <v>43164</v>
      </c>
      <c r="B46" s="3">
        <v>2.3095060112557402</v>
      </c>
      <c r="C46" s="3">
        <v>3.0541074854197601</v>
      </c>
      <c r="D46" s="3">
        <v>2.5178375808310198</v>
      </c>
      <c r="E46" s="3">
        <v>1.5767372226509899</v>
      </c>
      <c r="F46" s="3">
        <v>3.0833017419623001</v>
      </c>
      <c r="G46" s="3">
        <v>2.3321472968557</v>
      </c>
      <c r="H46" s="3">
        <v>3.2109364833766398</v>
      </c>
      <c r="I46" s="3">
        <v>4.2645188482605398</v>
      </c>
      <c r="J46" s="3">
        <v>2.6278736235757201</v>
      </c>
      <c r="K46" s="3">
        <v>2.26147391554513</v>
      </c>
      <c r="L46" s="3">
        <v>3.3238354495930298</v>
      </c>
      <c r="M46" s="3">
        <v>3.26393243453701</v>
      </c>
      <c r="N46" s="3">
        <v>3.18270130598665</v>
      </c>
      <c r="O46" s="3">
        <v>1.5763609551042601</v>
      </c>
      <c r="P46" s="3">
        <v>2.1677927174425702</v>
      </c>
      <c r="Q46" s="3">
        <v>5.0938483327388004</v>
      </c>
      <c r="R46" s="3">
        <v>3.0160201422166502</v>
      </c>
      <c r="S46" s="3">
        <v>4.2667739488160397</v>
      </c>
      <c r="T46" s="3">
        <v>4.4023460362246496</v>
      </c>
      <c r="U46" s="3">
        <v>1.72549268825264</v>
      </c>
      <c r="V46" s="3">
        <v>4.2832715580332703</v>
      </c>
    </row>
    <row r="47" spans="1:22" x14ac:dyDescent="0.35">
      <c r="A47" s="2">
        <v>43195</v>
      </c>
      <c r="B47" s="3">
        <v>2.4462036180950801</v>
      </c>
      <c r="C47" s="3">
        <v>3.0216082525989898</v>
      </c>
      <c r="D47" s="3">
        <v>2.7210312632339599</v>
      </c>
      <c r="E47" s="3">
        <v>1.6670592917774001</v>
      </c>
      <c r="F47" s="3">
        <v>3.1622300179826102</v>
      </c>
      <c r="G47" s="3">
        <v>2.0905232948974399</v>
      </c>
      <c r="H47" s="3">
        <v>3.2289093402525899</v>
      </c>
      <c r="I47" s="3">
        <v>4.2015663325035097</v>
      </c>
      <c r="J47" s="3">
        <v>2.6142311386700898</v>
      </c>
      <c r="K47" s="3">
        <v>2.2227750702777298</v>
      </c>
      <c r="L47" s="3">
        <v>3.4893884735658802</v>
      </c>
      <c r="M47" s="3">
        <v>3.3243090999074498</v>
      </c>
      <c r="N47" s="3">
        <v>3.18783722534417</v>
      </c>
      <c r="O47" s="3">
        <v>1.5900413867596801</v>
      </c>
      <c r="P47" s="3">
        <v>2.32800098929668</v>
      </c>
      <c r="Q47" s="3">
        <v>4.8535787868575397</v>
      </c>
      <c r="R47" s="3">
        <v>3.1194373848046602</v>
      </c>
      <c r="S47" s="3">
        <v>4.5425907980080398</v>
      </c>
      <c r="T47" s="3">
        <v>4.8035705670517004</v>
      </c>
      <c r="U47" s="3">
        <v>1.8157344977237899</v>
      </c>
      <c r="V47" s="3">
        <v>3.8814017824877598</v>
      </c>
    </row>
    <row r="48" spans="1:22" x14ac:dyDescent="0.35">
      <c r="A48" s="2">
        <v>43224</v>
      </c>
      <c r="B48" s="3">
        <v>2.7247005906201101</v>
      </c>
      <c r="C48" s="3">
        <v>3.1779265411543198</v>
      </c>
      <c r="D48" s="3">
        <v>3.01008939557068</v>
      </c>
      <c r="E48" s="3">
        <v>1.7771757965439401</v>
      </c>
      <c r="F48" s="3">
        <v>3.0886016420875899</v>
      </c>
      <c r="G48" s="3">
        <v>2.0921219949529499</v>
      </c>
      <c r="H48" s="3">
        <v>3.2265952977530801</v>
      </c>
      <c r="I48" s="3">
        <v>4.4533644091432203</v>
      </c>
      <c r="J48" s="3">
        <v>2.7507659121713899</v>
      </c>
      <c r="K48" s="3">
        <v>2.2376750369058702</v>
      </c>
      <c r="L48" s="3">
        <v>3.7753272393341999</v>
      </c>
      <c r="M48" s="3">
        <v>3.3276132455941099</v>
      </c>
      <c r="N48" s="3">
        <v>3.08576751928112</v>
      </c>
      <c r="O48" s="3">
        <v>1.6152313753376499</v>
      </c>
      <c r="P48" s="3">
        <v>2.31989861853658</v>
      </c>
      <c r="Q48" s="3">
        <v>4.7625229410241001</v>
      </c>
      <c r="R48" s="3">
        <v>3.0378089761587699</v>
      </c>
      <c r="S48" s="3">
        <v>5.2615624889084396</v>
      </c>
      <c r="T48" s="3">
        <v>4.8650342499638999</v>
      </c>
      <c r="U48" s="3">
        <v>1.9805974586441899</v>
      </c>
      <c r="V48" s="3">
        <v>3.8665184609031602</v>
      </c>
    </row>
    <row r="49" spans="1:22" x14ac:dyDescent="0.35">
      <c r="A49" s="2">
        <v>43256</v>
      </c>
      <c r="B49" s="3">
        <v>2.6874236453021099</v>
      </c>
      <c r="C49" s="3">
        <v>3.2306483527843302</v>
      </c>
      <c r="D49" s="3">
        <v>2.8823733511147802</v>
      </c>
      <c r="E49" s="3">
        <v>1.73923880442107</v>
      </c>
      <c r="F49" s="3">
        <v>3.09625125803076</v>
      </c>
      <c r="G49" s="3">
        <v>4.5306063733246997</v>
      </c>
      <c r="H49" s="3">
        <v>3.2587845486948201</v>
      </c>
      <c r="I49" s="3">
        <v>4.2768852640970803</v>
      </c>
      <c r="J49" s="3">
        <v>2.9636408018975802</v>
      </c>
      <c r="K49" s="3">
        <v>2.2139713317633301</v>
      </c>
      <c r="L49" s="3">
        <v>4.1136277420532297</v>
      </c>
      <c r="M49" s="3">
        <v>3.4294200126149401</v>
      </c>
      <c r="N49" s="3">
        <v>3.2819335569802299</v>
      </c>
      <c r="O49" s="3">
        <v>1.6286574950483701</v>
      </c>
      <c r="P49" s="3">
        <v>2.2313856835978001</v>
      </c>
      <c r="Q49" s="3">
        <v>4.6992404236825402</v>
      </c>
      <c r="R49" s="3">
        <v>3.17234673227227</v>
      </c>
      <c r="S49" s="3">
        <v>5.4849140144961304</v>
      </c>
      <c r="T49" s="3">
        <v>4.7503771935899</v>
      </c>
      <c r="U49" s="3">
        <v>1.47794076422218</v>
      </c>
      <c r="V49" s="3">
        <v>3.65461284781165</v>
      </c>
    </row>
    <row r="50" spans="1:22" x14ac:dyDescent="0.35">
      <c r="A50" s="2">
        <v>43286</v>
      </c>
      <c r="B50" s="3">
        <v>3.1200902852107499</v>
      </c>
      <c r="C50" s="3">
        <v>3.42214275985671</v>
      </c>
      <c r="D50" s="3">
        <v>3.17297544380637</v>
      </c>
      <c r="E50" s="3">
        <v>1.8345637645489901</v>
      </c>
      <c r="F50" s="3">
        <v>3.0820549904110401</v>
      </c>
      <c r="G50" s="3">
        <v>2.0716696198158999</v>
      </c>
      <c r="H50" s="3">
        <v>3.3788378346384502</v>
      </c>
      <c r="I50" s="3">
        <v>4.5431280129863802</v>
      </c>
      <c r="J50" s="3">
        <v>2.7113855610224902</v>
      </c>
      <c r="K50" s="3">
        <v>2.4182558956928601</v>
      </c>
      <c r="L50" s="3">
        <v>4.3935924361761103</v>
      </c>
      <c r="M50" s="3">
        <v>3.4900815627103698</v>
      </c>
      <c r="N50" s="3">
        <v>3.4457007232407602</v>
      </c>
      <c r="O50" s="3">
        <v>1.6208526001574799</v>
      </c>
      <c r="P50" s="3">
        <v>2.4761277319413</v>
      </c>
      <c r="Q50" s="3">
        <v>4.7877550178304702</v>
      </c>
      <c r="R50" s="3">
        <v>3.4483741111428001</v>
      </c>
      <c r="S50" s="3">
        <v>5.3059259567773998</v>
      </c>
      <c r="T50" s="3">
        <v>4.9455430664825499</v>
      </c>
      <c r="U50" s="3">
        <v>1.7410143284711399</v>
      </c>
      <c r="V50" s="3">
        <v>3.9013953628638198</v>
      </c>
    </row>
    <row r="51" spans="1:22" x14ac:dyDescent="0.35">
      <c r="A51" s="2">
        <v>43315</v>
      </c>
      <c r="B51" s="3">
        <v>3.18203038006985</v>
      </c>
      <c r="C51" s="3">
        <v>3.2885067901193801</v>
      </c>
      <c r="D51" s="3">
        <v>2.9640782136437802</v>
      </c>
      <c r="E51" s="3">
        <v>1.7096183679232799</v>
      </c>
      <c r="F51" s="3">
        <v>2.8116105365174899</v>
      </c>
      <c r="G51" s="3">
        <v>4.2337418172160701</v>
      </c>
      <c r="H51" s="3">
        <v>3.2063200285608899</v>
      </c>
      <c r="I51" s="3">
        <v>4.3489986067474202</v>
      </c>
      <c r="J51" s="3">
        <v>2.7275071026813</v>
      </c>
      <c r="K51" s="3">
        <v>2.3829259889096299</v>
      </c>
      <c r="L51" s="3">
        <v>4.1099253040477901</v>
      </c>
      <c r="M51" s="3">
        <v>3.5734628258798602</v>
      </c>
      <c r="N51" s="3">
        <v>3.4939510122690498</v>
      </c>
      <c r="O51" s="3">
        <v>1.51532722574266</v>
      </c>
      <c r="P51" s="3">
        <v>2.4870085351443101</v>
      </c>
      <c r="Q51" s="3">
        <v>4.3665079159291098</v>
      </c>
      <c r="R51" s="3">
        <v>3.24547366052205</v>
      </c>
      <c r="S51" s="3">
        <v>5.4110003727386102</v>
      </c>
      <c r="T51" s="3">
        <v>4.6937090549029703</v>
      </c>
      <c r="U51" s="3">
        <v>1.6861927804749099</v>
      </c>
      <c r="V51" s="3">
        <v>3.88180709873168</v>
      </c>
    </row>
    <row r="52" spans="1:22" x14ac:dyDescent="0.35">
      <c r="A52" s="2">
        <v>43348</v>
      </c>
      <c r="B52" s="3">
        <v>3.2058552865459502</v>
      </c>
      <c r="C52" s="3">
        <v>3.7029093590909898</v>
      </c>
      <c r="D52" s="3">
        <v>3.1679658179640802</v>
      </c>
      <c r="E52" s="3">
        <v>1.7217322542100999</v>
      </c>
      <c r="F52" s="3">
        <v>2.8756546434806101</v>
      </c>
      <c r="G52" s="3">
        <v>2.4969431685794201</v>
      </c>
      <c r="H52" s="3">
        <v>3.1842205106106798</v>
      </c>
      <c r="I52" s="3">
        <v>4.3650509916253002</v>
      </c>
      <c r="J52" s="3">
        <v>2.84265135306934</v>
      </c>
      <c r="K52" s="3">
        <v>2.40617454162444</v>
      </c>
      <c r="L52" s="3">
        <v>4.5065976420052696</v>
      </c>
      <c r="M52" s="3">
        <v>3.7643763661856799</v>
      </c>
      <c r="N52" s="3">
        <v>3.8314535207854101</v>
      </c>
      <c r="O52" s="3">
        <v>1.50307745473847</v>
      </c>
      <c r="P52" s="3">
        <v>2.6447233559704602</v>
      </c>
      <c r="Q52" s="3">
        <v>4.22272734596012</v>
      </c>
      <c r="R52" s="3">
        <v>3.27373324102855</v>
      </c>
      <c r="S52" s="3">
        <v>5.8898664938398699</v>
      </c>
      <c r="T52" s="3">
        <v>4.7066072551984899</v>
      </c>
      <c r="U52" s="3">
        <v>1.681389299618</v>
      </c>
      <c r="V52" s="3">
        <v>4.3052400818824301</v>
      </c>
    </row>
    <row r="53" spans="1:22" x14ac:dyDescent="0.35">
      <c r="A53" s="2">
        <v>43378</v>
      </c>
      <c r="B53" s="3">
        <v>3.06242063533564</v>
      </c>
      <c r="C53" s="3">
        <v>3.4209704721323901</v>
      </c>
      <c r="D53" s="3">
        <v>3.16818363064497</v>
      </c>
      <c r="E53" s="3">
        <v>1.91364075869378</v>
      </c>
      <c r="F53" s="3">
        <v>3.0340288021683302</v>
      </c>
      <c r="G53" s="3">
        <v>2.34346635869302</v>
      </c>
      <c r="H53" s="3">
        <v>3.2569652919935899</v>
      </c>
      <c r="I53" s="3">
        <v>4.6363390613142297</v>
      </c>
      <c r="J53" s="3">
        <v>2.8673092098805602</v>
      </c>
      <c r="K53" s="3">
        <v>2.4486343456397801</v>
      </c>
      <c r="L53" s="3">
        <v>4.1778437775158501</v>
      </c>
      <c r="M53" s="3">
        <v>3.9894289998406398</v>
      </c>
      <c r="N53" s="3">
        <v>3.9809002682157999</v>
      </c>
      <c r="O53" s="3">
        <v>1.6871810908195</v>
      </c>
      <c r="P53" s="3">
        <v>2.73780997265037</v>
      </c>
      <c r="Q53" s="3">
        <v>4.3220117933518702</v>
      </c>
      <c r="R53" s="3">
        <v>3.2671823046088</v>
      </c>
      <c r="S53" s="3">
        <v>5.6490286767726499</v>
      </c>
      <c r="T53" s="3">
        <v>4.78470147100023</v>
      </c>
      <c r="U53" s="3">
        <v>1.5818177695711699</v>
      </c>
      <c r="V53" s="3">
        <v>4.19637378995776</v>
      </c>
    </row>
    <row r="54" spans="1:22" x14ac:dyDescent="0.35">
      <c r="A54" s="2">
        <v>43409</v>
      </c>
      <c r="B54" s="3">
        <v>3.2154872741885598</v>
      </c>
      <c r="C54" s="3">
        <v>2.9725243948299802</v>
      </c>
      <c r="D54" s="3">
        <v>3.0026583812980698</v>
      </c>
      <c r="E54" s="3">
        <v>1.8906668797116399</v>
      </c>
      <c r="F54" s="3">
        <v>3.1153156545330001</v>
      </c>
      <c r="G54" s="3">
        <v>2.4169065551887101</v>
      </c>
      <c r="H54" s="3">
        <v>3.3771627794041899</v>
      </c>
      <c r="I54" s="3">
        <v>4.8646019842297301</v>
      </c>
      <c r="J54" s="3">
        <v>3.0821295966403102</v>
      </c>
      <c r="K54" s="3">
        <v>2.6127786363115701</v>
      </c>
      <c r="L54" s="3">
        <v>3.7762417390645302</v>
      </c>
      <c r="M54" s="3">
        <v>3.90189810588801</v>
      </c>
      <c r="N54" s="3">
        <v>4.2638637031034596</v>
      </c>
      <c r="O54" s="3">
        <v>1.65763791945266</v>
      </c>
      <c r="P54" s="3">
        <v>2.78500295697624</v>
      </c>
      <c r="Q54" s="3">
        <v>4.1844757530184502</v>
      </c>
      <c r="R54" s="3">
        <v>3.3676593187049599</v>
      </c>
      <c r="S54" s="3">
        <v>5.30882924062941</v>
      </c>
      <c r="T54" s="3">
        <v>4.8824965938690399</v>
      </c>
      <c r="U54" s="3">
        <v>1.7561268464512201</v>
      </c>
      <c r="V54" s="3">
        <v>4.2862699598451002</v>
      </c>
    </row>
    <row r="55" spans="1:22" x14ac:dyDescent="0.35">
      <c r="A55" s="2">
        <v>43438</v>
      </c>
      <c r="B55" s="3">
        <v>3.1633574690461401</v>
      </c>
      <c r="C55" s="3">
        <v>2.9888449158332402</v>
      </c>
      <c r="D55" s="3">
        <v>2.81261400381787</v>
      </c>
      <c r="E55" s="3">
        <v>1.7507546054682099</v>
      </c>
      <c r="F55" s="3">
        <v>3.0314486261633999</v>
      </c>
      <c r="G55" s="3">
        <v>2.2536653004888101</v>
      </c>
      <c r="H55" s="3">
        <v>3.30876929698448</v>
      </c>
      <c r="I55" s="3">
        <v>4.8274168603043499</v>
      </c>
      <c r="J55" s="3">
        <v>3.46629388305012</v>
      </c>
      <c r="K55" s="3">
        <v>2.5675433366198099</v>
      </c>
      <c r="L55" s="3">
        <v>3.8821738632965999</v>
      </c>
      <c r="M55" s="3">
        <v>3.81483022718507</v>
      </c>
      <c r="N55" s="3">
        <v>4.0261209819649002</v>
      </c>
      <c r="O55" s="3">
        <v>1.6268638664636501</v>
      </c>
      <c r="P55" s="3">
        <v>2.6585351138964501</v>
      </c>
      <c r="Q55" s="3">
        <v>4.3160599741785504</v>
      </c>
      <c r="R55" s="3">
        <v>3.3742532039959499</v>
      </c>
      <c r="S55" s="3">
        <v>5.4332321923714799</v>
      </c>
      <c r="T55" s="3">
        <v>5.1554908759015596</v>
      </c>
      <c r="U55" s="3">
        <v>1.7431788458280899</v>
      </c>
      <c r="V55" s="3">
        <v>4.1752392492485901</v>
      </c>
    </row>
    <row r="56" spans="1:22" x14ac:dyDescent="0.35">
      <c r="A56" s="2">
        <v>43469</v>
      </c>
      <c r="B56" s="3">
        <v>3.36198577579865</v>
      </c>
      <c r="C56" s="3">
        <v>3.1487206097768601</v>
      </c>
      <c r="D56" s="3">
        <v>2.8478883887381001</v>
      </c>
      <c r="E56" s="3">
        <v>1.7121764791419001</v>
      </c>
      <c r="F56" s="3">
        <v>3.1522127172109902</v>
      </c>
      <c r="G56" s="3">
        <v>2.4049285081322802</v>
      </c>
      <c r="H56" s="3">
        <v>3.3214277372638801</v>
      </c>
      <c r="I56" s="3">
        <v>5.1102412421398604</v>
      </c>
      <c r="J56" s="3">
        <v>3.3703574461720001</v>
      </c>
      <c r="K56" s="3">
        <v>2.7204287945310401</v>
      </c>
      <c r="L56" s="3">
        <v>3.8649717390703202</v>
      </c>
      <c r="M56" s="3">
        <v>3.8165199946371402</v>
      </c>
      <c r="N56" s="3">
        <v>4.4174707334854704</v>
      </c>
      <c r="O56" s="3">
        <v>1.6661080056228601</v>
      </c>
      <c r="P56" s="3">
        <v>2.8526900655397398</v>
      </c>
      <c r="Q56" s="3">
        <v>4.5320762834874104</v>
      </c>
      <c r="R56" s="3">
        <v>3.5341959751889198</v>
      </c>
      <c r="S56" s="3">
        <v>5.4744985938803898</v>
      </c>
      <c r="T56" s="3">
        <v>5.1731293114166297</v>
      </c>
      <c r="U56" s="3">
        <v>1.8526488802158001</v>
      </c>
      <c r="V56" s="3">
        <v>4.2485053685503003</v>
      </c>
    </row>
    <row r="57" spans="1:22" x14ac:dyDescent="0.35">
      <c r="A57" s="2">
        <v>43501</v>
      </c>
      <c r="B57" s="3">
        <v>3.1334362304082402</v>
      </c>
      <c r="C57" s="3">
        <v>2.9017969708286899</v>
      </c>
      <c r="D57" s="3">
        <v>2.7895485509576501</v>
      </c>
      <c r="E57" s="3">
        <v>1.6592569436220299</v>
      </c>
      <c r="F57" s="3">
        <v>2.9693723397386602</v>
      </c>
      <c r="G57" s="3">
        <v>2.09637962057448</v>
      </c>
      <c r="H57" s="3">
        <v>3.27891992685355</v>
      </c>
      <c r="I57" s="3">
        <v>4.6377475295010804</v>
      </c>
      <c r="J57" s="3">
        <v>3.2316603795611498</v>
      </c>
      <c r="K57" s="3">
        <v>2.4439772052293498</v>
      </c>
      <c r="L57" s="3">
        <v>3.6205969754430201</v>
      </c>
      <c r="M57" s="3">
        <v>3.6980457264073601</v>
      </c>
      <c r="N57" s="3">
        <v>4.3168716977216297</v>
      </c>
      <c r="O57" s="3">
        <v>1.6328244396553599</v>
      </c>
      <c r="P57" s="3">
        <v>2.5442622851413699</v>
      </c>
      <c r="Q57" s="3">
        <v>4.2840563587076197</v>
      </c>
      <c r="R57" s="3">
        <v>3.3188309323787801</v>
      </c>
      <c r="S57" s="3">
        <v>4.4854938639036401</v>
      </c>
      <c r="T57" s="3">
        <v>5.1136122479591997</v>
      </c>
      <c r="U57" s="3">
        <v>1.77098552313646</v>
      </c>
      <c r="V57" s="3">
        <v>3.8969525599896002</v>
      </c>
    </row>
    <row r="58" spans="1:22" x14ac:dyDescent="0.35">
      <c r="A58" s="2">
        <v>43529</v>
      </c>
      <c r="B58" s="3">
        <v>2.7362793851115899</v>
      </c>
      <c r="C58" s="3">
        <v>3.0688970005112401</v>
      </c>
      <c r="D58" s="3">
        <v>2.82507029396454</v>
      </c>
      <c r="E58" s="3">
        <v>1.7698274500881701</v>
      </c>
      <c r="F58" s="3">
        <v>3.0605959427092402</v>
      </c>
      <c r="G58" s="3">
        <v>2.2138361604862999</v>
      </c>
      <c r="H58" s="3">
        <v>3.3134018397117999</v>
      </c>
      <c r="I58" s="3">
        <v>4.4883717653651498</v>
      </c>
      <c r="J58" s="3">
        <v>3.4401587480398002</v>
      </c>
      <c r="K58" s="3">
        <v>2.4982712496648301</v>
      </c>
      <c r="L58" s="3">
        <v>3.5636331702739601</v>
      </c>
      <c r="M58" s="3">
        <v>3.91183354995156</v>
      </c>
      <c r="N58" s="3">
        <v>3.9183750515128599</v>
      </c>
      <c r="O58" s="3">
        <v>1.6309127775963299</v>
      </c>
      <c r="P58" s="3">
        <v>2.4008701246434798</v>
      </c>
      <c r="Q58" s="3">
        <v>4.5907613081081404</v>
      </c>
      <c r="R58" s="3">
        <v>3.2939629977526801</v>
      </c>
      <c r="S58" s="3">
        <v>4.4398251135532396</v>
      </c>
      <c r="T58" s="3">
        <v>5.1287980403744804</v>
      </c>
      <c r="U58" s="3">
        <v>1.5454821620571</v>
      </c>
      <c r="V58" s="3">
        <v>3.88071798136852</v>
      </c>
    </row>
    <row r="59" spans="1:22" x14ac:dyDescent="0.35">
      <c r="A59" s="2">
        <v>43560</v>
      </c>
      <c r="B59" s="3">
        <v>2.6125129389642199</v>
      </c>
      <c r="C59" s="3">
        <v>3.01760490879989</v>
      </c>
      <c r="D59" s="3">
        <v>2.81200252141906</v>
      </c>
      <c r="E59" s="3">
        <v>1.72710943590681</v>
      </c>
      <c r="F59" s="3">
        <v>3.0858499361318601</v>
      </c>
      <c r="G59" s="3">
        <v>2.2196552359867598</v>
      </c>
      <c r="H59" s="3">
        <v>3.3821771440327999</v>
      </c>
      <c r="I59" s="3">
        <v>4.2625014734984896</v>
      </c>
      <c r="J59" s="3">
        <v>3.2806726129814199</v>
      </c>
      <c r="K59" s="3">
        <v>2.4496955078842499</v>
      </c>
      <c r="L59" s="3">
        <v>3.3114699316389098</v>
      </c>
      <c r="M59" s="3">
        <v>3.7568394814628201</v>
      </c>
      <c r="N59" s="3">
        <v>3.5728608697882001</v>
      </c>
      <c r="O59" s="3">
        <v>1.5706976969473401</v>
      </c>
      <c r="P59" s="3">
        <v>2.3354347739219699</v>
      </c>
      <c r="Q59" s="3">
        <v>4.4048271742614302</v>
      </c>
      <c r="R59" s="3">
        <v>3.3013588263220202</v>
      </c>
      <c r="S59" s="3">
        <v>4.8738931226024702</v>
      </c>
      <c r="T59" s="3">
        <v>5.10305182015151</v>
      </c>
      <c r="U59" s="3">
        <v>1.5802879059302199</v>
      </c>
      <c r="V59" s="3">
        <v>3.70367484567549</v>
      </c>
    </row>
    <row r="60" spans="1:22" x14ac:dyDescent="0.35">
      <c r="A60" s="2">
        <v>43588</v>
      </c>
      <c r="B60" s="3">
        <v>2.6919600388771001</v>
      </c>
      <c r="C60" s="3">
        <v>3.0474663098709902</v>
      </c>
      <c r="D60" s="3">
        <v>2.8723337712782402</v>
      </c>
      <c r="E60" s="3">
        <v>1.69951191397854</v>
      </c>
      <c r="F60" s="3">
        <v>3.1835992678062501</v>
      </c>
      <c r="G60" s="3">
        <v>2.50195112764969</v>
      </c>
      <c r="H60" s="3">
        <v>3.38863595503034</v>
      </c>
      <c r="I60" s="3">
        <v>4.1614556649249304</v>
      </c>
      <c r="J60" s="3">
        <v>3.3497581964554501</v>
      </c>
      <c r="K60" s="3">
        <v>2.4478399478075601</v>
      </c>
      <c r="L60" s="3">
        <v>3.4200401320444902</v>
      </c>
      <c r="M60" s="3">
        <v>3.62136740723711</v>
      </c>
      <c r="N60" s="3">
        <v>3.5910351562335401</v>
      </c>
      <c r="O60" s="3">
        <v>1.63497281257778</v>
      </c>
      <c r="P60" s="3">
        <v>2.34482550172853</v>
      </c>
      <c r="Q60" s="3">
        <v>4.1668425599107399</v>
      </c>
      <c r="R60" s="3">
        <v>3.2423433797738999</v>
      </c>
      <c r="S60" s="3">
        <v>5.1516091061918496</v>
      </c>
      <c r="T60" s="3">
        <v>4.83198058844442</v>
      </c>
      <c r="U60" s="3">
        <v>1.5403794011377401</v>
      </c>
      <c r="V60" s="3">
        <v>3.5687554837370099</v>
      </c>
    </row>
    <row r="61" spans="1:22" x14ac:dyDescent="0.35">
      <c r="A61" s="2">
        <v>43621</v>
      </c>
      <c r="B61" s="3">
        <v>2.8324397908627299</v>
      </c>
      <c r="C61" s="3">
        <v>3.3457829176901801</v>
      </c>
      <c r="D61" s="3">
        <v>2.8654731662711099</v>
      </c>
      <c r="E61" s="3">
        <v>1.7671816728437</v>
      </c>
      <c r="F61" s="3">
        <v>3.3116286641578299</v>
      </c>
      <c r="G61" s="3">
        <v>2.7192975520008602</v>
      </c>
      <c r="H61" s="3">
        <v>3.3374932548286802</v>
      </c>
      <c r="I61" s="3">
        <v>4.5156787809231496</v>
      </c>
      <c r="J61" s="3">
        <v>3.5232536705856101</v>
      </c>
      <c r="K61" s="3">
        <v>2.5777579787915101</v>
      </c>
      <c r="L61" s="3">
        <v>3.2700535945991001</v>
      </c>
      <c r="M61" s="3">
        <v>3.857052975762</v>
      </c>
      <c r="N61" s="3">
        <v>3.39740201010664</v>
      </c>
      <c r="O61" s="3">
        <v>1.63896255552642</v>
      </c>
      <c r="P61" s="3">
        <v>2.64471573756596</v>
      </c>
      <c r="Q61" s="3">
        <v>4.18205599435578</v>
      </c>
      <c r="R61" s="3">
        <v>3.2666857651595902</v>
      </c>
      <c r="S61" s="3">
        <v>5.0829622192032904</v>
      </c>
      <c r="T61" s="3">
        <v>5.1660250896541999</v>
      </c>
      <c r="U61" s="3">
        <v>1.5926295735840701</v>
      </c>
      <c r="V61" s="3">
        <v>3.98453650306194</v>
      </c>
    </row>
    <row r="62" spans="1:22" x14ac:dyDescent="0.35">
      <c r="A62" s="2">
        <v>43651</v>
      </c>
      <c r="B62" s="3">
        <v>2.6412787997899398</v>
      </c>
      <c r="C62" s="3">
        <v>3.1742548770536798</v>
      </c>
      <c r="D62" s="3">
        <v>2.7247405070558801</v>
      </c>
      <c r="E62" s="3">
        <v>1.71165267505566</v>
      </c>
      <c r="F62" s="3">
        <v>3.2269411196580098</v>
      </c>
      <c r="G62" s="3">
        <v>2.7038602704119001</v>
      </c>
      <c r="H62" s="3">
        <v>3.3975376318794499</v>
      </c>
      <c r="I62" s="3">
        <v>4.3390162852696399</v>
      </c>
      <c r="J62" s="3">
        <v>3.5417924648062198</v>
      </c>
      <c r="K62" s="3">
        <v>2.5117493717131798</v>
      </c>
      <c r="L62" s="3">
        <v>3.0799588426520099</v>
      </c>
      <c r="M62" s="3">
        <v>3.8330949221481698</v>
      </c>
      <c r="N62" s="3">
        <v>3.2439164902883202</v>
      </c>
      <c r="O62" s="3">
        <v>1.71595842789052</v>
      </c>
      <c r="P62" s="3">
        <v>2.46369706572428</v>
      </c>
      <c r="Q62" s="3">
        <v>4.1414124353039501</v>
      </c>
      <c r="R62" s="3">
        <v>3.1095990271952298</v>
      </c>
      <c r="S62" s="3">
        <v>4.5978494361394597</v>
      </c>
      <c r="T62" s="3">
        <v>5.1916076559800404</v>
      </c>
      <c r="U62" s="3">
        <v>1.7943582633194</v>
      </c>
      <c r="V62" s="3">
        <v>3.8598760490849702</v>
      </c>
    </row>
    <row r="63" spans="1:22" x14ac:dyDescent="0.35">
      <c r="A63" s="2">
        <v>43682</v>
      </c>
      <c r="B63" s="3">
        <v>2.8268396542769798</v>
      </c>
      <c r="C63" s="3">
        <v>3.4248920192560699</v>
      </c>
      <c r="D63" s="3">
        <v>2.8801969109376602</v>
      </c>
      <c r="E63" s="3">
        <v>1.8048140669119499</v>
      </c>
      <c r="F63" s="3">
        <v>3.5805010410636</v>
      </c>
      <c r="G63" s="3">
        <v>2.9332172261772098</v>
      </c>
      <c r="H63" s="3">
        <v>3.5049804726645699</v>
      </c>
      <c r="I63" s="3">
        <v>4.4619535005435296</v>
      </c>
      <c r="J63" s="3">
        <v>3.9434940935157798</v>
      </c>
      <c r="K63" s="3">
        <v>2.6890244953118398</v>
      </c>
      <c r="L63" s="3">
        <v>3.29393047910547</v>
      </c>
      <c r="M63" s="3">
        <v>4.0099334271114202</v>
      </c>
      <c r="N63" s="3">
        <v>3.1953110717117901</v>
      </c>
      <c r="O63" s="3">
        <v>1.85319169334319</v>
      </c>
      <c r="P63" s="3">
        <v>2.6528928397829001</v>
      </c>
      <c r="Q63" s="3">
        <v>4.3773956811896904</v>
      </c>
      <c r="R63" s="3">
        <v>3.24576807456492</v>
      </c>
      <c r="S63" s="3">
        <v>4.6831461672076999</v>
      </c>
      <c r="T63" s="3">
        <v>5.1149041124068697</v>
      </c>
      <c r="U63" s="3">
        <v>1.8787418973309</v>
      </c>
      <c r="V63" s="3">
        <v>4.06425369265013</v>
      </c>
    </row>
    <row r="64" spans="1:22" x14ac:dyDescent="0.35">
      <c r="A64" s="2">
        <v>43713</v>
      </c>
      <c r="B64" s="3">
        <v>2.6333186772326802</v>
      </c>
      <c r="C64" s="3">
        <v>3.4607369080513299</v>
      </c>
      <c r="D64" s="3">
        <v>2.7964073004060901</v>
      </c>
      <c r="E64" s="3">
        <v>1.8409482238013499</v>
      </c>
      <c r="F64" s="3">
        <v>3.8086623044586299</v>
      </c>
      <c r="G64" s="3">
        <v>2.9515385833304499</v>
      </c>
      <c r="H64" s="3">
        <v>3.5084580530232801</v>
      </c>
      <c r="I64" s="3">
        <v>4.3053140143773403</v>
      </c>
      <c r="J64" s="3">
        <v>3.6216169806458498</v>
      </c>
      <c r="K64" s="3">
        <v>2.5890944099792002</v>
      </c>
      <c r="L64" s="3">
        <v>3.2802893704087102</v>
      </c>
      <c r="M64" s="3">
        <v>4.0335187318910499</v>
      </c>
      <c r="N64" s="3">
        <v>3.2849498377031701</v>
      </c>
      <c r="O64" s="3">
        <v>1.83189494762213</v>
      </c>
      <c r="P64" s="3">
        <v>2.4694877234702499</v>
      </c>
      <c r="Q64" s="3">
        <v>4.2081898927046</v>
      </c>
      <c r="R64" s="3">
        <v>3.20629345694597</v>
      </c>
      <c r="S64" s="3">
        <v>5.0269001101339601</v>
      </c>
      <c r="T64" s="3">
        <v>4.7806039781971599</v>
      </c>
      <c r="U64" s="3">
        <v>1.9094293370161901</v>
      </c>
      <c r="V64" s="3">
        <v>4.1294149876564399</v>
      </c>
    </row>
    <row r="65" spans="1:22" x14ac:dyDescent="0.35">
      <c r="A65" s="2">
        <v>43742</v>
      </c>
      <c r="B65" s="3">
        <v>2.73706626587335</v>
      </c>
      <c r="C65" s="3">
        <v>3.26110437279501</v>
      </c>
      <c r="D65" s="3">
        <v>2.9015212510572099</v>
      </c>
      <c r="E65" s="3">
        <v>1.91190658381191</v>
      </c>
      <c r="F65" s="3">
        <v>3.5966706643183999</v>
      </c>
      <c r="G65" s="3">
        <v>3.0925659287114602</v>
      </c>
      <c r="H65" s="3">
        <v>3.60273854562233</v>
      </c>
      <c r="I65" s="3">
        <v>4.2619589099456201</v>
      </c>
      <c r="J65" s="3">
        <v>3.5554752819206601</v>
      </c>
      <c r="K65" s="3">
        <v>2.5666270895437502</v>
      </c>
      <c r="L65" s="3">
        <v>3.3014640910537199</v>
      </c>
      <c r="M65" s="3">
        <v>4.3677692239638901</v>
      </c>
      <c r="N65" s="3">
        <v>3.39654808793177</v>
      </c>
      <c r="O65" s="3">
        <v>1.81643611906498</v>
      </c>
      <c r="P65" s="3">
        <v>2.5556410903575602</v>
      </c>
      <c r="Q65" s="3">
        <v>4.1359596152252101</v>
      </c>
      <c r="R65" s="3">
        <v>3.3559119582921801</v>
      </c>
      <c r="S65" s="3">
        <v>4.8209470029332104</v>
      </c>
      <c r="T65" s="3">
        <v>4.9171543093052898</v>
      </c>
      <c r="U65" s="3">
        <v>1.6328473433555699</v>
      </c>
      <c r="V65" s="3">
        <v>4.2411539176370301</v>
      </c>
    </row>
    <row r="66" spans="1:22" x14ac:dyDescent="0.35">
      <c r="A66" s="2">
        <v>43774</v>
      </c>
      <c r="B66" s="3">
        <v>2.6766808979144501</v>
      </c>
      <c r="C66" s="3">
        <v>3.5954195097064101</v>
      </c>
      <c r="D66" s="3">
        <v>2.7421427293777199</v>
      </c>
      <c r="E66" s="3">
        <v>1.7874153067073399</v>
      </c>
      <c r="F66" s="3">
        <v>3.3010392694027</v>
      </c>
      <c r="G66" s="3">
        <v>2.9678208702875302</v>
      </c>
      <c r="H66" s="3">
        <v>3.4762253711347499</v>
      </c>
      <c r="I66" s="3">
        <v>3.9895433197674599</v>
      </c>
      <c r="J66" s="3">
        <v>3.5092400473329901</v>
      </c>
      <c r="K66" s="3">
        <v>2.3911636585129199</v>
      </c>
      <c r="L66" s="3">
        <v>3.2047795234027898</v>
      </c>
      <c r="M66" s="3">
        <v>4.1363101795111303</v>
      </c>
      <c r="N66" s="3">
        <v>3.2649165171749099</v>
      </c>
      <c r="O66" s="3">
        <v>1.7466572101684501</v>
      </c>
      <c r="P66" s="3">
        <v>2.4408167427654202</v>
      </c>
      <c r="Q66" s="3">
        <v>4.0764964389665899</v>
      </c>
      <c r="R66" s="3">
        <v>3.2223097745173601</v>
      </c>
      <c r="S66" s="3">
        <v>4.7952918949335404</v>
      </c>
      <c r="T66" s="3">
        <v>4.7246542670127596</v>
      </c>
      <c r="U66" s="3">
        <v>1.6511642321253801</v>
      </c>
      <c r="V66" s="3">
        <v>4.2422816493870101</v>
      </c>
    </row>
    <row r="67" spans="1:22" x14ac:dyDescent="0.35">
      <c r="A67" s="2">
        <v>43804</v>
      </c>
      <c r="B67" s="3">
        <v>2.5603485131768702</v>
      </c>
      <c r="C67" s="3">
        <v>3.71431816974339</v>
      </c>
      <c r="D67" s="3">
        <v>2.8603588402412998</v>
      </c>
      <c r="E67" s="3">
        <v>1.86908897260526</v>
      </c>
      <c r="F67" s="3">
        <v>3.5435345120653601</v>
      </c>
      <c r="G67" s="3">
        <v>2.8570478504977301</v>
      </c>
      <c r="H67" s="3">
        <v>3.53213328451444</v>
      </c>
      <c r="I67" s="3">
        <v>4.0952654393566297</v>
      </c>
      <c r="J67" s="3">
        <v>3.6239228702483102</v>
      </c>
      <c r="K67" s="3">
        <v>2.4775765445829201</v>
      </c>
      <c r="L67" s="3">
        <v>3.2078705142670998</v>
      </c>
      <c r="M67" s="3">
        <v>3.9163615391422</v>
      </c>
      <c r="N67" s="3">
        <v>3.04691779001269</v>
      </c>
      <c r="O67" s="3">
        <v>1.6740851852546701</v>
      </c>
      <c r="P67" s="3">
        <v>2.4031839953889</v>
      </c>
      <c r="Q67" s="3">
        <v>4.0707291822912604</v>
      </c>
      <c r="R67" s="3">
        <v>3.2856003108234</v>
      </c>
      <c r="S67" s="3">
        <v>4.5453175468078904</v>
      </c>
      <c r="T67" s="3">
        <v>4.9363832975205897</v>
      </c>
      <c r="U67" s="3">
        <v>1.62671524881642</v>
      </c>
      <c r="V67" s="3">
        <v>4.1990387855454401</v>
      </c>
    </row>
    <row r="68" spans="1:22" x14ac:dyDescent="0.35">
      <c r="A68" s="2">
        <v>43833</v>
      </c>
      <c r="B68" s="3">
        <v>2.4203064951460802</v>
      </c>
      <c r="C68" s="3">
        <v>3.61532543693037</v>
      </c>
      <c r="D68" s="3">
        <v>2.7845419347765299</v>
      </c>
      <c r="E68" s="3">
        <v>1.8446088537093099</v>
      </c>
      <c r="F68" s="3">
        <v>3.4994681186593</v>
      </c>
      <c r="G68" s="3">
        <v>2.57665167797742</v>
      </c>
      <c r="H68" s="3">
        <v>3.4271759893406601</v>
      </c>
      <c r="I68" s="3">
        <v>3.9749393578474601</v>
      </c>
      <c r="J68" s="3">
        <v>3.4165679395467898</v>
      </c>
      <c r="K68" s="3">
        <v>2.36036547019539</v>
      </c>
      <c r="L68" s="3">
        <v>3.0938506421323502</v>
      </c>
      <c r="M68" s="3">
        <v>3.6937973692038799</v>
      </c>
      <c r="N68" s="3">
        <v>2.9089634282238599</v>
      </c>
      <c r="O68" s="3">
        <v>1.6603811358478899</v>
      </c>
      <c r="P68" s="3">
        <v>2.22443885898912</v>
      </c>
      <c r="Q68" s="3">
        <v>4.0219408682090503</v>
      </c>
      <c r="R68" s="3">
        <v>3.1994552891576098</v>
      </c>
      <c r="S68" s="3">
        <v>4.3757155477884897</v>
      </c>
      <c r="T68" s="3">
        <v>5.2160207717959697</v>
      </c>
      <c r="U68" s="3">
        <v>1.5151626306477399</v>
      </c>
      <c r="V68" s="3">
        <v>3.9800148419608599</v>
      </c>
    </row>
    <row r="69" spans="1:22" x14ac:dyDescent="0.35">
      <c r="A69" s="2">
        <v>43866</v>
      </c>
      <c r="B69" s="3">
        <v>2.6058094242772798</v>
      </c>
      <c r="C69" s="3">
        <v>3.7523102100811001</v>
      </c>
      <c r="D69" s="3">
        <v>2.8362061255466702</v>
      </c>
      <c r="E69" s="3">
        <v>1.8943191612430901</v>
      </c>
      <c r="F69" s="3">
        <v>3.8786680297285598</v>
      </c>
      <c r="G69" s="3">
        <v>2.8472895933096201</v>
      </c>
      <c r="H69" s="3">
        <v>3.6252465085005898</v>
      </c>
      <c r="I69" s="3">
        <v>4.1361823451528901</v>
      </c>
      <c r="J69" s="3">
        <v>3.4651134106017998</v>
      </c>
      <c r="K69" s="3">
        <v>2.3093795503521601</v>
      </c>
      <c r="L69" s="3">
        <v>3.0776926857773699</v>
      </c>
      <c r="M69" s="3">
        <v>3.7063127420050499</v>
      </c>
      <c r="N69" s="3">
        <v>3.1516509714784799</v>
      </c>
      <c r="O69" s="3">
        <v>1.6563986943223199</v>
      </c>
      <c r="P69" s="3">
        <v>2.31598004683203</v>
      </c>
      <c r="Q69" s="3">
        <v>4.2098632374454796</v>
      </c>
      <c r="R69" s="3">
        <v>3.3299968216840501</v>
      </c>
      <c r="S69" s="3">
        <v>4.4101824310736601</v>
      </c>
      <c r="T69" s="3">
        <v>5.26081012727896</v>
      </c>
      <c r="U69" s="3">
        <v>1.6296095757906499</v>
      </c>
      <c r="V69" s="3">
        <v>4.2522845794728399</v>
      </c>
    </row>
    <row r="70" spans="1:22" x14ac:dyDescent="0.35">
      <c r="A70" s="2">
        <v>43895</v>
      </c>
      <c r="B70" s="3">
        <v>2.3416347489749398</v>
      </c>
      <c r="C70" s="3">
        <v>4.0834724295326996</v>
      </c>
      <c r="D70" s="3">
        <v>3.14711199252858</v>
      </c>
      <c r="E70" s="3">
        <v>2.03352626083643</v>
      </c>
      <c r="F70" s="3">
        <v>3.9884798621763</v>
      </c>
      <c r="G70" s="3">
        <v>3.2042793866007102</v>
      </c>
      <c r="H70" s="3">
        <v>3.72599822503686</v>
      </c>
      <c r="I70" s="3">
        <v>4.1479560178261901</v>
      </c>
      <c r="J70" s="3">
        <v>3.4955318058580298</v>
      </c>
      <c r="K70" s="3">
        <v>2.40686880558812</v>
      </c>
      <c r="L70" s="3">
        <v>3.5573962366094301</v>
      </c>
      <c r="M70" s="3">
        <v>4.3236627982925304</v>
      </c>
      <c r="N70" s="3">
        <v>3.9111814594413401</v>
      </c>
      <c r="O70" s="3">
        <v>1.78674265015595</v>
      </c>
      <c r="P70" s="3">
        <v>2.2303227272834998</v>
      </c>
      <c r="Q70" s="3">
        <v>4.4772145694574697</v>
      </c>
      <c r="R70" s="3">
        <v>3.58539248734751</v>
      </c>
      <c r="S70" s="3">
        <v>4.6098401163457403</v>
      </c>
      <c r="T70" s="3">
        <v>5.7566662313865198</v>
      </c>
      <c r="U70" s="3">
        <v>1.58939471492264</v>
      </c>
      <c r="V70" s="3">
        <v>4.6994988544969996</v>
      </c>
    </row>
    <row r="71" spans="1:22" x14ac:dyDescent="0.35">
      <c r="A71" s="2">
        <v>43924</v>
      </c>
      <c r="B71" s="3">
        <v>2.57677329806886</v>
      </c>
      <c r="C71" s="3">
        <v>4.4303635356484099</v>
      </c>
      <c r="D71" s="3">
        <v>3.9078344009886101</v>
      </c>
      <c r="E71" s="3">
        <v>2.67155429186713</v>
      </c>
      <c r="F71" s="3">
        <v>4.2933460817129401</v>
      </c>
      <c r="G71" s="3">
        <v>4.5973776697911299</v>
      </c>
      <c r="H71" s="3">
        <v>4.0616362829562798</v>
      </c>
      <c r="I71" s="3">
        <v>4.7141911438727302</v>
      </c>
      <c r="J71" s="3">
        <v>4.7304171830031203</v>
      </c>
      <c r="K71" s="3">
        <v>2.8664754579652598</v>
      </c>
      <c r="L71" s="3">
        <v>4.67889672832702</v>
      </c>
      <c r="M71" s="3">
        <v>5.1522476437685301</v>
      </c>
      <c r="N71" s="3">
        <v>5.2435461279756899</v>
      </c>
      <c r="O71" s="3">
        <v>2.41581472143762</v>
      </c>
      <c r="P71" s="3">
        <v>2.3586196260631702</v>
      </c>
      <c r="Q71" s="3">
        <v>4.6520296636077596</v>
      </c>
      <c r="R71" s="3">
        <v>4.0061286328011096</v>
      </c>
      <c r="S71" s="3">
        <v>5.8746190528073301</v>
      </c>
      <c r="T71" s="3">
        <v>7.1382409143588603</v>
      </c>
      <c r="U71" s="3">
        <v>2.06593260406577</v>
      </c>
      <c r="V71" s="3">
        <v>4.9849881668719904</v>
      </c>
    </row>
    <row r="72" spans="1:22" x14ac:dyDescent="0.35">
      <c r="A72" s="2">
        <v>43956</v>
      </c>
      <c r="B72" s="3">
        <v>2.3415067093285802</v>
      </c>
      <c r="C72" s="3">
        <v>3.87759111530834</v>
      </c>
      <c r="D72" s="3">
        <v>3.7563275878706999</v>
      </c>
      <c r="E72" s="3">
        <v>2.4219312648293201</v>
      </c>
      <c r="F72" s="3">
        <v>3.4133962984124899</v>
      </c>
      <c r="G72" s="3">
        <v>3.3196902392180401</v>
      </c>
      <c r="H72" s="3">
        <v>3.72342355981116</v>
      </c>
      <c r="I72" s="3">
        <v>4.1594314275645097</v>
      </c>
      <c r="J72" s="3">
        <v>3.7883576883688299</v>
      </c>
      <c r="K72" s="3">
        <v>2.5413911449189701</v>
      </c>
      <c r="L72" s="3">
        <v>3.8097909854155501</v>
      </c>
      <c r="M72" s="3">
        <v>3.58680955378588</v>
      </c>
      <c r="N72" s="3">
        <v>4.8458139420825601</v>
      </c>
      <c r="O72" s="3">
        <v>1.99869627196351</v>
      </c>
      <c r="P72" s="3">
        <v>2.2495358340694498</v>
      </c>
      <c r="Q72" s="3">
        <v>4.2336214975462898</v>
      </c>
      <c r="R72" s="3">
        <v>3.3688549846484599</v>
      </c>
      <c r="S72" s="3">
        <v>4.0660416815071097</v>
      </c>
      <c r="T72" s="3">
        <v>4.9382187342426196</v>
      </c>
      <c r="U72" s="3">
        <v>1.77668604804963</v>
      </c>
      <c r="V72" s="3">
        <v>4.6270618018785097</v>
      </c>
    </row>
    <row r="73" spans="1:22" x14ac:dyDescent="0.35">
      <c r="A73" s="2">
        <v>43987</v>
      </c>
      <c r="B73" s="3">
        <v>2.2170809738673101</v>
      </c>
      <c r="C73" s="3">
        <v>3.2720503024868099</v>
      </c>
      <c r="D73" s="3">
        <v>3.22149593669995</v>
      </c>
      <c r="E73" s="3">
        <v>2.0527396561540399</v>
      </c>
      <c r="F73" s="3">
        <v>2.3880065650454001</v>
      </c>
      <c r="G73" s="3">
        <v>3.02777746140239</v>
      </c>
      <c r="H73" s="3">
        <v>3.01563386909862</v>
      </c>
      <c r="I73" s="3">
        <v>3.9276327235880002</v>
      </c>
      <c r="J73" s="3">
        <v>2.9887394722798799</v>
      </c>
      <c r="K73" s="3">
        <v>2.1994503972350801</v>
      </c>
      <c r="L73" s="3">
        <v>2.9029703301908798</v>
      </c>
      <c r="M73" s="3">
        <v>3.4280260532129501</v>
      </c>
      <c r="N73" s="3">
        <v>3.57382479073169</v>
      </c>
      <c r="O73" s="3">
        <v>1.69256895096763</v>
      </c>
      <c r="P73" s="3">
        <v>1.9586746584381201</v>
      </c>
      <c r="Q73" s="3">
        <v>4.0175822812983899</v>
      </c>
      <c r="R73" s="3">
        <v>2.8999441990506201</v>
      </c>
      <c r="S73" s="3">
        <v>3.3535075154304499</v>
      </c>
      <c r="T73" s="3">
        <v>4.2512102814647204</v>
      </c>
      <c r="U73" s="3">
        <v>1.3404495178742299</v>
      </c>
      <c r="V73" s="3">
        <v>4.0740867433409003</v>
      </c>
    </row>
    <row r="74" spans="1:22" x14ac:dyDescent="0.35">
      <c r="A74" s="2">
        <v>44014</v>
      </c>
      <c r="B74" s="3">
        <v>2.0628656244751999</v>
      </c>
      <c r="C74" s="3">
        <v>3.19759552483427</v>
      </c>
      <c r="D74" s="3">
        <v>2.9521394785356101</v>
      </c>
      <c r="E74" s="3">
        <v>2.0303143454525299</v>
      </c>
      <c r="F74" s="3">
        <v>2.5934926809838799</v>
      </c>
      <c r="G74" s="3">
        <v>3.1502017592535498</v>
      </c>
      <c r="H74" s="3">
        <v>3.0537177017836301</v>
      </c>
      <c r="I74" s="3">
        <v>3.8353001737411199</v>
      </c>
      <c r="J74" s="3">
        <v>3.0346648921812802</v>
      </c>
      <c r="K74" s="3">
        <v>2.25537912945288</v>
      </c>
      <c r="L74" s="3">
        <v>2.9627008656877001</v>
      </c>
      <c r="M74" s="3">
        <v>3.46103151220245</v>
      </c>
      <c r="N74" s="3">
        <v>3.6199951497062801</v>
      </c>
      <c r="O74" s="3">
        <v>1.6138054933375801</v>
      </c>
      <c r="P74" s="3">
        <v>1.85793255741397</v>
      </c>
      <c r="Q74" s="3">
        <v>3.79122873763226</v>
      </c>
      <c r="R74" s="3">
        <v>2.9624042895553</v>
      </c>
      <c r="S74" s="3">
        <v>3.3541384217893699</v>
      </c>
      <c r="T74" s="3">
        <v>4.5075516275104999</v>
      </c>
      <c r="U74" s="3">
        <v>1.40437321039489</v>
      </c>
      <c r="V74" s="3">
        <v>3.9095684196063099</v>
      </c>
    </row>
    <row r="75" spans="1:22" x14ac:dyDescent="0.35">
      <c r="A75" s="2">
        <v>44048</v>
      </c>
      <c r="B75" s="3">
        <v>1.92229053452099</v>
      </c>
      <c r="C75" s="3">
        <v>3.4607367715942701</v>
      </c>
      <c r="D75" s="3">
        <v>2.8664300786850001</v>
      </c>
      <c r="E75" s="3">
        <v>2.2103279546196202</v>
      </c>
      <c r="F75" s="3">
        <v>2.6032941387094102</v>
      </c>
      <c r="G75" s="3">
        <v>2.7935626077479299</v>
      </c>
      <c r="H75" s="3">
        <v>3.1046359868031099</v>
      </c>
      <c r="I75" s="3">
        <v>3.59744280927714</v>
      </c>
      <c r="J75" s="3">
        <v>3.0168995590590502</v>
      </c>
      <c r="K75" s="3">
        <v>2.13467572713729</v>
      </c>
      <c r="L75" s="3">
        <v>2.77043759954373</v>
      </c>
      <c r="M75" s="3">
        <v>3.3649002497134002</v>
      </c>
      <c r="N75" s="3">
        <v>3.54854142453557</v>
      </c>
      <c r="O75" s="3">
        <v>1.53816116053677</v>
      </c>
      <c r="P75" s="3">
        <v>1.7430313166784599</v>
      </c>
      <c r="Q75" s="3">
        <v>3.69460830398693</v>
      </c>
      <c r="R75" s="3">
        <v>3.0440567726969601</v>
      </c>
      <c r="S75" s="3">
        <v>3.9739157527033502</v>
      </c>
      <c r="T75" s="3">
        <v>4.72345830209946</v>
      </c>
      <c r="U75" s="3">
        <v>1.3534646167253399</v>
      </c>
      <c r="V75" s="3">
        <v>3.7784184882478802</v>
      </c>
    </row>
    <row r="76" spans="1:22" x14ac:dyDescent="0.35">
      <c r="A76" s="2">
        <v>44078</v>
      </c>
      <c r="B76" s="3">
        <v>1.8788515817609499</v>
      </c>
      <c r="C76" s="3">
        <v>3.68006846816888</v>
      </c>
      <c r="D76" s="3">
        <v>2.73762375516363</v>
      </c>
      <c r="E76" s="3">
        <v>2.1489355956169001</v>
      </c>
      <c r="F76" s="3">
        <v>2.97409213500194</v>
      </c>
      <c r="G76" s="3">
        <v>2.5571241619784599</v>
      </c>
      <c r="H76" s="3">
        <v>3.14915789208374</v>
      </c>
      <c r="I76" s="3">
        <v>3.8775101878827898</v>
      </c>
      <c r="J76" s="3">
        <v>3.2301663767284801</v>
      </c>
      <c r="K76" s="3">
        <v>2.1373262527557699</v>
      </c>
      <c r="L76" s="3">
        <v>2.9653820517427101</v>
      </c>
      <c r="M76" s="3">
        <v>3.4926213740822898</v>
      </c>
      <c r="N76" s="3">
        <v>3.6868875076288199</v>
      </c>
      <c r="O76" s="3">
        <v>1.5554259109580799</v>
      </c>
      <c r="P76" s="3">
        <v>1.7427302865612</v>
      </c>
      <c r="Q76" s="3">
        <v>3.6521152192131798</v>
      </c>
      <c r="R76" s="3">
        <v>3.1319768227937499</v>
      </c>
      <c r="S76" s="3">
        <v>4.3841918483011</v>
      </c>
      <c r="T76" s="3">
        <v>4.4236136647458997</v>
      </c>
      <c r="U76" s="3">
        <v>1.2572720646079401</v>
      </c>
      <c r="V76" s="3">
        <v>3.4930598075004702</v>
      </c>
    </row>
    <row r="77" spans="1:22" x14ac:dyDescent="0.35">
      <c r="A77" s="2">
        <v>44109</v>
      </c>
      <c r="B77" s="3">
        <v>1.9922119999622201</v>
      </c>
      <c r="C77" s="3">
        <v>3.8071635896089902</v>
      </c>
      <c r="D77" s="3">
        <v>2.9887330832283401</v>
      </c>
      <c r="E77" s="3">
        <v>1.99593434787109</v>
      </c>
      <c r="F77" s="3">
        <v>3.1319112570228702</v>
      </c>
      <c r="G77" s="3">
        <v>2.6321461615063999</v>
      </c>
      <c r="H77" s="3">
        <v>3.26905496542041</v>
      </c>
      <c r="I77" s="3">
        <v>3.9196766942738202</v>
      </c>
      <c r="J77" s="3">
        <v>3.4008172133234602</v>
      </c>
      <c r="K77" s="3">
        <v>2.1204501287250199</v>
      </c>
      <c r="L77" s="3">
        <v>3.5253562672925698</v>
      </c>
      <c r="M77" s="3">
        <v>3.6084131529424002</v>
      </c>
      <c r="N77" s="3">
        <v>3.7003528176295299</v>
      </c>
      <c r="O77" s="3">
        <v>1.5375507160605</v>
      </c>
      <c r="P77" s="3">
        <v>1.77482665901328</v>
      </c>
      <c r="Q77" s="3">
        <v>3.50725371589877</v>
      </c>
      <c r="R77" s="3">
        <v>3.1851957802066901</v>
      </c>
      <c r="S77" s="3">
        <v>4.3669066680754902</v>
      </c>
      <c r="T77" s="3">
        <v>4.4842265070756904</v>
      </c>
      <c r="U77" s="3">
        <v>1.3450403138265901</v>
      </c>
      <c r="V77" s="3">
        <v>3.3967390518030598</v>
      </c>
    </row>
    <row r="78" spans="1:22" x14ac:dyDescent="0.35">
      <c r="A78" s="2">
        <v>44140</v>
      </c>
      <c r="B78" s="3">
        <v>1.9253870948414999</v>
      </c>
      <c r="C78" s="3">
        <v>3.6585641463001899</v>
      </c>
      <c r="D78" s="3">
        <v>2.7454412429141302</v>
      </c>
      <c r="E78" s="3">
        <v>1.73515358981796</v>
      </c>
      <c r="F78" s="3">
        <v>2.76168738470321</v>
      </c>
      <c r="G78" s="3">
        <v>2.43716157321454</v>
      </c>
      <c r="H78" s="3">
        <v>3.4724023704696498</v>
      </c>
      <c r="I78" s="3">
        <v>3.8895543317465302</v>
      </c>
      <c r="J78" s="3">
        <v>3.3901324917991502</v>
      </c>
      <c r="K78" s="3">
        <v>2.1006388328103398</v>
      </c>
      <c r="L78" s="3">
        <v>3.4044106117292099</v>
      </c>
      <c r="M78" s="3">
        <v>3.5288606391817998</v>
      </c>
      <c r="N78" s="3">
        <v>4.2503752704510402</v>
      </c>
      <c r="O78" s="3">
        <v>1.5271812619301099</v>
      </c>
      <c r="P78" s="3">
        <v>1.6673520222201399</v>
      </c>
      <c r="Q78" s="3">
        <v>3.7625839280516602</v>
      </c>
      <c r="R78" s="3">
        <v>3.09682265912401</v>
      </c>
      <c r="S78" s="3">
        <v>4.3598561890791299</v>
      </c>
      <c r="T78" s="3">
        <v>4.8777370465413803</v>
      </c>
      <c r="U78" s="3">
        <v>1.3267347836604</v>
      </c>
      <c r="V78" s="3">
        <v>3.5119005336681699</v>
      </c>
    </row>
    <row r="79" spans="1:22" x14ac:dyDescent="0.35">
      <c r="A79" s="2">
        <v>44169</v>
      </c>
      <c r="B79" s="3">
        <v>1.8299684155295299</v>
      </c>
      <c r="C79" s="3">
        <v>3.12725713825697</v>
      </c>
      <c r="D79" s="3">
        <v>2.3432932909333299</v>
      </c>
      <c r="E79" s="3">
        <v>1.6953856888038501</v>
      </c>
      <c r="F79" s="3">
        <v>2.6971530837786402</v>
      </c>
      <c r="G79" s="3">
        <v>1.77546871003109</v>
      </c>
      <c r="H79" s="3">
        <v>3.42341386623144</v>
      </c>
      <c r="I79" s="3">
        <v>3.6934694539302901</v>
      </c>
      <c r="J79" s="3">
        <v>3.29433692447645</v>
      </c>
      <c r="K79" s="3">
        <v>1.8428697300736701</v>
      </c>
      <c r="L79" s="3">
        <v>3.3040698560928199</v>
      </c>
      <c r="M79" s="3">
        <v>3.76582077601187</v>
      </c>
      <c r="N79" s="3">
        <v>3.2326219178733502</v>
      </c>
      <c r="O79" s="3">
        <v>1.3687598634971401</v>
      </c>
      <c r="P79" s="3">
        <v>1.6780353379908099</v>
      </c>
      <c r="Q79" s="3">
        <v>3.6445157590617399</v>
      </c>
      <c r="R79" s="3">
        <v>2.7363865002227201</v>
      </c>
      <c r="S79" s="3">
        <v>3.87646405209723</v>
      </c>
      <c r="T79" s="3">
        <v>4.5617096698191997</v>
      </c>
      <c r="U79" s="3">
        <v>1.2894323935537</v>
      </c>
      <c r="V79" s="3">
        <v>3.3890394319749402</v>
      </c>
    </row>
    <row r="80" spans="1:22" x14ac:dyDescent="0.35">
      <c r="A80" s="2">
        <v>44201</v>
      </c>
      <c r="B80" s="3">
        <v>1.7112991628743801</v>
      </c>
      <c r="C80" s="3">
        <v>3.1602435031137799</v>
      </c>
      <c r="D80" s="3">
        <v>2.2573662958726</v>
      </c>
      <c r="E80" s="3">
        <v>1.7193750614293399</v>
      </c>
      <c r="F80" s="3">
        <v>2.6855879079854201</v>
      </c>
      <c r="G80" s="3">
        <v>1.6294428916242101</v>
      </c>
      <c r="H80" s="3">
        <v>3.6984479204771201</v>
      </c>
      <c r="I80" s="3">
        <v>3.5531910465983199</v>
      </c>
      <c r="J80" s="3">
        <v>3.4271836670880198</v>
      </c>
      <c r="K80" s="3">
        <v>1.7293358209621701</v>
      </c>
      <c r="L80" s="3">
        <v>3.3508747319531502</v>
      </c>
      <c r="M80" s="3">
        <v>3.8428029177915501</v>
      </c>
      <c r="N80" s="3">
        <v>3.13821989854197</v>
      </c>
      <c r="O80" s="3">
        <v>1.3114243060434001</v>
      </c>
      <c r="P80" s="3">
        <v>1.6179557547635499</v>
      </c>
      <c r="Q80" s="3">
        <v>3.6251512570646698</v>
      </c>
      <c r="R80" s="3">
        <v>2.70781671191151</v>
      </c>
      <c r="S80" s="3">
        <v>3.8076416765932599</v>
      </c>
      <c r="T80" s="3">
        <v>4.4294389936703702</v>
      </c>
      <c r="U80" s="3">
        <v>1.1835310319219099</v>
      </c>
      <c r="V80" s="3">
        <v>3.5418954339608102</v>
      </c>
    </row>
    <row r="81" spans="1:22" x14ac:dyDescent="0.35">
      <c r="A81" s="2">
        <v>44232</v>
      </c>
      <c r="B81" s="3">
        <v>1.6820695023635199</v>
      </c>
      <c r="C81" s="3">
        <v>3.23224286360229</v>
      </c>
      <c r="D81" s="3">
        <v>2.3737039197060401</v>
      </c>
      <c r="E81" s="3">
        <v>1.7598944203632101</v>
      </c>
      <c r="F81" s="3">
        <v>2.8272180178808699</v>
      </c>
      <c r="G81" s="3">
        <v>1.7340028521403199</v>
      </c>
      <c r="H81" s="3">
        <v>3.8382161177885199</v>
      </c>
      <c r="I81" s="3">
        <v>3.53606513175195</v>
      </c>
      <c r="J81" s="3">
        <v>3.5083762359666801</v>
      </c>
      <c r="K81" s="3">
        <v>1.6233851386245</v>
      </c>
      <c r="L81" s="3">
        <v>3.6862317978316699</v>
      </c>
      <c r="M81" s="3">
        <v>3.8297237176305701</v>
      </c>
      <c r="N81" s="3">
        <v>3.4456498333097398</v>
      </c>
      <c r="O81" s="3">
        <v>1.3289525761293399</v>
      </c>
      <c r="P81" s="3">
        <v>1.36146857700849</v>
      </c>
      <c r="Q81" s="3">
        <v>3.78874073535466</v>
      </c>
      <c r="R81" s="3">
        <v>2.7915794120957398</v>
      </c>
      <c r="S81" s="3">
        <v>4.2218997396288103</v>
      </c>
      <c r="T81" s="3">
        <v>4.3585790822985704</v>
      </c>
      <c r="U81" s="3">
        <v>1.21651793495357</v>
      </c>
      <c r="V81" s="3">
        <v>3.6279651560239801</v>
      </c>
    </row>
    <row r="82" spans="1:22" x14ac:dyDescent="0.35">
      <c r="A82" s="2">
        <v>44260</v>
      </c>
      <c r="B82" s="3">
        <v>1.7902436719025101</v>
      </c>
      <c r="C82" s="3">
        <v>2.5889811776067599</v>
      </c>
      <c r="D82" s="3">
        <v>2.5182399944866298</v>
      </c>
      <c r="E82" s="3">
        <v>1.7664036460664101</v>
      </c>
      <c r="F82" s="3">
        <v>2.9518401177021198</v>
      </c>
      <c r="G82" s="3">
        <v>1.8897036828368099</v>
      </c>
      <c r="H82" s="3">
        <v>3.9439768430003901</v>
      </c>
      <c r="I82" s="3">
        <v>3.66119314822773</v>
      </c>
      <c r="J82" s="3">
        <v>3.4371679835095099</v>
      </c>
      <c r="K82" s="3">
        <v>1.6866311317705101</v>
      </c>
      <c r="L82" s="3">
        <v>4.0767525967615503</v>
      </c>
      <c r="M82" s="3">
        <v>3.8025800985612599</v>
      </c>
      <c r="N82" s="3">
        <v>3.21662187546942</v>
      </c>
      <c r="O82" s="3">
        <v>1.3433488505929501</v>
      </c>
      <c r="P82" s="3">
        <v>1.47039433800992</v>
      </c>
      <c r="Q82" s="3">
        <v>3.9768360810731802</v>
      </c>
      <c r="R82" s="3">
        <v>2.7744291347121899</v>
      </c>
      <c r="S82" s="3">
        <v>4.4615874404435898</v>
      </c>
      <c r="T82" s="3">
        <v>4.5309130383789</v>
      </c>
      <c r="U82" s="3">
        <v>1.27865006007516</v>
      </c>
      <c r="V82" s="3">
        <v>3.53945801954008</v>
      </c>
    </row>
    <row r="83" spans="1:22" x14ac:dyDescent="0.35">
      <c r="A83" s="2">
        <v>44291</v>
      </c>
      <c r="B83" s="3">
        <v>1.8669963409767001</v>
      </c>
      <c r="C83" s="3">
        <v>2.9108134349037602</v>
      </c>
      <c r="D83" s="3">
        <v>2.7082797830230798</v>
      </c>
      <c r="E83" s="3">
        <v>1.9134733343364001</v>
      </c>
      <c r="F83" s="3">
        <v>2.8460718224839798</v>
      </c>
      <c r="G83" s="3">
        <v>2.1213144420447998</v>
      </c>
      <c r="H83" s="3">
        <v>4.0521417713712902</v>
      </c>
      <c r="I83" s="3">
        <v>3.6781659841979599</v>
      </c>
      <c r="J83" s="3">
        <v>3.3242254557961801</v>
      </c>
      <c r="K83" s="3">
        <v>1.67546711618373</v>
      </c>
      <c r="L83" s="3">
        <v>4.4423869555902096</v>
      </c>
      <c r="M83" s="3">
        <v>3.8027634062310001</v>
      </c>
      <c r="N83" s="3">
        <v>3.4560174691625001</v>
      </c>
      <c r="O83" s="3">
        <v>1.3883323606662401</v>
      </c>
      <c r="P83" s="3">
        <v>1.5604471957949699</v>
      </c>
      <c r="Q83" s="3">
        <v>3.8358617495773202</v>
      </c>
      <c r="R83" s="3">
        <v>2.78110519983928</v>
      </c>
      <c r="S83" s="3">
        <v>5.0793539138635904</v>
      </c>
      <c r="T83" s="3">
        <v>4.3557943724248602</v>
      </c>
      <c r="U83" s="3">
        <v>1.1851086423197099</v>
      </c>
      <c r="V83" s="3">
        <v>3.33267880116385</v>
      </c>
    </row>
    <row r="84" spans="1:22" x14ac:dyDescent="0.35">
      <c r="A84" s="2">
        <v>44321</v>
      </c>
      <c r="B84" s="3">
        <v>1.88354912777613</v>
      </c>
      <c r="C84" s="3">
        <v>3.4335211044595502</v>
      </c>
      <c r="D84" s="3">
        <v>2.76370329895959</v>
      </c>
      <c r="E84" s="3">
        <v>2.0452045274547501</v>
      </c>
      <c r="F84" s="3">
        <v>2.8461829432794801</v>
      </c>
      <c r="G84" s="3">
        <v>2.41224379564588</v>
      </c>
      <c r="H84" s="3">
        <v>4.0491322311091302</v>
      </c>
      <c r="I84" s="3">
        <v>3.8932870513159301</v>
      </c>
      <c r="J84" s="3">
        <v>3.1733865639649101</v>
      </c>
      <c r="K84" s="3">
        <v>1.7441953448802601</v>
      </c>
      <c r="L84" s="3">
        <v>4.7776185494838996</v>
      </c>
      <c r="M84" s="3">
        <v>4.3869878986303101</v>
      </c>
      <c r="N84" s="3">
        <v>3.37399337089533</v>
      </c>
      <c r="O84" s="3">
        <v>1.41955155794337</v>
      </c>
      <c r="P84" s="3">
        <v>1.6547045865091301</v>
      </c>
      <c r="Q84" s="3">
        <v>3.7595796513203599</v>
      </c>
      <c r="R84" s="3">
        <v>2.9352853956404799</v>
      </c>
      <c r="S84" s="3">
        <v>5.4524877573908102</v>
      </c>
      <c r="T84" s="3">
        <v>4.3775331315057997</v>
      </c>
      <c r="U84" s="3">
        <v>1.1866026934585101</v>
      </c>
      <c r="V84" s="3">
        <v>3.2883857348217802</v>
      </c>
    </row>
    <row r="85" spans="1:22" x14ac:dyDescent="0.35">
      <c r="A85" s="2">
        <v>44351</v>
      </c>
      <c r="B85" s="3">
        <v>1.8106846070120599</v>
      </c>
      <c r="C85" s="3">
        <v>3.87183882907591</v>
      </c>
      <c r="D85" s="3">
        <v>2.7442086023828298</v>
      </c>
      <c r="E85" s="3">
        <v>1.89752185131846</v>
      </c>
      <c r="F85" s="3">
        <v>2.9220869340010802</v>
      </c>
      <c r="G85" s="3">
        <v>2.4141131761105501</v>
      </c>
      <c r="H85" s="3">
        <v>4.1517983299574102</v>
      </c>
      <c r="I85" s="3">
        <v>4.00441089419233</v>
      </c>
      <c r="J85" s="3">
        <v>3.10940293037353</v>
      </c>
      <c r="K85" s="3">
        <v>1.67589696338838</v>
      </c>
      <c r="L85" s="3">
        <v>4.5942446421464398</v>
      </c>
      <c r="M85" s="3">
        <v>4.1006266393138402</v>
      </c>
      <c r="N85" s="3">
        <v>3.0859076143856599</v>
      </c>
      <c r="O85" s="3">
        <v>1.3953115823228199</v>
      </c>
      <c r="P85" s="3">
        <v>1.6108937957974401</v>
      </c>
      <c r="Q85" s="3">
        <v>3.7908978519038099</v>
      </c>
      <c r="R85" s="3">
        <v>2.8385244706921902</v>
      </c>
      <c r="S85" s="3">
        <v>5.6399894471152496</v>
      </c>
      <c r="T85" s="3">
        <v>4.3459303182338802</v>
      </c>
      <c r="U85" s="3">
        <v>1.1629163849567199</v>
      </c>
      <c r="V85" s="3">
        <v>3.2499986857627499</v>
      </c>
    </row>
    <row r="86" spans="1:22" x14ac:dyDescent="0.35">
      <c r="A86" s="2">
        <v>44379</v>
      </c>
      <c r="B86" s="3">
        <v>1.8611825488746101</v>
      </c>
      <c r="C86" s="3">
        <v>3.9851016320242998</v>
      </c>
      <c r="D86" s="3">
        <v>2.9975261924271002</v>
      </c>
      <c r="E86" s="3">
        <v>1.8942170975278301</v>
      </c>
      <c r="F86" s="3">
        <v>3.0863768270206098</v>
      </c>
      <c r="G86" s="3">
        <v>2.8360494525470701</v>
      </c>
      <c r="H86" s="3">
        <v>4.2156746282521098</v>
      </c>
      <c r="I86" s="3">
        <v>4.0097172175639004</v>
      </c>
      <c r="J86" s="3">
        <v>3.1595186334861398</v>
      </c>
      <c r="K86" s="3">
        <v>1.6808033975763501</v>
      </c>
      <c r="L86" s="3">
        <v>4.9464528408475097</v>
      </c>
      <c r="M86" s="3">
        <v>4.4342456967615096</v>
      </c>
      <c r="N86" s="3">
        <v>3.1155790646925201</v>
      </c>
      <c r="O86" s="3">
        <v>1.4000090917267201</v>
      </c>
      <c r="P86" s="3">
        <v>1.6340300713868701</v>
      </c>
      <c r="Q86" s="3">
        <v>3.8211579455437601</v>
      </c>
      <c r="R86" s="3">
        <v>2.9285396603593399</v>
      </c>
      <c r="S86" s="3">
        <v>5.7820203118220501</v>
      </c>
      <c r="T86" s="3">
        <v>4.6088284866420901</v>
      </c>
      <c r="U86" s="3">
        <v>1.3455566124468701</v>
      </c>
      <c r="V86" s="3">
        <v>3.2204360267810199</v>
      </c>
    </row>
    <row r="87" spans="1:22" x14ac:dyDescent="0.35">
      <c r="A87" s="2">
        <v>44413</v>
      </c>
      <c r="B87" s="3">
        <v>1.9460761002984499</v>
      </c>
      <c r="C87" s="3">
        <v>4.8198559892312201</v>
      </c>
      <c r="D87" s="3">
        <v>3.0263237467436599</v>
      </c>
      <c r="E87" s="3">
        <v>2.0292675422031698</v>
      </c>
      <c r="F87" s="3">
        <v>3.0504196029375898</v>
      </c>
      <c r="G87" s="3">
        <v>3.3787923454758801</v>
      </c>
      <c r="H87" s="3">
        <v>4.2919312115741803</v>
      </c>
      <c r="I87" s="3">
        <v>4.14051353539607</v>
      </c>
      <c r="J87" s="3">
        <v>3.15701968910435</v>
      </c>
      <c r="K87" s="3">
        <v>1.71847350790743</v>
      </c>
      <c r="L87" s="3">
        <v>5.7319892573836899</v>
      </c>
      <c r="M87" s="3">
        <v>4.4975379144909002</v>
      </c>
      <c r="N87" s="3">
        <v>2.9977462652823901</v>
      </c>
      <c r="O87" s="3">
        <v>1.3534223159847201</v>
      </c>
      <c r="P87" s="3">
        <v>1.85061976878685</v>
      </c>
      <c r="Q87" s="3">
        <v>3.8032301537152402</v>
      </c>
      <c r="R87" s="3">
        <v>3.0273367668255502</v>
      </c>
      <c r="S87" s="3">
        <v>5.9949024418957801</v>
      </c>
      <c r="T87" s="3">
        <v>4.5971736681180397</v>
      </c>
      <c r="U87" s="3">
        <v>1.38450217751791</v>
      </c>
      <c r="V87" s="3">
        <v>3.1691739332002302</v>
      </c>
    </row>
    <row r="88" spans="1:22" x14ac:dyDescent="0.35">
      <c r="A88" s="2">
        <v>44442</v>
      </c>
      <c r="B88" s="3">
        <v>1.9934744302137499</v>
      </c>
      <c r="C88" s="3">
        <v>4.5744834080259702</v>
      </c>
      <c r="D88" s="3">
        <v>3.0465657660300498</v>
      </c>
      <c r="E88" s="3">
        <v>1.93536311896943</v>
      </c>
      <c r="F88" s="3">
        <v>2.91614249313248</v>
      </c>
      <c r="G88" s="3">
        <v>3.5184068211946999</v>
      </c>
      <c r="H88" s="3">
        <v>4.0078242226445102</v>
      </c>
      <c r="I88" s="3">
        <v>4.1846874980636102</v>
      </c>
      <c r="J88" s="3">
        <v>3.0983458599810101</v>
      </c>
      <c r="K88" s="3">
        <v>1.79442255668231</v>
      </c>
      <c r="L88" s="3">
        <v>6.2134745564956999</v>
      </c>
      <c r="M88" s="3">
        <v>4.86246783008552</v>
      </c>
      <c r="N88" s="3">
        <v>3.1144898247997101</v>
      </c>
      <c r="O88" s="3">
        <v>1.28371393037204</v>
      </c>
      <c r="P88" s="3">
        <v>1.8452089567601599</v>
      </c>
      <c r="Q88" s="3">
        <v>4.0082437257169499</v>
      </c>
      <c r="R88" s="3">
        <v>2.7776986277704601</v>
      </c>
      <c r="S88" s="3">
        <v>5.87001636720598</v>
      </c>
      <c r="T88" s="3">
        <v>4.2639480550543603</v>
      </c>
      <c r="U88" s="3">
        <v>1.4042487764068601</v>
      </c>
      <c r="V88" s="3">
        <v>3.0801323888899499</v>
      </c>
    </row>
    <row r="89" spans="1:22" x14ac:dyDescent="0.35">
      <c r="A89" s="2">
        <v>44474</v>
      </c>
      <c r="B89" s="3">
        <v>1.9967167803604999</v>
      </c>
      <c r="C89" s="3">
        <v>4.9813145814820396</v>
      </c>
      <c r="D89" s="3">
        <v>3.0501221974197099</v>
      </c>
      <c r="E89" s="3">
        <v>1.88589871834692</v>
      </c>
      <c r="F89" s="3">
        <v>3.0420956588812702</v>
      </c>
      <c r="G89" s="3">
        <v>3.6958529322266598</v>
      </c>
      <c r="H89" s="3">
        <v>4.0647012273880803</v>
      </c>
      <c r="I89" s="3">
        <v>4.5432135281103898</v>
      </c>
      <c r="J89" s="3">
        <v>3.2996311161624199</v>
      </c>
      <c r="K89" s="3">
        <v>1.95384683020584</v>
      </c>
      <c r="L89" s="3">
        <v>6.5526172681034502</v>
      </c>
      <c r="M89" s="3">
        <v>4.7765873669424996</v>
      </c>
      <c r="N89" s="3">
        <v>3.1020574950209001</v>
      </c>
      <c r="O89" s="3">
        <v>1.28698155099913</v>
      </c>
      <c r="P89" s="3">
        <v>2.0101975405146799</v>
      </c>
      <c r="Q89" s="3">
        <v>3.9127970834744499</v>
      </c>
      <c r="R89" s="3">
        <v>2.8311597694612098</v>
      </c>
      <c r="S89" s="3">
        <v>6.1797744007350204</v>
      </c>
      <c r="T89" s="3">
        <v>4.1663126429245896</v>
      </c>
      <c r="U89" s="3">
        <v>1.4463849623079601</v>
      </c>
      <c r="V89" s="3">
        <v>3.04318899577504</v>
      </c>
    </row>
    <row r="90" spans="1:22" x14ac:dyDescent="0.35">
      <c r="A90" s="2">
        <v>44505</v>
      </c>
      <c r="B90" s="3">
        <v>2.0045031482477902</v>
      </c>
      <c r="C90" s="3">
        <v>4.66038105556781</v>
      </c>
      <c r="D90" s="3">
        <v>3.00384801090265</v>
      </c>
      <c r="E90" s="3">
        <v>1.78566274653045</v>
      </c>
      <c r="F90" s="3">
        <v>2.9605040507625802</v>
      </c>
      <c r="G90" s="3">
        <v>3.6861351426578701</v>
      </c>
      <c r="H90" s="3">
        <v>3.9730358105849999</v>
      </c>
      <c r="I90" s="3">
        <v>4.3330075707434004</v>
      </c>
      <c r="J90" s="3">
        <v>3.4412488753318198</v>
      </c>
      <c r="K90" s="3">
        <v>1.97477846068569</v>
      </c>
      <c r="L90" s="3">
        <v>7.6322097550094696</v>
      </c>
      <c r="M90" s="3">
        <v>4.5919822386617604</v>
      </c>
      <c r="N90" s="3">
        <v>2.9712882949541699</v>
      </c>
      <c r="O90" s="3">
        <v>1.3348141394813799</v>
      </c>
      <c r="P90" s="3">
        <v>2.0090567226591798</v>
      </c>
      <c r="Q90" s="3">
        <v>3.7701339289825899</v>
      </c>
      <c r="R90" s="3">
        <v>2.8412275319862399</v>
      </c>
      <c r="S90" s="3">
        <v>5.6357924959385004</v>
      </c>
      <c r="T90" s="3">
        <v>3.9334067999248101</v>
      </c>
      <c r="U90" s="3">
        <v>1.35944519202745</v>
      </c>
      <c r="V90" s="3">
        <v>2.9657955507261899</v>
      </c>
    </row>
    <row r="91" spans="1:22" x14ac:dyDescent="0.35">
      <c r="A91" s="2">
        <v>44533</v>
      </c>
      <c r="B91" s="3">
        <v>1.9553485398446599</v>
      </c>
      <c r="C91" s="3">
        <v>5.2745543534374697</v>
      </c>
      <c r="D91" s="3">
        <v>3.1157299829287002</v>
      </c>
      <c r="E91" s="3">
        <v>1.8156652618665201</v>
      </c>
      <c r="F91" s="3">
        <v>3.4014669422425099</v>
      </c>
      <c r="G91" s="3">
        <v>4.0199999098858097</v>
      </c>
      <c r="H91" s="3">
        <v>3.9660594064756798</v>
      </c>
      <c r="I91" s="3">
        <v>4.2383043160227096</v>
      </c>
      <c r="J91" s="3">
        <v>3.4988642558344201</v>
      </c>
      <c r="K91" s="3">
        <v>1.95737728614729</v>
      </c>
      <c r="L91" s="3">
        <v>7.7716646756653303</v>
      </c>
      <c r="M91" s="3">
        <v>4.5701441661560098</v>
      </c>
      <c r="N91" s="3">
        <v>3.2542972540764601</v>
      </c>
      <c r="O91" s="3">
        <v>1.3666955215390999</v>
      </c>
      <c r="P91" s="3">
        <v>2.1426417228939099</v>
      </c>
      <c r="Q91" s="3">
        <v>3.9402083344728198</v>
      </c>
      <c r="R91" s="3">
        <v>2.95015176215465</v>
      </c>
      <c r="S91" s="3">
        <v>4.69100268459046</v>
      </c>
      <c r="T91" s="3">
        <v>4.0759335231568201</v>
      </c>
      <c r="U91" s="3">
        <v>1.5225458228461499</v>
      </c>
      <c r="V91" s="3">
        <v>3.2705394885457602</v>
      </c>
    </row>
    <row r="92" spans="1:22" x14ac:dyDescent="0.35">
      <c r="A92" s="2">
        <v>44566</v>
      </c>
      <c r="B92" s="3">
        <v>2.0091076291757299</v>
      </c>
      <c r="C92" s="3">
        <v>5.14978517172863</v>
      </c>
      <c r="D92" s="3">
        <v>3.17022417026089</v>
      </c>
      <c r="E92" s="3">
        <v>1.8123299596312901</v>
      </c>
      <c r="F92" s="3">
        <v>3.2546565477495601</v>
      </c>
      <c r="G92" s="3">
        <v>4.01932406802519</v>
      </c>
      <c r="H92" s="3">
        <v>3.7498510578642401</v>
      </c>
      <c r="I92" s="3">
        <v>4.1076987698068796</v>
      </c>
      <c r="J92" s="3">
        <v>3.39626770678748</v>
      </c>
      <c r="K92" s="3">
        <v>1.97725883957849</v>
      </c>
      <c r="L92" s="3">
        <v>7.7444813711988196</v>
      </c>
      <c r="M92" s="3">
        <v>4.4799820049952199</v>
      </c>
      <c r="N92" s="3">
        <v>3.2633483165145498</v>
      </c>
      <c r="O92" s="3">
        <v>1.3389628517573899</v>
      </c>
      <c r="P92" s="3">
        <v>2.2440685347970999</v>
      </c>
      <c r="Q92" s="3">
        <v>4.00338784213801</v>
      </c>
      <c r="R92" s="3">
        <v>2.8158809948083698</v>
      </c>
      <c r="S92" s="3">
        <v>5.2144523976208896</v>
      </c>
      <c r="T92" s="3">
        <v>4.3795722527435998</v>
      </c>
      <c r="U92" s="3">
        <v>1.4992740065886401</v>
      </c>
      <c r="V92" s="3">
        <v>3.1903802930870899</v>
      </c>
    </row>
    <row r="93" spans="1:22" x14ac:dyDescent="0.35">
      <c r="A93" s="2">
        <v>44596</v>
      </c>
      <c r="B93" s="3">
        <v>2.2198988015073899</v>
      </c>
      <c r="C93" s="3">
        <v>4.9385581446839897</v>
      </c>
      <c r="D93" s="3">
        <v>3.1301630037611599</v>
      </c>
      <c r="E93" s="3">
        <v>1.8083012811613299</v>
      </c>
      <c r="F93" s="3">
        <v>3.3461083807316201</v>
      </c>
      <c r="G93" s="3">
        <v>3.8398908619481298</v>
      </c>
      <c r="H93" s="3">
        <v>3.8671657795084902</v>
      </c>
      <c r="I93" s="3">
        <v>4.4133312596408603</v>
      </c>
      <c r="J93" s="3">
        <v>3.6901752039843099</v>
      </c>
      <c r="K93" s="3">
        <v>2.21248237305283</v>
      </c>
      <c r="L93" s="3">
        <v>6.8879577028413204</v>
      </c>
      <c r="M93" s="3">
        <v>4.3862049565609897</v>
      </c>
      <c r="N93" s="3">
        <v>2.98667158706618</v>
      </c>
      <c r="O93" s="3">
        <v>1.39940258493416</v>
      </c>
      <c r="P93" s="3">
        <v>2.1815591029762502</v>
      </c>
      <c r="Q93" s="3">
        <v>3.8959368060026298</v>
      </c>
      <c r="R93" s="3">
        <v>2.8668276299681401</v>
      </c>
      <c r="S93" s="3">
        <v>6.2239610155896896</v>
      </c>
      <c r="T93" s="3">
        <v>4.2720806040151702</v>
      </c>
      <c r="U93" s="3">
        <v>1.6647546171654899</v>
      </c>
      <c r="V93" s="3">
        <v>3.0832828429360601</v>
      </c>
    </row>
    <row r="94" spans="1:22" x14ac:dyDescent="0.35">
      <c r="A94" s="2">
        <v>44624</v>
      </c>
      <c r="B94" s="3">
        <v>2.2390138792197201</v>
      </c>
      <c r="C94" s="3">
        <v>4.5898391740781701</v>
      </c>
      <c r="D94" s="3">
        <v>3.13278630249054</v>
      </c>
      <c r="E94" s="3">
        <v>1.89012358013085</v>
      </c>
      <c r="F94" s="3">
        <v>3.8292187514061702</v>
      </c>
      <c r="G94" s="3">
        <v>3.2071768724496099</v>
      </c>
      <c r="H94" s="3">
        <v>3.7762765644740299</v>
      </c>
      <c r="I94" s="3">
        <v>4.4065686651131504</v>
      </c>
      <c r="J94" s="3">
        <v>3.62716085409108</v>
      </c>
      <c r="K94" s="3">
        <v>2.2309272248942902</v>
      </c>
      <c r="L94" s="3">
        <v>7.8660141343185499</v>
      </c>
      <c r="M94" s="3">
        <v>4.3789738818359698</v>
      </c>
      <c r="N94" s="3">
        <v>3.32255217039926</v>
      </c>
      <c r="O94" s="3">
        <v>1.54832339056698</v>
      </c>
      <c r="P94" s="3">
        <v>2.4619089541622601</v>
      </c>
      <c r="Q94" s="3">
        <v>3.6874925650074202</v>
      </c>
      <c r="R94" s="3">
        <v>2.9131457728648602</v>
      </c>
      <c r="S94" s="3">
        <v>6.2388353986563496</v>
      </c>
      <c r="T94" s="3">
        <v>3.90113251871621</v>
      </c>
      <c r="U94" s="3">
        <v>1.77456165828066</v>
      </c>
      <c r="V94" s="3">
        <v>2.9105893847166802</v>
      </c>
    </row>
    <row r="95" spans="1:22" x14ac:dyDescent="0.35">
      <c r="A95" s="2">
        <v>44656</v>
      </c>
      <c r="B95" s="3">
        <v>2.35777975955873</v>
      </c>
      <c r="C95" s="3">
        <v>4.6751777566625297</v>
      </c>
      <c r="D95" s="3">
        <v>3.2735333181517201</v>
      </c>
      <c r="E95" s="3">
        <v>1.9637540542645</v>
      </c>
      <c r="F95" s="3">
        <v>3.4300992749865702</v>
      </c>
      <c r="G95" s="3">
        <v>3.62776854990563</v>
      </c>
      <c r="H95" s="3">
        <v>3.79731462382489</v>
      </c>
      <c r="I95" s="3">
        <v>4.4845782758702901</v>
      </c>
      <c r="J95" s="3">
        <v>3.4564721967382601</v>
      </c>
      <c r="K95" s="3">
        <v>2.2312848811324102</v>
      </c>
      <c r="L95" s="3">
        <v>8.3584890819051605</v>
      </c>
      <c r="M95" s="3">
        <v>4.5268078545738</v>
      </c>
      <c r="N95" s="3">
        <v>3.3183198112382999</v>
      </c>
      <c r="O95" s="3">
        <v>1.4215610174329101</v>
      </c>
      <c r="P95" s="3">
        <v>2.4642579879322399</v>
      </c>
      <c r="Q95" s="3">
        <v>3.78186508489962</v>
      </c>
      <c r="R95" s="3">
        <v>2.9305080295932502</v>
      </c>
      <c r="S95" s="3">
        <v>5.3717308148234997</v>
      </c>
      <c r="T95" s="3">
        <v>3.3808587153511001</v>
      </c>
      <c r="U95" s="3">
        <v>1.56302187371682</v>
      </c>
      <c r="V95" s="3">
        <v>2.8371457607789599</v>
      </c>
    </row>
    <row r="96" spans="1:22" x14ac:dyDescent="0.35">
      <c r="A96" s="2">
        <v>44686</v>
      </c>
      <c r="B96" s="3">
        <v>2.49147572838082</v>
      </c>
      <c r="C96" s="3">
        <v>5.4428355269960704</v>
      </c>
      <c r="D96" s="3">
        <v>3.2573339952536902</v>
      </c>
      <c r="E96" s="3">
        <v>2.2498910937157</v>
      </c>
      <c r="F96" s="3">
        <v>3.9934354382192598</v>
      </c>
      <c r="G96" s="3">
        <v>4.4988786749790997</v>
      </c>
      <c r="H96" s="3">
        <v>3.8721767952473498</v>
      </c>
      <c r="I96" s="3">
        <v>4.7230847059459196</v>
      </c>
      <c r="J96" s="3">
        <v>3.8195534511438498</v>
      </c>
      <c r="K96" s="3">
        <v>2.2972285660141201</v>
      </c>
      <c r="L96" s="3">
        <v>9.3215850410787304</v>
      </c>
      <c r="M96" s="3">
        <v>4.8776440253363402</v>
      </c>
      <c r="N96" s="3">
        <v>3.4577382505099998</v>
      </c>
      <c r="O96" s="3">
        <v>1.58984614278236</v>
      </c>
      <c r="P96" s="3">
        <v>2.61829075776294</v>
      </c>
      <c r="Q96" s="3">
        <v>3.8305434007787098</v>
      </c>
      <c r="R96" s="3">
        <v>3.0395100530491699</v>
      </c>
      <c r="S96" s="3">
        <v>5.6363732581495203</v>
      </c>
      <c r="T96" s="3">
        <v>3.5685419439480501</v>
      </c>
      <c r="U96" s="3">
        <v>1.73277852811151</v>
      </c>
      <c r="V96" s="3">
        <v>2.63586546281662</v>
      </c>
    </row>
    <row r="97" spans="1:22" x14ac:dyDescent="0.35">
      <c r="A97" s="2">
        <v>44715</v>
      </c>
      <c r="B97" s="3">
        <v>2.4161541381456701</v>
      </c>
      <c r="C97" s="3">
        <v>6.2837967582026604</v>
      </c>
      <c r="D97" s="3">
        <v>3.3226860984733202</v>
      </c>
      <c r="E97" s="3">
        <v>2.2027892223483398</v>
      </c>
      <c r="F97" s="3">
        <v>4.1713811133371399</v>
      </c>
      <c r="G97" s="3">
        <v>4.5891253493541404</v>
      </c>
      <c r="H97" s="3">
        <v>3.9739857690703602</v>
      </c>
      <c r="I97" s="3">
        <v>4.6968687866169399</v>
      </c>
      <c r="J97" s="3">
        <v>3.8663331296346501</v>
      </c>
      <c r="K97" s="3">
        <v>2.3336921035089202</v>
      </c>
      <c r="L97" s="3">
        <v>9.9192426654546892</v>
      </c>
      <c r="M97" s="3">
        <v>4.8965054645261104</v>
      </c>
      <c r="N97" s="3">
        <v>3.76535614272359</v>
      </c>
      <c r="O97" s="3">
        <v>1.5975423528139301</v>
      </c>
      <c r="P97" s="3">
        <v>2.5062920653155598</v>
      </c>
      <c r="Q97" s="3">
        <v>4.2828260590851697</v>
      </c>
      <c r="R97" s="3">
        <v>2.9998619683355501</v>
      </c>
      <c r="S97" s="3">
        <v>5.2353420995164299</v>
      </c>
      <c r="T97" s="3">
        <v>3.9343045952499001</v>
      </c>
      <c r="U97" s="3">
        <v>1.77865412225616</v>
      </c>
      <c r="V97" s="3">
        <v>2.9699800772760798</v>
      </c>
    </row>
    <row r="98" spans="1:22" x14ac:dyDescent="0.35">
      <c r="A98" s="2">
        <v>44747</v>
      </c>
      <c r="B98" s="3">
        <v>2.2350128614870202</v>
      </c>
      <c r="C98" s="3">
        <v>7.5956233000636297</v>
      </c>
      <c r="D98" s="3">
        <v>3.73619165772255</v>
      </c>
      <c r="E98" s="3">
        <v>2.4135214703490999</v>
      </c>
      <c r="F98" s="3">
        <v>4.3586417406490297</v>
      </c>
      <c r="G98" s="3">
        <v>5.3167204288835999</v>
      </c>
      <c r="H98" s="3">
        <v>4.2122026842570799</v>
      </c>
      <c r="I98" s="3">
        <v>5.3729507297127297</v>
      </c>
      <c r="J98" s="3">
        <v>4.1463684653330501</v>
      </c>
      <c r="K98" s="3">
        <v>2.6314007535878101</v>
      </c>
      <c r="L98" s="3">
        <v>11.5706171968178</v>
      </c>
      <c r="M98" s="3">
        <v>4.9988825003958901</v>
      </c>
      <c r="N98" s="3">
        <v>4.4605705567216196</v>
      </c>
      <c r="O98" s="3">
        <v>1.6848255653417099</v>
      </c>
      <c r="P98" s="3">
        <v>2.32383547897521</v>
      </c>
      <c r="Q98" s="3">
        <v>4.2940081138041997</v>
      </c>
      <c r="R98" s="3">
        <v>3.2243239975128501</v>
      </c>
      <c r="S98" s="3">
        <v>6.1303757565857202</v>
      </c>
      <c r="T98" s="3">
        <v>4.5188001640193898</v>
      </c>
      <c r="U98" s="3">
        <v>1.9783543339316201</v>
      </c>
      <c r="V98" s="3">
        <v>3.3394180315445099</v>
      </c>
    </row>
    <row r="99" spans="1:22" x14ac:dyDescent="0.35">
      <c r="A99" s="2">
        <v>44778</v>
      </c>
      <c r="B99" s="3">
        <v>2.3899510783895299</v>
      </c>
      <c r="C99" s="3">
        <v>7.4710258331331802</v>
      </c>
      <c r="D99" s="3">
        <v>3.6236016487759599</v>
      </c>
      <c r="E99" s="3">
        <v>2.3736743755273699</v>
      </c>
      <c r="F99" s="3">
        <v>4.3899831145878396</v>
      </c>
      <c r="G99" s="3">
        <v>5.4186270685548097</v>
      </c>
      <c r="H99" s="3">
        <v>4.0498513280706003</v>
      </c>
      <c r="I99" s="3">
        <v>5.0308610766172004</v>
      </c>
      <c r="J99" s="3">
        <v>4.1426062067002896</v>
      </c>
      <c r="K99" s="3">
        <v>2.4928904716168998</v>
      </c>
      <c r="L99" s="3">
        <v>10.583363484347901</v>
      </c>
      <c r="M99" s="3">
        <v>4.9767891394319204</v>
      </c>
      <c r="N99" s="3">
        <v>4.0547567125810096</v>
      </c>
      <c r="O99" s="3">
        <v>1.4914557027470501</v>
      </c>
      <c r="P99" s="3">
        <v>2.5622272469224701</v>
      </c>
      <c r="Q99" s="3">
        <v>3.8589588869153699</v>
      </c>
      <c r="R99" s="3">
        <v>3.1480762958130799</v>
      </c>
      <c r="S99" s="3">
        <v>5.8329980432919601</v>
      </c>
      <c r="T99" s="3">
        <v>4.1331436531699701</v>
      </c>
      <c r="U99" s="3">
        <v>1.87437300039934</v>
      </c>
      <c r="V99" s="3">
        <v>3.1691682341678602</v>
      </c>
    </row>
    <row r="100" spans="1:22" x14ac:dyDescent="0.35">
      <c r="A100" s="2">
        <v>44806</v>
      </c>
      <c r="B100" s="3">
        <v>2.5147794956615499</v>
      </c>
      <c r="C100" s="3">
        <v>7.4717591375801504</v>
      </c>
      <c r="D100" s="3">
        <v>3.5922088469497</v>
      </c>
      <c r="E100" s="3">
        <v>2.3149824765283298</v>
      </c>
      <c r="F100" s="3">
        <v>4.6245953502760404</v>
      </c>
      <c r="G100" s="3">
        <v>5.1979351412088199</v>
      </c>
      <c r="H100" s="3">
        <v>4.1201835909149596</v>
      </c>
      <c r="I100" s="3">
        <v>5.1000233143499303</v>
      </c>
      <c r="J100" s="3">
        <v>4.2551481612466597</v>
      </c>
      <c r="K100" s="3">
        <v>2.6037162514871501</v>
      </c>
      <c r="L100" s="3">
        <v>10.4384466832173</v>
      </c>
      <c r="M100" s="3">
        <v>5.2050560240748602</v>
      </c>
      <c r="N100" s="3">
        <v>4.2712917158445798</v>
      </c>
      <c r="O100" s="3">
        <v>1.4956227809103699</v>
      </c>
      <c r="P100" s="3">
        <v>2.5355470385890699</v>
      </c>
      <c r="Q100" s="3">
        <v>3.9972440018312501</v>
      </c>
      <c r="R100" s="3">
        <v>3.1307451275510099</v>
      </c>
      <c r="S100" s="3">
        <v>4.9826626905689597</v>
      </c>
      <c r="T100" s="3">
        <v>4.1564862124286304</v>
      </c>
      <c r="U100" s="3">
        <v>1.9735400515974499</v>
      </c>
      <c r="V100" s="3">
        <v>3.2071564996916302</v>
      </c>
    </row>
    <row r="101" spans="1:22" x14ac:dyDescent="0.35">
      <c r="A101" s="2">
        <v>44839</v>
      </c>
      <c r="B101" s="3">
        <v>2.6698650424911801</v>
      </c>
      <c r="C101" s="3">
        <v>7.0575334011281701</v>
      </c>
      <c r="D101" s="3">
        <v>3.7409486278781801</v>
      </c>
      <c r="E101" s="3">
        <v>2.6668720568131898</v>
      </c>
      <c r="F101" s="3">
        <v>4.9772075648336003</v>
      </c>
      <c r="G101" s="3">
        <v>4.9080130033605096</v>
      </c>
      <c r="H101" s="3">
        <v>4.35258238494389</v>
      </c>
      <c r="I101" s="3">
        <v>5.2464710051223999</v>
      </c>
      <c r="J101" s="3">
        <v>4.17420861118016</v>
      </c>
      <c r="K101" s="3">
        <v>2.7893356840992101</v>
      </c>
      <c r="L101" s="3">
        <v>9.4382534649313001</v>
      </c>
      <c r="M101" s="3">
        <v>5.4944157443859698</v>
      </c>
      <c r="N101" s="3">
        <v>4.5711655399878</v>
      </c>
      <c r="O101" s="3">
        <v>1.5434491407469499</v>
      </c>
      <c r="P101" s="3">
        <v>2.69051883032513</v>
      </c>
      <c r="Q101" s="3">
        <v>3.9245255255248401</v>
      </c>
      <c r="R101" s="3">
        <v>3.1857721865808899</v>
      </c>
      <c r="S101" s="3">
        <v>5.1799237929287001</v>
      </c>
      <c r="T101" s="3">
        <v>4.3324105411795104</v>
      </c>
      <c r="U101" s="3">
        <v>2.38670656522461</v>
      </c>
      <c r="V101" s="3">
        <v>3.3578291690148601</v>
      </c>
    </row>
    <row r="102" spans="1:22" x14ac:dyDescent="0.35">
      <c r="A102" s="2">
        <v>44869</v>
      </c>
      <c r="B102" s="3">
        <v>2.6284772043877398</v>
      </c>
      <c r="C102" s="3">
        <v>7.0594569251352697</v>
      </c>
      <c r="D102" s="3">
        <v>3.89068322740783</v>
      </c>
      <c r="E102" s="3">
        <v>2.5585395610478701</v>
      </c>
      <c r="F102" s="3">
        <v>4.40460546602284</v>
      </c>
      <c r="G102" s="3">
        <v>4.21577892332445</v>
      </c>
      <c r="H102" s="3">
        <v>4.2983161707415496</v>
      </c>
      <c r="I102" s="3">
        <v>5.1140480313727599</v>
      </c>
      <c r="J102" s="3">
        <v>3.6604361704175798</v>
      </c>
      <c r="K102" s="3">
        <v>2.6193835526520202</v>
      </c>
      <c r="L102" s="3">
        <v>8.3005392026171307</v>
      </c>
      <c r="M102" s="3">
        <v>5.1780165663481297</v>
      </c>
      <c r="N102" s="3">
        <v>4.2840854645792703</v>
      </c>
      <c r="O102" s="3">
        <v>1.4954729836932099</v>
      </c>
      <c r="P102" s="3">
        <v>2.9137454437794301</v>
      </c>
      <c r="Q102" s="3">
        <v>4.0701821072829496</v>
      </c>
      <c r="R102" s="3">
        <v>3.0797378269034099</v>
      </c>
      <c r="S102" s="3">
        <v>5.1012887080704603</v>
      </c>
      <c r="T102" s="3">
        <v>4.4078470521326496</v>
      </c>
      <c r="U102" s="3">
        <v>2.6079546012967501</v>
      </c>
      <c r="V102" s="3">
        <v>3.41204199281756</v>
      </c>
    </row>
    <row r="103" spans="1:22" x14ac:dyDescent="0.35">
      <c r="A103" s="2">
        <v>44900</v>
      </c>
      <c r="B103" s="3">
        <v>2.4910802575010398</v>
      </c>
      <c r="C103" s="3">
        <v>8.5668861488345307</v>
      </c>
      <c r="D103" s="3">
        <v>3.91598433770627</v>
      </c>
      <c r="E103" s="3">
        <v>2.4299897703221598</v>
      </c>
      <c r="F103" s="3">
        <v>4.1737485083142296</v>
      </c>
      <c r="G103" s="3">
        <v>3.75037804339842</v>
      </c>
      <c r="H103" s="3">
        <v>4.2028301757932702</v>
      </c>
      <c r="I103" s="3">
        <v>4.3006908452952901</v>
      </c>
      <c r="J103" s="3">
        <v>3.8121023167328301</v>
      </c>
      <c r="K103" s="3">
        <v>2.5006549786377099</v>
      </c>
      <c r="L103" s="3">
        <v>7.1928880804981397</v>
      </c>
      <c r="M103" s="3">
        <v>4.9137195952809503</v>
      </c>
      <c r="N103" s="3">
        <v>4.5027284987743004</v>
      </c>
      <c r="O103" s="3">
        <v>1.4315642956241399</v>
      </c>
      <c r="P103" s="3">
        <v>2.4881396074969699</v>
      </c>
      <c r="Q103" s="3">
        <v>4.2697329716793302</v>
      </c>
      <c r="R103" s="3">
        <v>2.99834541901653</v>
      </c>
      <c r="S103" s="3">
        <v>4.6318203930127604</v>
      </c>
      <c r="T103" s="3">
        <v>4.2907915831530401</v>
      </c>
      <c r="U103" s="3">
        <v>2.2365731820883199</v>
      </c>
      <c r="V103" s="3">
        <v>3.7322131683987698</v>
      </c>
    </row>
    <row r="104" spans="1:22" x14ac:dyDescent="0.35">
      <c r="A104" s="2">
        <v>44931</v>
      </c>
      <c r="B104" s="3">
        <v>2.4908414846287199</v>
      </c>
      <c r="C104" s="3">
        <v>8.6781789672592797</v>
      </c>
      <c r="D104" s="3">
        <v>4.2114305980403604</v>
      </c>
      <c r="E104" s="3">
        <v>2.2895736065355501</v>
      </c>
      <c r="F104" s="3">
        <v>4.0150640033812897</v>
      </c>
      <c r="G104" s="3">
        <v>3.7047986838492002</v>
      </c>
      <c r="H104" s="3">
        <v>4.2199295006366198</v>
      </c>
      <c r="I104" s="3">
        <v>4.4758250933647101</v>
      </c>
      <c r="J104" s="3">
        <v>3.8153334116635</v>
      </c>
      <c r="K104" s="3">
        <v>2.6405007359431698</v>
      </c>
      <c r="L104" s="3">
        <v>6.7977521255420603</v>
      </c>
      <c r="M104" s="3">
        <v>4.8050703724508699</v>
      </c>
      <c r="N104" s="3">
        <v>4.3780357149793101</v>
      </c>
      <c r="O104" s="3">
        <v>1.50002493886999</v>
      </c>
      <c r="P104" s="3">
        <v>2.2653689697053898</v>
      </c>
      <c r="Q104" s="3">
        <v>4.6332063702711803</v>
      </c>
      <c r="R104" s="3">
        <v>2.9771824647460599</v>
      </c>
      <c r="S104" s="3">
        <v>4.3555700071860697</v>
      </c>
      <c r="T104" s="3">
        <v>4.7676026590803797</v>
      </c>
      <c r="U104" s="3">
        <v>2.6368701664603398</v>
      </c>
      <c r="V104" s="3">
        <v>3.7329681048016701</v>
      </c>
    </row>
    <row r="105" spans="1:22" x14ac:dyDescent="0.35">
      <c r="A105" s="2">
        <v>44960</v>
      </c>
      <c r="B105" s="3">
        <v>2.3816297129221198</v>
      </c>
      <c r="C105" s="3">
        <v>7.7341043121467203</v>
      </c>
      <c r="D105" s="3">
        <v>4.13500947923949</v>
      </c>
      <c r="E105" s="3">
        <v>2.2828760597183102</v>
      </c>
      <c r="F105" s="3">
        <v>4.0375102117627399</v>
      </c>
      <c r="G105" s="3">
        <v>3.83924596256132</v>
      </c>
      <c r="H105" s="3">
        <v>4.2188334594894599</v>
      </c>
      <c r="I105" s="3">
        <v>4.02043187075168</v>
      </c>
      <c r="J105" s="3">
        <v>3.5895606413304599</v>
      </c>
      <c r="K105" s="3">
        <v>2.46956757125893</v>
      </c>
      <c r="L105" s="3">
        <v>6.8113216003624499</v>
      </c>
      <c r="M105" s="3">
        <v>4.5384839841601803</v>
      </c>
      <c r="N105" s="3">
        <v>4.1288137431559404</v>
      </c>
      <c r="O105" s="3">
        <v>1.54274973777956</v>
      </c>
      <c r="P105" s="3">
        <v>2.24758477480054</v>
      </c>
      <c r="Q105" s="3">
        <v>4.64567918394666</v>
      </c>
      <c r="R105" s="3">
        <v>2.9647236536247998</v>
      </c>
      <c r="S105" s="3">
        <v>5.2229942411749901</v>
      </c>
      <c r="T105" s="3">
        <v>4.7190283627875296</v>
      </c>
      <c r="U105" s="3">
        <v>2.6152202407163698</v>
      </c>
      <c r="V105" s="3">
        <v>3.7432372816755399</v>
      </c>
    </row>
    <row r="106" spans="1:22" x14ac:dyDescent="0.35">
      <c r="A106" s="2">
        <v>44988</v>
      </c>
      <c r="B106" s="3">
        <v>2.4042189528323301</v>
      </c>
      <c r="C106" s="3">
        <v>7.9750852576422</v>
      </c>
      <c r="D106" s="3">
        <v>4.2488643383305398</v>
      </c>
      <c r="E106" s="3">
        <v>2.4533376706160701</v>
      </c>
      <c r="F106" s="3">
        <v>4.2065815648639804</v>
      </c>
      <c r="G106" s="3">
        <v>4.3513114398528296</v>
      </c>
      <c r="H106" s="3">
        <v>4.3765264798868202</v>
      </c>
      <c r="I106" s="3">
        <v>3.9618016068293498</v>
      </c>
      <c r="J106" s="3">
        <v>3.6042041435253598</v>
      </c>
      <c r="K106" s="3">
        <v>2.45055699912165</v>
      </c>
      <c r="L106" s="3">
        <v>7.3978532863876296</v>
      </c>
      <c r="M106" s="3">
        <v>4.6990649898005499</v>
      </c>
      <c r="N106" s="3">
        <v>3.8308879879725302</v>
      </c>
      <c r="O106" s="3">
        <v>1.5829450106818499</v>
      </c>
      <c r="P106" s="3">
        <v>2.3330451400021901</v>
      </c>
      <c r="Q106" s="3">
        <v>4.7451649252732899</v>
      </c>
      <c r="R106" s="3">
        <v>3.1066940135982399</v>
      </c>
      <c r="S106" s="3">
        <v>5.1211697225933799</v>
      </c>
      <c r="T106" s="3">
        <v>4.6913305090286901</v>
      </c>
      <c r="U106" s="3">
        <v>2.5758786972308099</v>
      </c>
      <c r="V106" s="3">
        <v>3.8395278830507502</v>
      </c>
    </row>
    <row r="107" spans="1:22" x14ac:dyDescent="0.35">
      <c r="A107" s="2">
        <v>45021</v>
      </c>
      <c r="B107" s="3">
        <v>2.4352264880458998</v>
      </c>
      <c r="C107" s="3">
        <v>9.1432112417698903</v>
      </c>
      <c r="D107" s="3">
        <v>4.4387752937107798</v>
      </c>
      <c r="E107" s="3">
        <v>2.7747304297253899</v>
      </c>
      <c r="F107" s="3">
        <v>4.7499209960245699</v>
      </c>
      <c r="G107" s="3">
        <v>4.8520884430305697</v>
      </c>
      <c r="H107" s="3">
        <v>4.4038897297917599</v>
      </c>
      <c r="I107" s="3">
        <v>3.8562761797698801</v>
      </c>
      <c r="J107" s="3">
        <v>3.7021476249057401</v>
      </c>
      <c r="K107" s="3">
        <v>2.3786672246606702</v>
      </c>
      <c r="L107" s="3">
        <v>6.7880093054286199</v>
      </c>
      <c r="M107" s="3">
        <v>4.5922639503437397</v>
      </c>
      <c r="N107" s="3">
        <v>4.3831454400870502</v>
      </c>
      <c r="O107" s="3">
        <v>1.60670413408929</v>
      </c>
      <c r="P107" s="3">
        <v>2.4290596130080599</v>
      </c>
      <c r="Q107" s="3">
        <v>4.7809487875677297</v>
      </c>
      <c r="R107" s="3">
        <v>3.1687350210421199</v>
      </c>
      <c r="S107" s="3">
        <v>5.2697343409191797</v>
      </c>
      <c r="T107" s="3">
        <v>4.6084956137006303</v>
      </c>
      <c r="U107" s="3">
        <v>2.45646784494487</v>
      </c>
      <c r="V107" s="3">
        <v>3.5412803563586901</v>
      </c>
    </row>
    <row r="108" spans="1:22" x14ac:dyDescent="0.35">
      <c r="A108" s="2">
        <v>45051</v>
      </c>
      <c r="B108" s="3">
        <v>2.4863526519318899</v>
      </c>
      <c r="C108" s="3">
        <v>8.0378699285053994</v>
      </c>
      <c r="D108" s="3">
        <v>4.4488679578050503</v>
      </c>
      <c r="E108" s="3">
        <v>2.6924625433730802</v>
      </c>
      <c r="F108" s="3">
        <v>4.3446716289098903</v>
      </c>
      <c r="G108" s="3">
        <v>4.6672462661016203</v>
      </c>
      <c r="H108" s="3">
        <v>4.3939370074116297</v>
      </c>
      <c r="I108" s="3">
        <v>3.7518658257521098</v>
      </c>
      <c r="J108" s="3">
        <v>3.5734833329609001</v>
      </c>
      <c r="K108" s="3">
        <v>2.4231147956605601</v>
      </c>
      <c r="L108" s="3">
        <v>6.7368099519288096</v>
      </c>
      <c r="M108" s="3">
        <v>4.5111491026975701</v>
      </c>
      <c r="N108" s="3">
        <v>4.2268643411675502</v>
      </c>
      <c r="O108" s="3">
        <v>1.61015567345059</v>
      </c>
      <c r="P108" s="3">
        <v>2.5037495197694399</v>
      </c>
      <c r="Q108" s="3">
        <v>4.7032763626145897</v>
      </c>
      <c r="R108" s="3">
        <v>3.2452192326681</v>
      </c>
      <c r="S108" s="3">
        <v>5.7130792487760198</v>
      </c>
      <c r="T108" s="3">
        <v>4.4072522064218704</v>
      </c>
      <c r="U108" s="3">
        <v>2.6367522062467699</v>
      </c>
      <c r="V108" s="3">
        <v>3.4473875425359002</v>
      </c>
    </row>
    <row r="109" spans="1:22" x14ac:dyDescent="0.35">
      <c r="A109" s="2">
        <v>45082</v>
      </c>
      <c r="B109" s="3">
        <v>2.5564162945597002</v>
      </c>
      <c r="C109" s="3">
        <v>7.2064816328457999</v>
      </c>
      <c r="D109" s="3">
        <v>4.29337809091379</v>
      </c>
      <c r="E109" s="3">
        <v>2.9454681133278302</v>
      </c>
      <c r="F109" s="3">
        <v>3.9221220992764301</v>
      </c>
      <c r="G109" s="3">
        <v>5.1907212556056699</v>
      </c>
      <c r="H109" s="3">
        <v>4.4408502779835501</v>
      </c>
      <c r="I109" s="3">
        <v>3.5363525968538299</v>
      </c>
      <c r="J109" s="3">
        <v>3.76112580778556</v>
      </c>
      <c r="K109" s="3">
        <v>2.2933103483927</v>
      </c>
      <c r="L109" s="3">
        <v>6.2704514822231499</v>
      </c>
      <c r="M109" s="3">
        <v>4.7216639269628997</v>
      </c>
      <c r="N109" s="3">
        <v>4.1277574968480604</v>
      </c>
      <c r="O109" s="3">
        <v>1.5523181970870099</v>
      </c>
      <c r="P109" s="3">
        <v>2.5410795204905301</v>
      </c>
      <c r="Q109" s="3">
        <v>4.6593543352916802</v>
      </c>
      <c r="R109" s="3">
        <v>3.1776252794647202</v>
      </c>
      <c r="S109" s="3">
        <v>4.9134360609585404</v>
      </c>
      <c r="T109" s="3">
        <v>4.4501236920569003</v>
      </c>
      <c r="U109" s="3">
        <v>2.56943837657251</v>
      </c>
      <c r="V109" s="3">
        <v>3.4760337643998098</v>
      </c>
    </row>
    <row r="110" spans="1:22" x14ac:dyDescent="0.35">
      <c r="A110" s="2">
        <v>45112</v>
      </c>
      <c r="B110" s="3">
        <v>2.59413660768293</v>
      </c>
      <c r="C110" s="3">
        <v>6.7551127371788802</v>
      </c>
      <c r="D110" s="3">
        <v>4.2635871366269598</v>
      </c>
      <c r="E110" s="3">
        <v>2.98157772666322</v>
      </c>
      <c r="F110" s="3">
        <v>4.0346487756366498</v>
      </c>
      <c r="G110" s="3">
        <v>4.9286961619889302</v>
      </c>
      <c r="H110" s="3">
        <v>4.4429138172368798</v>
      </c>
      <c r="I110" s="3">
        <v>3.46906102657071</v>
      </c>
      <c r="J110" s="3">
        <v>3.8375706202325501</v>
      </c>
      <c r="K110" s="3">
        <v>2.3622331035721</v>
      </c>
      <c r="L110" s="3">
        <v>5.9874974514381201</v>
      </c>
      <c r="M110" s="3">
        <v>4.4695934841513401</v>
      </c>
      <c r="N110" s="3">
        <v>3.9617247051798801</v>
      </c>
      <c r="O110" s="3">
        <v>1.5028362356263001</v>
      </c>
      <c r="P110" s="3">
        <v>2.5084351210525599</v>
      </c>
      <c r="Q110" s="3">
        <v>4.6899134769423396</v>
      </c>
      <c r="R110" s="3">
        <v>3.18007345582985</v>
      </c>
      <c r="S110" s="3">
        <v>4.3827418796551401</v>
      </c>
      <c r="T110" s="3">
        <v>4.3212351986084103</v>
      </c>
      <c r="U110" s="3">
        <v>2.7363022875251799</v>
      </c>
      <c r="V110" s="3">
        <v>3.4209316567665198</v>
      </c>
    </row>
    <row r="111" spans="1:22" x14ac:dyDescent="0.35">
      <c r="A111" s="2">
        <v>45142</v>
      </c>
      <c r="B111" s="3">
        <v>2.5293024130392601</v>
      </c>
      <c r="C111" s="3">
        <v>6.2480200449603602</v>
      </c>
      <c r="D111" s="3">
        <v>4.1231785879988703</v>
      </c>
      <c r="E111" s="3">
        <v>3.0219068436779701</v>
      </c>
      <c r="F111" s="3">
        <v>3.81293142024274</v>
      </c>
      <c r="G111" s="3">
        <v>4.3000936145906001</v>
      </c>
      <c r="H111" s="3">
        <v>4.2819564681308497</v>
      </c>
      <c r="I111" s="3">
        <v>3.4917511142303099</v>
      </c>
      <c r="J111" s="3">
        <v>3.9058505621558202</v>
      </c>
      <c r="K111" s="3">
        <v>2.35190327601675</v>
      </c>
      <c r="L111" s="3">
        <v>5.7655208759349996</v>
      </c>
      <c r="M111" s="3">
        <v>4.2437038624847796</v>
      </c>
      <c r="N111" s="3">
        <v>4.1311131610306404</v>
      </c>
      <c r="O111" s="3">
        <v>1.49331383111837</v>
      </c>
      <c r="P111" s="3">
        <v>2.36028378845737</v>
      </c>
      <c r="Q111" s="3">
        <v>4.4644688624733897</v>
      </c>
      <c r="R111" s="3">
        <v>3.1058681018117702</v>
      </c>
      <c r="S111" s="3">
        <v>3.7116464072837498</v>
      </c>
      <c r="T111" s="3">
        <v>4.1850147101183603</v>
      </c>
      <c r="U111" s="3">
        <v>2.5738235725943199</v>
      </c>
      <c r="V111" s="3">
        <v>3.5345854589544499</v>
      </c>
    </row>
    <row r="112" spans="1:22" x14ac:dyDescent="0.35">
      <c r="A112" s="2">
        <v>45174</v>
      </c>
      <c r="B112" s="3">
        <v>2.5508243212599901</v>
      </c>
      <c r="C112" s="3">
        <v>6.63941461799413</v>
      </c>
      <c r="D112" s="3">
        <v>4.07160482186646</v>
      </c>
      <c r="E112" s="3">
        <v>2.9587810666327701</v>
      </c>
      <c r="F112" s="3">
        <v>4.1561545381295604</v>
      </c>
      <c r="G112" s="3">
        <v>4.8078097669826798</v>
      </c>
      <c r="H112" s="3">
        <v>4.2693855313266198</v>
      </c>
      <c r="I112" s="3">
        <v>3.56744906430349</v>
      </c>
      <c r="J112" s="3">
        <v>4.0910367720254399</v>
      </c>
      <c r="K112" s="3">
        <v>2.3534705844197799</v>
      </c>
      <c r="L112" s="3">
        <v>5.89934263079817</v>
      </c>
      <c r="M112" s="3">
        <v>4.3922316447419902</v>
      </c>
      <c r="N112" s="3">
        <v>4.4601539634913001</v>
      </c>
      <c r="O112" s="3">
        <v>1.5169696778866499</v>
      </c>
      <c r="P112" s="3">
        <v>2.4314250382789901</v>
      </c>
      <c r="Q112" s="3">
        <v>4.7569093403348299</v>
      </c>
      <c r="R112" s="3">
        <v>3.10024872532327</v>
      </c>
      <c r="S112" s="3">
        <v>3.5590569675628898</v>
      </c>
      <c r="T112" s="3">
        <v>4.4586957345128404</v>
      </c>
      <c r="U112" s="3">
        <v>2.6334018187200701</v>
      </c>
      <c r="V112" s="3">
        <v>3.5763950638306001</v>
      </c>
    </row>
    <row r="113" spans="1:37" x14ac:dyDescent="0.35">
      <c r="A113" s="2">
        <v>45204</v>
      </c>
      <c r="B113" s="3">
        <v>2.6420426550192402</v>
      </c>
      <c r="C113" s="3">
        <v>7.2287483236165304</v>
      </c>
      <c r="D113" s="3">
        <v>4.2083597431019397</v>
      </c>
      <c r="E113" s="3">
        <v>2.8913035014261399</v>
      </c>
      <c r="F113" s="3">
        <v>4.5055176253226499</v>
      </c>
      <c r="G113" s="3">
        <v>5.1889562296163003</v>
      </c>
      <c r="H113" s="3">
        <v>4.3864504483648403</v>
      </c>
      <c r="I113" s="3">
        <v>3.6200620050686401</v>
      </c>
      <c r="J113" s="3">
        <v>4.3550360493921101</v>
      </c>
      <c r="K113" s="3">
        <v>2.5497640450957602</v>
      </c>
      <c r="L113" s="3">
        <v>6.32329919418844</v>
      </c>
      <c r="M113" s="3">
        <v>4.6492084287678201</v>
      </c>
      <c r="N113" s="3">
        <v>5.0681177108206903</v>
      </c>
      <c r="O113" s="3">
        <v>1.53184225596533</v>
      </c>
      <c r="P113" s="3">
        <v>2.63370042789058</v>
      </c>
      <c r="Q113" s="3">
        <v>4.7696449532452796</v>
      </c>
      <c r="R113" s="3">
        <v>3.31152896405727</v>
      </c>
      <c r="S113" s="3">
        <v>3.7250804546283902</v>
      </c>
      <c r="T113" s="3">
        <v>4.3007538490400803</v>
      </c>
      <c r="U113" s="3">
        <v>3.1137383026524201</v>
      </c>
      <c r="V113" s="3">
        <v>3.8210209972785698</v>
      </c>
    </row>
    <row r="114" spans="1:37" x14ac:dyDescent="0.35">
      <c r="A114" s="2">
        <v>45233</v>
      </c>
      <c r="B114" s="3">
        <v>2.7045575099421302</v>
      </c>
      <c r="C114" s="3">
        <v>6.6829773539909096</v>
      </c>
      <c r="D114" s="3">
        <v>4.2778334382272201</v>
      </c>
      <c r="E114" s="3">
        <v>3.11448234063936</v>
      </c>
      <c r="F114" s="3">
        <v>4.1919415066788304</v>
      </c>
      <c r="G114" s="3">
        <v>4.8194476693980501</v>
      </c>
      <c r="H114" s="3">
        <v>4.2980237532132399</v>
      </c>
      <c r="I114" s="3">
        <v>3.5800712783196702</v>
      </c>
      <c r="J114" s="3">
        <v>4.2046369930714604</v>
      </c>
      <c r="K114" s="3">
        <v>2.5801687624338498</v>
      </c>
      <c r="L114" s="3">
        <v>6.1622542960881699</v>
      </c>
      <c r="M114" s="3">
        <v>4.3983010215016796</v>
      </c>
      <c r="N114" s="3">
        <v>4.8503848117360597</v>
      </c>
      <c r="O114" s="3">
        <v>1.5389064793179701</v>
      </c>
      <c r="P114" s="3">
        <v>2.5812445558842998</v>
      </c>
      <c r="Q114" s="3">
        <v>5.0282659802771796</v>
      </c>
      <c r="R114" s="3">
        <v>3.40016624710029</v>
      </c>
      <c r="S114" s="3">
        <v>4.3073566790696596</v>
      </c>
      <c r="T114" s="3">
        <v>4.6411413653012401</v>
      </c>
      <c r="U114" s="3">
        <v>3.0340290438834798</v>
      </c>
      <c r="V114" s="3">
        <v>3.83525196781431</v>
      </c>
    </row>
    <row r="115" spans="1:37" x14ac:dyDescent="0.35">
      <c r="A115" s="2">
        <v>45265</v>
      </c>
      <c r="B115" s="3">
        <v>2.8104252355474801</v>
      </c>
      <c r="C115" s="3">
        <v>6.7054813197028196</v>
      </c>
      <c r="D115" s="3">
        <v>4.2243961557664598</v>
      </c>
      <c r="E115" s="3">
        <v>3.09991742352114</v>
      </c>
      <c r="F115" s="3">
        <v>4.97117381882589</v>
      </c>
      <c r="G115" s="3">
        <v>3.9943590272476199</v>
      </c>
      <c r="H115" s="3">
        <v>4.3108278560118096</v>
      </c>
      <c r="I115" s="3">
        <v>3.4421011462647702</v>
      </c>
      <c r="J115" s="3">
        <v>3.9739427046420301</v>
      </c>
      <c r="K115" s="3">
        <v>2.3879471980675002</v>
      </c>
      <c r="L115" s="3">
        <v>6.0326481505599503</v>
      </c>
      <c r="M115" s="3">
        <v>4.2663352894701596</v>
      </c>
      <c r="N115" s="3">
        <v>4.3636625501995496</v>
      </c>
      <c r="O115" s="3">
        <v>1.4234532698384299</v>
      </c>
      <c r="P115" s="3">
        <v>2.7553914749927499</v>
      </c>
      <c r="Q115" s="3">
        <v>4.96518091622612</v>
      </c>
      <c r="R115" s="3">
        <v>3.4316503224488102</v>
      </c>
      <c r="S115" s="3">
        <v>4.3274770158243898</v>
      </c>
      <c r="T115" s="3">
        <v>4.6609679402174597</v>
      </c>
      <c r="U115" s="3">
        <v>2.8408565092961999</v>
      </c>
      <c r="V115" s="3">
        <v>3.7632358995547999</v>
      </c>
    </row>
    <row r="116" spans="1:37" x14ac:dyDescent="0.35">
      <c r="A116" s="2">
        <v>45296</v>
      </c>
      <c r="B116" s="3">
        <v>2.8626946027492401</v>
      </c>
      <c r="C116" s="3">
        <v>6.8306549716754201</v>
      </c>
      <c r="D116" s="3">
        <v>4.0287186537645496</v>
      </c>
      <c r="E116" s="3">
        <v>3.0810605025236901</v>
      </c>
      <c r="F116" s="3">
        <v>4.8822513491617903</v>
      </c>
      <c r="G116" s="3">
        <v>3.5507559024684099</v>
      </c>
      <c r="H116" s="3">
        <v>4.2445249344648897</v>
      </c>
      <c r="I116" s="3">
        <v>3.3995543179820098</v>
      </c>
      <c r="J116" s="3">
        <v>3.8851759362893099</v>
      </c>
      <c r="K116" s="3">
        <v>2.30330047460818</v>
      </c>
      <c r="L116" s="3">
        <v>5.7837849987045402</v>
      </c>
      <c r="M116" s="3">
        <v>4.2860606785079503</v>
      </c>
      <c r="N116" s="3">
        <v>4.5389661430080999</v>
      </c>
      <c r="O116" s="3">
        <v>1.37450554227935</v>
      </c>
      <c r="P116" s="3">
        <v>2.7608190798558501</v>
      </c>
      <c r="Q116" s="3">
        <v>4.7936680290627596</v>
      </c>
      <c r="R116" s="3">
        <v>3.3711580260255301</v>
      </c>
      <c r="S116" s="3">
        <v>4.8013121363304103</v>
      </c>
      <c r="T116" s="3">
        <v>4.5890937554929998</v>
      </c>
      <c r="U116" s="3">
        <v>2.7425045339914802</v>
      </c>
      <c r="V116" s="3">
        <v>3.4009429116936301</v>
      </c>
    </row>
    <row r="117" spans="1:37" x14ac:dyDescent="0.35">
      <c r="A117" s="2">
        <v>45327</v>
      </c>
      <c r="B117" s="3">
        <v>3.0091092780852899</v>
      </c>
      <c r="C117" s="3">
        <v>6.9681706525045204</v>
      </c>
      <c r="D117" s="3">
        <v>4.1497118142526999</v>
      </c>
      <c r="E117" s="3">
        <v>2.83762671929671</v>
      </c>
      <c r="F117" s="3">
        <v>4.9182549343081403</v>
      </c>
      <c r="G117" s="3">
        <v>3.5672430716379702</v>
      </c>
      <c r="H117" s="3">
        <v>4.2322518739980799</v>
      </c>
      <c r="I117" s="3">
        <v>3.3635209689322001</v>
      </c>
      <c r="J117" s="3">
        <v>3.72226120301888</v>
      </c>
      <c r="K117" s="3">
        <v>2.2872899626843401</v>
      </c>
      <c r="L117" s="3">
        <v>5.8560507121501297</v>
      </c>
      <c r="M117" s="3">
        <v>4.29984080307075</v>
      </c>
      <c r="N117" s="3">
        <v>4.4768940316547203</v>
      </c>
      <c r="O117" s="3">
        <v>1.37709897709856</v>
      </c>
      <c r="P117" s="3">
        <v>2.9617634247407798</v>
      </c>
      <c r="Q117" s="3">
        <v>4.9613083466488304</v>
      </c>
      <c r="R117" s="3">
        <v>3.4886579938614002</v>
      </c>
      <c r="S117" s="3">
        <v>4.2603740599146196</v>
      </c>
      <c r="T117" s="3">
        <v>4.7822046158325202</v>
      </c>
      <c r="U117" s="3">
        <v>2.7801002983780299</v>
      </c>
      <c r="V117" s="3">
        <v>3.4287977702107799</v>
      </c>
    </row>
    <row r="118" spans="1:37" x14ac:dyDescent="0.35">
      <c r="A118" s="2">
        <v>45356</v>
      </c>
      <c r="B118" s="3">
        <v>2.71958525788851</v>
      </c>
      <c r="C118" s="3">
        <v>7.3111336896018804</v>
      </c>
      <c r="D118" s="3">
        <v>4.1290029756607698</v>
      </c>
      <c r="E118" s="3">
        <v>2.7957342536383698</v>
      </c>
      <c r="F118" s="3">
        <v>4.8645660043305803</v>
      </c>
      <c r="G118" s="3">
        <v>3.6182089946463099</v>
      </c>
      <c r="H118" s="3">
        <v>4.1557975939620899</v>
      </c>
      <c r="I118" s="3">
        <v>3.18239684168236</v>
      </c>
      <c r="J118" s="3">
        <v>4.0646175217543297</v>
      </c>
      <c r="K118" s="3">
        <v>2.2584327426514399</v>
      </c>
      <c r="L118" s="3">
        <v>6.11813131456893</v>
      </c>
      <c r="M118" s="3">
        <v>4.3064188008995199</v>
      </c>
      <c r="N118" s="3">
        <v>4.6590085433433996</v>
      </c>
      <c r="O118" s="3">
        <v>1.3361756382011001</v>
      </c>
      <c r="P118" s="3">
        <v>2.9426054927738501</v>
      </c>
      <c r="Q118" s="3">
        <v>4.77204122381956</v>
      </c>
      <c r="R118" s="3">
        <v>3.5274311023624101</v>
      </c>
      <c r="S118" s="3">
        <v>4.2098680809255402</v>
      </c>
      <c r="T118" s="3">
        <v>5.1034124082342904</v>
      </c>
      <c r="U118" s="3">
        <v>2.6187849116518298</v>
      </c>
      <c r="V118" s="3">
        <v>3.3192305107245801</v>
      </c>
    </row>
    <row r="119" spans="1:37" x14ac:dyDescent="0.35">
      <c r="A119" s="2">
        <v>45387</v>
      </c>
      <c r="B119" s="3">
        <v>2.7790982870921201</v>
      </c>
      <c r="C119" s="3">
        <v>6.8684850719483697</v>
      </c>
      <c r="D119" s="3">
        <v>4.1805950445865996</v>
      </c>
      <c r="E119" s="3">
        <v>2.81931649020144</v>
      </c>
      <c r="F119" s="3">
        <v>4.8410382432997503</v>
      </c>
      <c r="G119" s="3">
        <v>3.3167074960440601</v>
      </c>
      <c r="H119" s="3">
        <v>4.1313198361293004</v>
      </c>
      <c r="I119" s="3">
        <v>3.0763187137694001</v>
      </c>
      <c r="J119" s="3">
        <v>3.9313997214121801</v>
      </c>
      <c r="K119" s="3">
        <v>2.1749210448712102</v>
      </c>
      <c r="L119" s="3">
        <v>6.2946711426101496</v>
      </c>
      <c r="M119" s="3">
        <v>4.1140001935553396</v>
      </c>
      <c r="N119" s="3">
        <v>5.2721669669532396</v>
      </c>
      <c r="O119" s="3">
        <v>1.33432508459264</v>
      </c>
      <c r="P119" s="3">
        <v>3.0033895696556101</v>
      </c>
      <c r="Q119" s="3">
        <v>5.7178435437628998</v>
      </c>
      <c r="R119" s="3">
        <v>3.5229134011520302</v>
      </c>
      <c r="S119" s="3">
        <v>3.94157789742833</v>
      </c>
      <c r="T119" s="3">
        <v>5.4063651912633004</v>
      </c>
      <c r="U119" s="3">
        <v>2.2660419122439999</v>
      </c>
      <c r="V119" s="3">
        <v>3.3348449398472999</v>
      </c>
    </row>
    <row r="120" spans="1:37" x14ac:dyDescent="0.35">
      <c r="A120" s="2">
        <v>45415</v>
      </c>
      <c r="B120" s="3">
        <v>2.8140895366199801</v>
      </c>
      <c r="C120" s="3">
        <v>5.1808646283134703</v>
      </c>
      <c r="D120" s="3">
        <v>4.4497310221304698</v>
      </c>
      <c r="E120" s="3">
        <v>2.9101315414606299</v>
      </c>
      <c r="F120" s="3">
        <v>5.1697036608857099</v>
      </c>
      <c r="G120" s="3">
        <v>3.50895816161729</v>
      </c>
      <c r="H120" s="3">
        <v>4.0711649818663496</v>
      </c>
      <c r="I120" s="3">
        <v>3.1739082111699899</v>
      </c>
      <c r="J120" s="3">
        <v>4.1545250289295002</v>
      </c>
      <c r="K120" s="3">
        <v>2.2031559857978502</v>
      </c>
      <c r="L120" s="3">
        <v>6.6429743519569602</v>
      </c>
      <c r="M120" s="3">
        <v>4.1266909142990604</v>
      </c>
      <c r="N120" s="3">
        <v>5.3880443456549596</v>
      </c>
      <c r="O120" s="3">
        <v>1.3373566654451701</v>
      </c>
      <c r="P120" s="3">
        <v>2.7309154985642099</v>
      </c>
      <c r="Q120" s="3">
        <v>5.8281685826411502</v>
      </c>
      <c r="R120" s="3">
        <v>3.62037052388985</v>
      </c>
      <c r="S120" s="3">
        <v>4.2880698577894796</v>
      </c>
      <c r="T120" s="3">
        <v>5.7035353254128802</v>
      </c>
      <c r="U120" s="3">
        <v>2.4206017468493801</v>
      </c>
      <c r="V120" s="3">
        <v>3.5212159921935799</v>
      </c>
    </row>
    <row r="121" spans="1:37" x14ac:dyDescent="0.35">
      <c r="A121" s="2">
        <v>45448</v>
      </c>
      <c r="B121" s="3">
        <v>2.9020413168516499</v>
      </c>
      <c r="C121" s="3">
        <v>5.1140675507148501</v>
      </c>
      <c r="D121" s="3">
        <v>4.5844745518411401</v>
      </c>
      <c r="E121" s="3">
        <v>3.2954793505117501</v>
      </c>
      <c r="F121" s="3">
        <v>5.2289345966427403</v>
      </c>
      <c r="G121" s="3">
        <v>3.9895712420887599</v>
      </c>
      <c r="H121" s="3">
        <v>4.0751624243104896</v>
      </c>
      <c r="I121" s="3">
        <v>3.1387010152574999</v>
      </c>
      <c r="J121" s="3">
        <v>4.52668507996309</v>
      </c>
      <c r="K121" s="3">
        <v>2.1794748636753001</v>
      </c>
      <c r="L121" s="3">
        <v>7.2943709725327697</v>
      </c>
      <c r="M121" s="3">
        <v>4.1864518664447496</v>
      </c>
      <c r="N121" s="3">
        <v>5.6152669425381596</v>
      </c>
      <c r="O121" s="3">
        <v>1.3461167796954201</v>
      </c>
      <c r="P121" s="3">
        <v>2.7755458481095898</v>
      </c>
      <c r="Q121" s="3">
        <v>5.8545002537012998</v>
      </c>
      <c r="R121" s="3">
        <v>3.75221441921191</v>
      </c>
      <c r="S121" s="3">
        <v>4.0887910432590502</v>
      </c>
      <c r="T121" s="3">
        <v>5.9969845392290804</v>
      </c>
      <c r="U121" s="3">
        <v>1.9188283304720399</v>
      </c>
      <c r="V121" s="3">
        <v>3.7047604713870701</v>
      </c>
    </row>
    <row r="122" spans="1:37" x14ac:dyDescent="0.35">
      <c r="A122" s="2">
        <v>45475</v>
      </c>
      <c r="B122" s="3">
        <v>3.0484508903621701</v>
      </c>
      <c r="C122" s="3">
        <v>5.33717983682177</v>
      </c>
      <c r="D122" s="3">
        <v>4.4799418140966099</v>
      </c>
      <c r="E122" s="3">
        <v>3.4175210996065499</v>
      </c>
      <c r="F122" s="3">
        <v>5.0504485639098897</v>
      </c>
      <c r="G122" s="3">
        <v>4.0673335438300597</v>
      </c>
      <c r="H122" s="3">
        <v>4.1167941486352202</v>
      </c>
      <c r="I122" s="3">
        <v>2.9958470703338702</v>
      </c>
      <c r="J122" s="3">
        <v>4.5681023058544001</v>
      </c>
      <c r="K122" s="3">
        <v>2.09606296309373</v>
      </c>
      <c r="L122" s="3">
        <v>6.9631407618191004</v>
      </c>
      <c r="M122" s="3">
        <v>4.0666478238041197</v>
      </c>
      <c r="N122" s="3">
        <v>6.1177943337180096</v>
      </c>
      <c r="O122" s="3">
        <v>1.26649720141359</v>
      </c>
      <c r="P122" s="3">
        <v>2.95298730419398</v>
      </c>
      <c r="Q122" s="3">
        <v>5.5365335509297902</v>
      </c>
      <c r="R122" s="3">
        <v>3.85055374573313</v>
      </c>
      <c r="S122" s="3">
        <v>3.96707819810032</v>
      </c>
      <c r="T122" s="3">
        <v>5.69740377983267</v>
      </c>
      <c r="U122" s="3">
        <v>1.88222889922861</v>
      </c>
      <c r="V122" s="3">
        <v>3.6790565415405698</v>
      </c>
    </row>
    <row r="125" spans="1:37" x14ac:dyDescent="0.35">
      <c r="A125" s="2" t="s">
        <v>91</v>
      </c>
      <c r="B125" s="3" cm="1">
        <f t="array" ref="B125">MIN(_xlfn._xlws.FILTER(B1:B122, ISNUMBER(B1:B122)))</f>
        <v>1.6820695023635199</v>
      </c>
      <c r="C125" s="3" cm="1">
        <f t="array" ref="C125">MIN(_xlfn._xlws.FILTER(C1:C122, ISNUMBER(C1:C122)))</f>
        <v>2.42590301684079</v>
      </c>
      <c r="D125" s="3" cm="1">
        <f t="array" ref="D125">MIN(_xlfn._xlws.FILTER(D1:D122, ISNUMBER(D1:D122)))</f>
        <v>2.12571867709448</v>
      </c>
      <c r="E125" s="3" cm="1">
        <f t="array" ref="E125">MIN(_xlfn._xlws.FILTER(E1:E122, ISNUMBER(E1:E122)))</f>
        <v>1.4599676313580601</v>
      </c>
      <c r="F125" s="3" cm="1">
        <f t="array" ref="F125">MIN(_xlfn._xlws.FILTER(F1:F122, ISNUMBER(F1:F122)))</f>
        <v>2.3342026824601301</v>
      </c>
      <c r="G125" s="3" cm="1">
        <f t="array" ref="G125">MIN(_xlfn._xlws.FILTER(G1:G122, ISNUMBER(G1:G122)))</f>
        <v>1.4400715239377999</v>
      </c>
      <c r="H125" s="3" cm="1">
        <f t="array" ref="H125">MIN(_xlfn._xlws.FILTER(H1:H122, ISNUMBER(H1:H122)))</f>
        <v>2.9439631854401598</v>
      </c>
      <c r="I125" s="3" cm="1">
        <f t="array" ref="I125">MIN(_xlfn._xlws.FILTER(I1:I122, ISNUMBER(I1:I122)))</f>
        <v>2.9958470703338702</v>
      </c>
      <c r="J125" s="3" cm="1">
        <f t="array" ref="J125">MIN(_xlfn._xlws.FILTER(J1:J122, ISNUMBER(J1:J122)))</f>
        <v>2.0550238040033699</v>
      </c>
      <c r="K125" s="3" cm="1">
        <f t="array" ref="K125">MIN(_xlfn._xlws.FILTER(K1:K122, ISNUMBER(K1:K122)))</f>
        <v>1.26106097070088</v>
      </c>
      <c r="L125" s="3" cm="1">
        <f t="array" ref="L125">MIN(_xlfn._xlws.FILTER(L1:L122, ISNUMBER(L1:L122)))</f>
        <v>2.77043759954373</v>
      </c>
      <c r="M125" s="3" cm="1">
        <f t="array" ref="M125">MIN(_xlfn._xlws.FILTER(M1:M122, ISNUMBER(M1:M122)))</f>
        <v>2.99716088693744</v>
      </c>
      <c r="N125" s="3" cm="1">
        <f t="array" ref="N125">MIN(_xlfn._xlws.FILTER(N1:N122, ISNUMBER(N1:N122)))</f>
        <v>1.8029076785829701</v>
      </c>
      <c r="O125" s="3" cm="1">
        <f t="array" ref="O125">MIN(_xlfn._xlws.FILTER(O1:O122, ISNUMBER(O1:O122)))</f>
        <v>1.26649720141359</v>
      </c>
      <c r="P125" s="3" cm="1">
        <f t="array" ref="P125">MIN(_xlfn._xlws.FILTER(P1:P122, ISNUMBER(P1:P122)))</f>
        <v>1.36146857700849</v>
      </c>
      <c r="Q125" s="3" cm="1">
        <f t="array" ref="Q125">MIN(_xlfn._xlws.FILTER(Q1:Q122, ISNUMBER(Q1:Q122)))</f>
        <v>3.50725371589877</v>
      </c>
      <c r="R125" s="3" cm="1">
        <f t="array" ref="R125">MIN(_xlfn._xlws.FILTER(R1:R122, ISNUMBER(R1:R122)))</f>
        <v>2.70781671191151</v>
      </c>
      <c r="S125" s="3" cm="1">
        <f t="array" ref="S125">MIN(_xlfn._xlws.FILTER(S1:S122, ISNUMBER(S1:S122)))</f>
        <v>2.7529784204746099</v>
      </c>
      <c r="T125" s="3" cm="1">
        <f t="array" ref="T125">MIN(_xlfn._xlws.FILTER(T1:T122, ISNUMBER(T1:T122)))</f>
        <v>2.4422323009433802</v>
      </c>
      <c r="U125" s="3" cm="1">
        <f t="array" ref="U125">MIN(_xlfn._xlws.FILTER(U1:U122, ISNUMBER(U1:U122)))</f>
        <v>1.1629163849567199</v>
      </c>
      <c r="V125" s="3" cm="1">
        <f t="array" ref="V125">MIN(_xlfn._xlws.FILTER(V1:V122, ISNUMBER(V1:V122)))</f>
        <v>2.63586546281662</v>
      </c>
    </row>
    <row r="126" spans="1:37" x14ac:dyDescent="0.35">
      <c r="A126" s="2" t="s">
        <v>92</v>
      </c>
      <c r="B126" s="3" cm="1">
        <f t="array" ref="B126">MAX(_xlfn._xlws.FILTER(B1:B122, ISNUMBER(B1:B122)))</f>
        <v>3.36198577579865</v>
      </c>
      <c r="C126" s="3" cm="1">
        <f t="array" ref="C126">MAX(_xlfn._xlws.FILTER(C1:C122, ISNUMBER(C1:C122)))</f>
        <v>9.1432112417698903</v>
      </c>
      <c r="D126" s="3" cm="1">
        <f t="array" ref="D126">MAX(_xlfn._xlws.FILTER(D1:D122, ISNUMBER(D1:D122)))</f>
        <v>4.5844745518411401</v>
      </c>
      <c r="E126" s="3" cm="1">
        <f t="array" ref="E126">MAX(_xlfn._xlws.FILTER(E1:E122, ISNUMBER(E1:E122)))</f>
        <v>3.4175210996065499</v>
      </c>
      <c r="F126" s="3" cm="1">
        <f t="array" ref="F126">MAX(_xlfn._xlws.FILTER(F1:F122, ISNUMBER(F1:F122)))</f>
        <v>5.2289345966427403</v>
      </c>
      <c r="G126" s="3" cm="1">
        <f t="array" ref="G126">MAX(_xlfn._xlws.FILTER(G1:G122, ISNUMBER(G1:G122)))</f>
        <v>5.4186270685548097</v>
      </c>
      <c r="H126" s="3" cm="1">
        <f t="array" ref="H126">MAX(_xlfn._xlws.FILTER(H1:H122, ISNUMBER(H1:H122)))</f>
        <v>4.4429138172368798</v>
      </c>
      <c r="I126" s="3" cm="1">
        <f t="array" ref="I126">MAX(_xlfn._xlws.FILTER(I1:I122, ISNUMBER(I1:I122)))</f>
        <v>5.3729507297127297</v>
      </c>
      <c r="J126" s="3" cm="1">
        <f t="array" ref="J126">MAX(_xlfn._xlws.FILTER(J1:J122, ISNUMBER(J1:J122)))</f>
        <v>4.7304171830031203</v>
      </c>
      <c r="K126" s="3" cm="1">
        <f t="array" ref="K126">MAX(_xlfn._xlws.FILTER(K1:K122, ISNUMBER(K1:K122)))</f>
        <v>2.8664754579652598</v>
      </c>
      <c r="L126" s="3" cm="1">
        <f t="array" ref="L126">MAX(_xlfn._xlws.FILTER(L1:L122, ISNUMBER(L1:L122)))</f>
        <v>11.5706171968178</v>
      </c>
      <c r="M126" s="3" cm="1">
        <f t="array" ref="M126">MAX(_xlfn._xlws.FILTER(M1:M122, ISNUMBER(M1:M122)))</f>
        <v>5.4944157443859698</v>
      </c>
      <c r="N126" s="3" cm="1">
        <f t="array" ref="N126">MAX(_xlfn._xlws.FILTER(N1:N122, ISNUMBER(N1:N122)))</f>
        <v>6.1177943337180096</v>
      </c>
      <c r="O126" s="3" cm="1">
        <f t="array" ref="O126">MAX(_xlfn._xlws.FILTER(O1:O122, ISNUMBER(O1:O122)))</f>
        <v>2.41581472143762</v>
      </c>
      <c r="P126" s="3" cm="1">
        <f t="array" ref="P126">MAX(_xlfn._xlws.FILTER(P1:P122, ISNUMBER(P1:P122)))</f>
        <v>3.7653575880084298</v>
      </c>
      <c r="Q126" s="3" cm="1">
        <f t="array" ref="Q126">MAX(_xlfn._xlws.FILTER(Q1:Q122, ISNUMBER(Q1:Q122)))</f>
        <v>5.8545002537012998</v>
      </c>
      <c r="R126" s="3" cm="1">
        <f t="array" ref="R126">MAX(_xlfn._xlws.FILTER(R1:R122, ISNUMBER(R1:R122)))</f>
        <v>5.7348376198027298</v>
      </c>
      <c r="S126" s="3" cm="1">
        <f t="array" ref="S126">MAX(_xlfn._xlws.FILTER(S1:S122, ISNUMBER(S1:S122)))</f>
        <v>6.2388353986563496</v>
      </c>
      <c r="T126" s="3" cm="1">
        <f t="array" ref="T126">MAX(_xlfn._xlws.FILTER(T1:T122, ISNUMBER(T1:T122)))</f>
        <v>7.1382409143588603</v>
      </c>
      <c r="U126" s="3" cm="1">
        <f t="array" ref="U126">MAX(_xlfn._xlws.FILTER(U1:U122, ISNUMBER(U1:U122)))</f>
        <v>4.1602353456672096</v>
      </c>
      <c r="V126" s="3" cm="1">
        <f t="array" ref="V126">MAX(_xlfn._xlws.FILTER(V1:V122, ISNUMBER(V1:V122)))</f>
        <v>5.1535747584732201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0.90800000000000003</v>
      </c>
      <c r="C128" s="9" cm="1">
        <f t="array" ref="C128">_xlfn.PERCENTRANK.EXC(_xlfn._xlws.FILTER(C1:C122, ISNUMBER(C1:C122)),C122)</f>
        <v>0.79500000000000004</v>
      </c>
      <c r="D128" s="9" cm="1">
        <f t="array" ref="D128">_xlfn.PERCENTRANK.EXC(_xlfn._xlws.FILTER(D1:D122, ISNUMBER(D1:D122)),D122)</f>
        <v>0.98299999999999998</v>
      </c>
      <c r="E128" s="9" cm="1">
        <f t="array" ref="E128">_xlfn.PERCENTRANK.EXC(_xlfn._xlws.FILTER(E1:E122, ISNUMBER(E1:E122)),E122)</f>
        <v>0.99099999999999999</v>
      </c>
      <c r="F128" s="9" cm="1">
        <f t="array" ref="F128">_xlfn.PERCENTRANK.EXC(_xlfn._xlws.FILTER(F1:F122, ISNUMBER(F1:F122)),F122)</f>
        <v>0.97499999999999998</v>
      </c>
      <c r="G128" s="9" cm="1">
        <f t="array" ref="G128">_xlfn.PERCENTRANK.EXC(_xlfn._xlws.FILTER(G1:G122, ISNUMBER(G1:G122)),G122)</f>
        <v>0.83599999999999997</v>
      </c>
      <c r="H128" s="9" cm="1">
        <f t="array" ref="H128">_xlfn.PERCENTRANK.EXC(_xlfn._xlws.FILTER(H1:H122, ISNUMBER(H1:H122)),H122)</f>
        <v>0.79500000000000004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0.98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0.86799999999999999</v>
      </c>
      <c r="M128" s="9" cm="1">
        <f t="array" ref="M128">_xlfn.PERCENTRANK.EXC(_xlfn._xlws.FILTER(M1:M122, ISNUMBER(M1:M122)),M122)</f>
        <v>0.64700000000000002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0.81899999999999995</v>
      </c>
      <c r="Q128" s="9" cm="1">
        <f t="array" ref="Q128">_xlfn.PERCENTRANK.EXC(_xlfn._xlws.FILTER(Q1:Q122, ISNUMBER(Q1:Q122)),Q122)</f>
        <v>0.95899999999999996</v>
      </c>
      <c r="R128" s="9" cm="1">
        <f t="array" ref="R128">_xlfn.PERCENTRANK.EXC(_xlfn._xlws.FILTER(R1:R122, ISNUMBER(R1:R122)),R122)</f>
        <v>0.95899999999999996</v>
      </c>
      <c r="S128" s="9" cm="1">
        <f t="array" ref="S128">_xlfn.PERCENTRANK.EXC(_xlfn._xlws.FILTER(S1:S122, ISNUMBER(S1:S122)),S122)</f>
        <v>0.39300000000000002</v>
      </c>
      <c r="T128" s="9" cm="1">
        <f t="array" ref="T128">_xlfn.PERCENTRANK.EXC(_xlfn._xlws.FILTER(T1:T122, ISNUMBER(T1:T122)),T122)</f>
        <v>0.95899999999999996</v>
      </c>
      <c r="U128" s="9" cm="1">
        <f t="array" ref="U128">_xlfn.PERCENTRANK.EXC(_xlfn._xlws.FILTER(U1:U122, ISNUMBER(U1:U122)),U122)</f>
        <v>0.47499999999999998</v>
      </c>
      <c r="V128" s="9" cm="1">
        <f t="array" ref="V128">_xlfn.PERCENTRANK.EXC(_xlfn._xlws.FILTER(V1:V122, ISNUMBER(V1:V122)),V122)</f>
        <v>0.38300000000000001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41823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-7.2258115000000001E-3</v>
      </c>
      <c r="D2" s="24" cm="1">
        <f t="array" ref="D2:D122">_xll.FDS(D1,"FG_TOTAL_RETURNC(-10AY,0,AM)")/100</f>
        <v>-1.2225211E-2</v>
      </c>
      <c r="E2" s="24" cm="1">
        <f t="array" ref="E2:E122">_xll.FDS(E1,"FG_TOTAL_RETURNC(-10AY,0,AM)")/100</f>
        <v>2.4645210000000001E-2</v>
      </c>
      <c r="F2" s="24" cm="1">
        <f t="array" ref="F2:F122">_xll.FDS(F1,"FG_TOTAL_RETURNC(-10AY,0,AM)")/100</f>
        <v>-5.5407466999999995E-2</v>
      </c>
      <c r="G2" s="24" cm="1">
        <f t="array" ref="G2:G122">_xll.FDS(G1,"FG_TOTAL_RETURNC(-10AY,0,AM)")/100</f>
        <v>6.969452000000001E-2</v>
      </c>
      <c r="H2" s="24" cm="1">
        <f t="array" ref="H2:H122">_xll.FDS(H1,"FG_TOTAL_RETURNC(-10AY,0,AM)")/100</f>
        <v>2.2233605E-2</v>
      </c>
      <c r="I2" s="24" cm="1">
        <f t="array" ref="I2:I122">_xll.FDS(I1,"FG_TOTAL_RETURNC(-10AY,0,AM)")/100</f>
        <v>6.3523173000000002E-2</v>
      </c>
      <c r="J2" s="24" cm="1">
        <f t="array" ref="J2:J122">_xll.FDS(J1,"FG_TOTAL_RETURNC(-10AY,0,AM)")/100</f>
        <v>3.3136963999999998E-2</v>
      </c>
      <c r="K2" s="24" cm="1">
        <f t="array" ref="K2:K122">_xll.FDS(K1,"FG_TOTAL_RETURNC(-10AY,0,AM)")/100</f>
        <v>1.6178608000000001E-2</v>
      </c>
      <c r="L2" s="24" cm="1">
        <f t="array" ref="L2:L122">_xll.FDS(L1,"FG_TOTAL_RETURNC(-10AY,0,AM)")/100</f>
        <v>5.4589033000000002E-2</v>
      </c>
      <c r="M2" s="24" cm="1">
        <f t="array" ref="M2:M122">_xll.FDS(M1,"FG_TOTAL_RETURNC(-10AY,0,AM)")/100</f>
        <v>3.2127737999999996E-2</v>
      </c>
      <c r="N2" s="24" cm="1">
        <f t="array" ref="N2:N122">_xll.FDS(N1,"FG_TOTAL_RETURNC(-10AY,0,AM)")/100</f>
        <v>-2.9387295000000001E-2</v>
      </c>
      <c r="O2" s="24" cm="1">
        <f t="array" ref="O2:O122">_xll.FDS(O1,"FG_TOTAL_RETURNC(-10AY,0,AM)")/100</f>
        <v>2.5026082999999998E-2</v>
      </c>
      <c r="P2" s="24" cm="1">
        <f t="array" ref="P2:P122">_xll.FDS(P1,"FG_TOTAL_RETURNC(-10AY,0,AM)")/100</f>
        <v>4.2262435000000001E-2</v>
      </c>
      <c r="Q2" s="24" cm="1">
        <f t="array" ref="Q2:Q122">_xll.FDS(Q1,"FG_TOTAL_RETURNC(-10AY,0,AM)")/100</f>
        <v>-0.11228341</v>
      </c>
      <c r="R2" s="24" cm="1">
        <f t="array" ref="R2:R122">_xll.FDS(R1,"FG_TOTAL_RETURNC(-10AY,0,AM)")/100</f>
        <v>2.9363513000000001E-2</v>
      </c>
      <c r="S2" s="24" cm="1">
        <f t="array" ref="S2:S122">_xll.FDS(S1,"FG_TOTAL_RETURNC(-10AY,0,AM)")/100</f>
        <v>-4.4661520000000003E-2</v>
      </c>
      <c r="T2" s="24" cm="1">
        <f t="array" ref="T2:T122">_xll.FDS(T1,"FG_TOTAL_RETURNC(-10AY,0,AM)")/100</f>
        <v>-0.1356455</v>
      </c>
      <c r="U2" s="24" cm="1">
        <f t="array" ref="U2:U122">_xll.FDS(U1,"FG_TOTAL_RETURNC(-10AY,0,AM)")/100</f>
        <v>3.7493825000000001E-2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41856</v>
      </c>
      <c r="B3" s="24" t="e">
        <v>#N/A</v>
      </c>
      <c r="C3" s="24">
        <v>-4.8611164000000005E-2</v>
      </c>
      <c r="D3" s="24">
        <v>6.0141920000000001E-2</v>
      </c>
      <c r="E3" s="24">
        <v>-1.06316805E-3</v>
      </c>
      <c r="F3" s="24">
        <v>-3.0124604999999999E-2</v>
      </c>
      <c r="G3" s="24">
        <v>-2.0998000000000003E-2</v>
      </c>
      <c r="H3" s="24">
        <v>-1.4851451E-2</v>
      </c>
      <c r="I3" s="24">
        <v>-4.4334946000000007E-2</v>
      </c>
      <c r="J3" s="24">
        <v>0</v>
      </c>
      <c r="K3" s="24">
        <v>-5.1553844999999996E-3</v>
      </c>
      <c r="L3" s="24">
        <v>1.191473E-2</v>
      </c>
      <c r="M3" s="24">
        <v>2.8843879999999999E-3</v>
      </c>
      <c r="N3" s="24">
        <v>-0.13390195999999999</v>
      </c>
      <c r="O3" s="24">
        <v>-2.1924078E-2</v>
      </c>
      <c r="P3" s="24">
        <v>4.4969679999999998E-2</v>
      </c>
      <c r="Q3" s="24">
        <v>8.0220810000000004E-2</v>
      </c>
      <c r="R3" s="24">
        <v>2.2161602999999998E-2</v>
      </c>
      <c r="S3" s="24">
        <v>1.8922925E-2</v>
      </c>
      <c r="T3" s="24">
        <v>5.9317827000000004E-2</v>
      </c>
      <c r="U3" s="24">
        <v>1.7118334999999998E-2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41887</v>
      </c>
      <c r="B4" s="24" t="e">
        <v>#N/A</v>
      </c>
      <c r="C4" s="24">
        <v>1.5738964000000001E-2</v>
      </c>
      <c r="D4" s="24">
        <v>3.0303001E-2</v>
      </c>
      <c r="E4" s="24">
        <v>6.0404419999999993E-2</v>
      </c>
      <c r="F4" s="24">
        <v>4.8554063000000001E-2</v>
      </c>
      <c r="G4" s="24">
        <v>1.7495751E-2</v>
      </c>
      <c r="H4" s="24">
        <v>1.5703558999999999E-2</v>
      </c>
      <c r="I4" s="24">
        <v>6.4432980000000001E-2</v>
      </c>
      <c r="J4" s="24">
        <v>5.5676103000000005E-2</v>
      </c>
      <c r="K4" s="24">
        <v>-8.0780386999999999E-3</v>
      </c>
      <c r="L4" s="24">
        <v>9.8120209999999999E-2</v>
      </c>
      <c r="M4" s="24">
        <v>4.5009969999999996E-2</v>
      </c>
      <c r="N4" s="24">
        <v>5.1206469999999997E-2</v>
      </c>
      <c r="O4" s="24">
        <v>6.82503E-2</v>
      </c>
      <c r="P4" s="24">
        <v>4.9239396999999997E-2</v>
      </c>
      <c r="Q4" s="24">
        <v>3.3398746999999999E-2</v>
      </c>
      <c r="R4" s="24">
        <v>3.6194086E-2</v>
      </c>
      <c r="S4" s="24">
        <v>2.446425E-2</v>
      </c>
      <c r="T4" s="24">
        <v>6.8580150000000006E-2</v>
      </c>
      <c r="U4" s="24">
        <v>9.7709180000000007E-2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41915</v>
      </c>
      <c r="B5" s="24" t="e">
        <v>#N/A</v>
      </c>
      <c r="C5" s="24">
        <v>-4.7608319999999996E-2</v>
      </c>
      <c r="D5" s="24">
        <v>-0.10875510999999999</v>
      </c>
      <c r="E5" s="24">
        <v>-4.8933450000000003E-2</v>
      </c>
      <c r="F5" s="24">
        <v>-5.4477396000000004E-2</v>
      </c>
      <c r="G5" s="24">
        <v>-8.9041120000000001E-2</v>
      </c>
      <c r="H5" s="24">
        <v>-4.6382190000000004E-2</v>
      </c>
      <c r="I5" s="24">
        <v>-5.5084763000000002E-2</v>
      </c>
      <c r="J5" s="24">
        <v>-7.1506860000000005E-2</v>
      </c>
      <c r="K5" s="24">
        <v>-9.5574670000000014E-2</v>
      </c>
      <c r="L5" s="24">
        <v>-0.18397290000000002</v>
      </c>
      <c r="M5" s="24">
        <v>-0.1184808</v>
      </c>
      <c r="N5" s="24">
        <v>-0.15690880999999998</v>
      </c>
      <c r="O5" s="24">
        <v>-4.9483240000000005E-2</v>
      </c>
      <c r="P5" s="24">
        <v>-0.10110646</v>
      </c>
      <c r="Q5" s="24">
        <v>1.7490505999999999E-2</v>
      </c>
      <c r="R5" s="24">
        <v>-8.8617799999999997E-3</v>
      </c>
      <c r="S5" s="24">
        <v>-0.15827084</v>
      </c>
      <c r="T5" s="24">
        <v>-4.726267E-2</v>
      </c>
      <c r="U5" s="24">
        <v>-4.4718859999999999E-2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41948</v>
      </c>
      <c r="B6" s="24" t="e">
        <v>#N/A</v>
      </c>
      <c r="C6" s="24">
        <v>-7.5454116000000003E-3</v>
      </c>
      <c r="D6" s="24">
        <v>4.0291667000000003E-2</v>
      </c>
      <c r="E6" s="24">
        <v>4.4854880000000001E-3</v>
      </c>
      <c r="F6" s="24">
        <v>-2.4126768E-2</v>
      </c>
      <c r="G6" s="24">
        <v>-2.1052659000000001E-2</v>
      </c>
      <c r="H6" s="24">
        <v>-2.3346304999999998E-2</v>
      </c>
      <c r="I6" s="24">
        <v>3.2030344000000001E-3</v>
      </c>
      <c r="J6" s="24">
        <v>8.8512900000000002E-4</v>
      </c>
      <c r="K6" s="24">
        <v>-4.0604829999999995E-2</v>
      </c>
      <c r="L6" s="24">
        <v>-3.112036E-2</v>
      </c>
      <c r="M6" s="24">
        <v>5.4948569999999995E-2</v>
      </c>
      <c r="N6" s="24">
        <v>-8.7777729999999998E-2</v>
      </c>
      <c r="O6" s="24">
        <v>4.6128509999999998E-2</v>
      </c>
      <c r="P6" s="24">
        <v>3.5441517999999998E-2</v>
      </c>
      <c r="Q6" s="24">
        <v>-4.1106166999999999E-2</v>
      </c>
      <c r="R6" s="24">
        <v>4.5342444999999995E-3</v>
      </c>
      <c r="S6" s="24">
        <v>8.9045289999999999E-2</v>
      </c>
      <c r="T6" s="24">
        <v>-9.9627909999999986E-2</v>
      </c>
      <c r="U6" s="24">
        <v>-5.4391502999999994E-2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41978</v>
      </c>
      <c r="B7" s="24" t="e">
        <v>#N/A</v>
      </c>
      <c r="C7" s="24">
        <v>-2.1620333000000002E-2</v>
      </c>
      <c r="D7" s="24">
        <v>1.659894E-2</v>
      </c>
      <c r="E7" s="24">
        <v>9.456276999999999E-3</v>
      </c>
      <c r="F7" s="24">
        <v>3.3210516E-3</v>
      </c>
      <c r="G7" s="24">
        <v>1.7026901000000001E-2</v>
      </c>
      <c r="H7" s="24">
        <v>-9.1633499999999993E-2</v>
      </c>
      <c r="I7" s="24">
        <v>3.8313866000000002E-3</v>
      </c>
      <c r="J7" s="24">
        <v>-9.3307730000000005E-2</v>
      </c>
      <c r="K7" s="24">
        <v>2.1250247999999999E-3</v>
      </c>
      <c r="L7" s="24">
        <v>-6.4239740000000004E-2</v>
      </c>
      <c r="M7" s="24">
        <v>-2.2639809999999996E-2</v>
      </c>
      <c r="N7" s="24">
        <v>6.3337325999999999E-2</v>
      </c>
      <c r="O7" s="24">
        <v>5.0393339999999995E-3</v>
      </c>
      <c r="P7" s="24">
        <v>4.3041587000000006E-2</v>
      </c>
      <c r="Q7" s="24">
        <v>-5.144191E-2</v>
      </c>
      <c r="R7" s="24">
        <v>1.2907267E-2</v>
      </c>
      <c r="S7" s="24">
        <v>7.1116209999999999E-2</v>
      </c>
      <c r="T7" s="24">
        <v>-1.7447232999999999E-2</v>
      </c>
      <c r="U7" s="24">
        <v>-3.0174434E-2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42009</v>
      </c>
      <c r="B8" s="24" t="e">
        <v>#N/A</v>
      </c>
      <c r="C8" s="24">
        <v>-5.8855534000000001E-2</v>
      </c>
      <c r="D8" s="24">
        <v>-4.4007243999999994E-2</v>
      </c>
      <c r="E8" s="24">
        <v>-1.7366408999999999E-2</v>
      </c>
      <c r="F8" s="24">
        <v>-0.1236608</v>
      </c>
      <c r="G8" s="24">
        <v>-4.5560000000000003E-2</v>
      </c>
      <c r="H8" s="24">
        <v>-4.0082159999999999E-2</v>
      </c>
      <c r="I8" s="24">
        <v>-4.3129500000000001E-2</v>
      </c>
      <c r="J8" s="24">
        <v>-7.8599396000000002E-2</v>
      </c>
      <c r="K8" s="24">
        <v>-3.3774376000000002E-2</v>
      </c>
      <c r="L8" s="24">
        <v>-0.12133395999999999</v>
      </c>
      <c r="M8" s="24">
        <v>-5.3812145999999998E-2</v>
      </c>
      <c r="N8" s="24">
        <v>-0.26171291000000002</v>
      </c>
      <c r="O8" s="24">
        <v>-5.9382560000000001E-2</v>
      </c>
      <c r="P8" s="24">
        <v>-4.5991539999999994E-3</v>
      </c>
      <c r="Q8" s="24">
        <v>-6.9022180000000002E-2</v>
      </c>
      <c r="R8" s="24">
        <v>-7.1669099999999999E-2</v>
      </c>
      <c r="S8" s="24">
        <v>-3.5860121000000002E-2</v>
      </c>
      <c r="T8" s="24">
        <v>-0.13715558999999999</v>
      </c>
      <c r="U8" s="24">
        <v>-6.9344463000000009E-2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42040</v>
      </c>
      <c r="B9" s="24" t="e">
        <v>#N/A</v>
      </c>
      <c r="C9" s="24">
        <v>3.3850074000000001E-2</v>
      </c>
      <c r="D9" s="24">
        <v>4.1872860000000005E-2</v>
      </c>
      <c r="E9" s="24">
        <v>9.3733424999999995E-2</v>
      </c>
      <c r="F9" s="24">
        <v>1.6745329E-2</v>
      </c>
      <c r="G9" s="24">
        <v>-1.6534209000000001E-2</v>
      </c>
      <c r="H9" s="24">
        <v>6.2986015999999992E-2</v>
      </c>
      <c r="I9" s="24">
        <v>6.9830536999999998E-2</v>
      </c>
      <c r="J9" s="24">
        <v>4.2371390000000002E-2</v>
      </c>
      <c r="K9" s="24">
        <v>5.5524707E-2</v>
      </c>
      <c r="L9" s="24">
        <v>3.9531469999999999E-2</v>
      </c>
      <c r="M9" s="24">
        <v>0.15691363999999999</v>
      </c>
      <c r="N9" s="24">
        <v>-2.7407885E-2</v>
      </c>
      <c r="O9" s="24">
        <v>8.5618730000000004E-2</v>
      </c>
      <c r="P9" s="24">
        <v>3.9519906E-2</v>
      </c>
      <c r="Q9" s="24">
        <v>7.5904609999999997E-2</v>
      </c>
      <c r="R9" s="24">
        <v>8.405196999999999E-2</v>
      </c>
      <c r="S9" s="24">
        <v>-4.2717695000000007E-2</v>
      </c>
      <c r="T9" s="24">
        <v>7.9822539999999997E-2</v>
      </c>
      <c r="U9" s="24">
        <v>1.449275E-2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42068</v>
      </c>
      <c r="B10" s="24" t="e">
        <v>#N/A</v>
      </c>
      <c r="C10" s="24">
        <v>1.2746811E-2</v>
      </c>
      <c r="D10" s="24">
        <v>-4.0190219999999997E-3</v>
      </c>
      <c r="E10" s="24">
        <v>2.0150541999999997E-2</v>
      </c>
      <c r="F10" s="24">
        <v>-1.140207E-2</v>
      </c>
      <c r="G10" s="24">
        <v>-3.8806975E-2</v>
      </c>
      <c r="H10" s="24">
        <v>-3.3650339000000001E-2</v>
      </c>
      <c r="I10" s="24">
        <v>6.9708824000000004E-3</v>
      </c>
      <c r="J10" s="24">
        <v>-9.5644592999999997E-3</v>
      </c>
      <c r="K10" s="24">
        <v>8.7678430000000002E-4</v>
      </c>
      <c r="L10" s="24">
        <v>-7.605635999999999E-2</v>
      </c>
      <c r="M10" s="24">
        <v>-5.8287859999999997E-2</v>
      </c>
      <c r="N10" s="24">
        <v>-3.2206774000000001E-3</v>
      </c>
      <c r="O10" s="24">
        <v>2.7110338000000001E-2</v>
      </c>
      <c r="P10" s="24">
        <v>-1.8658876000000001E-2</v>
      </c>
      <c r="Q10" s="24">
        <v>-1.7585099E-2</v>
      </c>
      <c r="R10" s="24">
        <v>-3.3950746000000004E-2</v>
      </c>
      <c r="S10" s="24">
        <v>-0.12617814999999999</v>
      </c>
      <c r="T10" s="24">
        <v>-2.5667369999999998E-2</v>
      </c>
      <c r="U10" s="24">
        <v>3.1745433999999999E-3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42096</v>
      </c>
      <c r="B11" s="24" t="e">
        <v>#N/A</v>
      </c>
      <c r="C11" s="24">
        <v>2.0730495000000002E-2</v>
      </c>
      <c r="D11" s="24">
        <v>1.3939857E-2</v>
      </c>
      <c r="E11" s="24">
        <v>2.0228386000000001E-2</v>
      </c>
      <c r="F11" s="24">
        <v>1.8368243999999999E-2</v>
      </c>
      <c r="G11" s="24">
        <v>-1.4117241000000001E-2</v>
      </c>
      <c r="H11" s="24">
        <v>2.4981021999999999E-2</v>
      </c>
      <c r="I11" s="24">
        <v>1.1327863000000001E-2</v>
      </c>
      <c r="J11" s="24">
        <v>3.0867338000000001E-2</v>
      </c>
      <c r="K11" s="24">
        <v>1.6292810000000001E-2</v>
      </c>
      <c r="L11" s="24">
        <v>1.3414740000000001E-2</v>
      </c>
      <c r="M11" s="24">
        <v>3.0650140000000003E-2</v>
      </c>
      <c r="N11" s="24">
        <v>-0.10096943</v>
      </c>
      <c r="O11" s="24">
        <v>-2.5194942999999997E-2</v>
      </c>
      <c r="P11" s="24">
        <v>9.5117209999999994E-2</v>
      </c>
      <c r="Q11" s="24">
        <v>-1.7061472000000001E-2</v>
      </c>
      <c r="R11" s="24">
        <v>-1.1124432E-2</v>
      </c>
      <c r="S11" s="24">
        <v>4.0942072999999995E-2</v>
      </c>
      <c r="T11" s="24">
        <v>-6.8852305000000006E-3</v>
      </c>
      <c r="U11" s="24">
        <v>-0.120780525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42129</v>
      </c>
      <c r="B12" s="24" t="e">
        <v>#N/A</v>
      </c>
      <c r="C12" s="24">
        <v>3.7475824000000005E-2</v>
      </c>
      <c r="D12" s="24">
        <v>-8.2850930000000003E-2</v>
      </c>
      <c r="E12" s="24">
        <v>-3.7322104000000002E-2</v>
      </c>
      <c r="F12" s="24">
        <v>7.1728109999999998E-2</v>
      </c>
      <c r="G12" s="24">
        <v>6.6530229999999996E-2</v>
      </c>
      <c r="H12" s="24">
        <v>9.6012353999999998E-3</v>
      </c>
      <c r="I12" s="24">
        <v>2.3646593E-2</v>
      </c>
      <c r="J12" s="24">
        <v>-9.5349550000000012E-3</v>
      </c>
      <c r="K12" s="24">
        <v>5.1198125000000004E-2</v>
      </c>
      <c r="L12" s="24">
        <v>0.10078216</v>
      </c>
      <c r="M12" s="24">
        <v>1.0394095999999999E-2</v>
      </c>
      <c r="N12" s="24">
        <v>3.1446575999999997E-2</v>
      </c>
      <c r="O12" s="24">
        <v>-6.7692337000000005E-2</v>
      </c>
      <c r="P12" s="24">
        <v>0.10290706999999999</v>
      </c>
      <c r="Q12" s="24">
        <v>2.4190067999999999E-2</v>
      </c>
      <c r="R12" s="24">
        <v>-6.0610174999999999E-3</v>
      </c>
      <c r="S12" s="24">
        <v>-2.3683727000000002E-2</v>
      </c>
      <c r="T12" s="24">
        <v>0.10588800000000001</v>
      </c>
      <c r="U12" s="24">
        <v>3.7192583000000001E-2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42160</v>
      </c>
      <c r="B13" s="24" t="e">
        <v>#N/A</v>
      </c>
      <c r="C13" s="24">
        <v>-7.7371239999999994E-2</v>
      </c>
      <c r="D13" s="24">
        <v>-3.8264333999999997E-2</v>
      </c>
      <c r="E13" s="24">
        <v>-6.5422830000000001E-2</v>
      </c>
      <c r="F13" s="24">
        <v>-7.7886460000000005E-2</v>
      </c>
      <c r="G13" s="24">
        <v>-5.3118886999999997E-2</v>
      </c>
      <c r="H13" s="24">
        <v>-8.7783449999999999E-2</v>
      </c>
      <c r="I13" s="24">
        <v>-5.7142916000000002E-2</v>
      </c>
      <c r="J13" s="24">
        <v>-3.6649167999999996E-2</v>
      </c>
      <c r="K13" s="24">
        <v>-8.4289909999999996E-2</v>
      </c>
      <c r="L13" s="24">
        <v>-0.10576658999999999</v>
      </c>
      <c r="M13" s="24">
        <v>-0.11887413000000001</v>
      </c>
      <c r="N13" s="24">
        <v>2.3519277999999998E-2</v>
      </c>
      <c r="O13" s="24">
        <v>-3.3663332000000004E-2</v>
      </c>
      <c r="P13" s="24">
        <v>-3.0724466000000002E-2</v>
      </c>
      <c r="Q13" s="24">
        <v>-3.3369659999999995E-2</v>
      </c>
      <c r="R13" s="24">
        <v>-1.2687147000000001E-2</v>
      </c>
      <c r="S13" s="24">
        <v>5.4147242999999998E-3</v>
      </c>
      <c r="T13" s="24">
        <v>-3.5638332000000002E-2</v>
      </c>
      <c r="U13" s="24">
        <v>1.7351030999999999E-2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42187</v>
      </c>
      <c r="B14" s="24" t="e">
        <v>#N/A</v>
      </c>
      <c r="C14" s="24">
        <v>-2.9609860000000002E-2</v>
      </c>
      <c r="D14" s="24">
        <v>-1.3840376999999999E-2</v>
      </c>
      <c r="E14" s="24">
        <v>2.0873666000000003E-2</v>
      </c>
      <c r="F14" s="24">
        <v>-3.2676815999999997E-2</v>
      </c>
      <c r="G14" s="24">
        <v>-1.7012358E-3</v>
      </c>
      <c r="H14" s="24">
        <v>5.7735442999999999E-3</v>
      </c>
      <c r="I14" s="24">
        <v>3.0947803999999999E-2</v>
      </c>
      <c r="J14" s="24">
        <v>1.8075465999999998E-2</v>
      </c>
      <c r="K14" s="24">
        <v>-1.2536048999999998E-3</v>
      </c>
      <c r="L14" s="24">
        <v>2.6840448000000003E-2</v>
      </c>
      <c r="M14" s="24">
        <v>7.3643803999999993E-2</v>
      </c>
      <c r="N14" s="24">
        <v>-7.65956E-2</v>
      </c>
      <c r="O14" s="24">
        <v>5.6667446999999996E-2</v>
      </c>
      <c r="P14" s="24">
        <v>-6.1594905999999998E-2</v>
      </c>
      <c r="Q14" s="24">
        <v>1.2892842E-2</v>
      </c>
      <c r="R14" s="24">
        <v>-1.1795402E-2</v>
      </c>
      <c r="S14" s="24">
        <v>-9.8323226000000003E-3</v>
      </c>
      <c r="T14" s="24">
        <v>2.86299E-2</v>
      </c>
      <c r="U14" s="24">
        <v>8.7549689999999986E-2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42221</v>
      </c>
      <c r="B15" s="24" t="e">
        <v>#N/A</v>
      </c>
      <c r="C15" s="24">
        <v>-6.6825094000000002E-2</v>
      </c>
      <c r="D15" s="24">
        <v>-4.214072E-2</v>
      </c>
      <c r="E15" s="24">
        <v>-7.9182980000000007E-3</v>
      </c>
      <c r="F15" s="24">
        <v>-1.7264247E-2</v>
      </c>
      <c r="G15" s="24">
        <v>-0.11111111</v>
      </c>
      <c r="H15" s="24">
        <v>-4.8465309999999998E-2</v>
      </c>
      <c r="I15" s="24">
        <v>-9.5059395000000005E-2</v>
      </c>
      <c r="J15" s="24">
        <v>-3.3992349999999998E-2</v>
      </c>
      <c r="K15" s="24">
        <v>-9.3060729999999994E-2</v>
      </c>
      <c r="L15" s="24">
        <v>-0.15797448</v>
      </c>
      <c r="M15" s="24">
        <v>-6.1690807E-2</v>
      </c>
      <c r="N15" s="24">
        <v>-0.14101392000000001</v>
      </c>
      <c r="O15" s="24">
        <v>1.8825054000000001E-2</v>
      </c>
      <c r="P15" s="24">
        <v>-0.10436498999999999</v>
      </c>
      <c r="Q15" s="24">
        <v>-2.3273646999999998E-2</v>
      </c>
      <c r="R15" s="24">
        <v>-3.5734652999999998E-2</v>
      </c>
      <c r="S15" s="24">
        <v>-8.106911E-2</v>
      </c>
      <c r="T15" s="24">
        <v>2.6341915E-2</v>
      </c>
      <c r="U15" s="24">
        <v>-5.9069450000000003E-2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42251</v>
      </c>
      <c r="B16" s="24" t="e">
        <v>#N/A</v>
      </c>
      <c r="C16" s="24">
        <v>-3.0285954E-2</v>
      </c>
      <c r="D16" s="24">
        <v>-0.16454022999999998</v>
      </c>
      <c r="E16" s="24">
        <v>-0.11740476</v>
      </c>
      <c r="F16" s="24">
        <v>-4.7297359999999997E-2</v>
      </c>
      <c r="G16" s="24">
        <v>-0.13726991999999999</v>
      </c>
      <c r="H16" s="24">
        <v>-0.18166381999999998</v>
      </c>
      <c r="I16" s="24">
        <v>-0.10435385</v>
      </c>
      <c r="J16" s="24">
        <v>-7.9892279999999996E-2</v>
      </c>
      <c r="K16" s="24">
        <v>-8.6990949999999997E-2</v>
      </c>
      <c r="L16" s="24">
        <v>-0.16816711000000001</v>
      </c>
      <c r="M16" s="24">
        <v>-0.13814932000000002</v>
      </c>
      <c r="N16" s="24">
        <v>2.1460056000000001E-3</v>
      </c>
      <c r="O16" s="24">
        <v>-0.14813631999999999</v>
      </c>
      <c r="P16" s="24">
        <v>-0.16425996999999998</v>
      </c>
      <c r="Q16" s="24">
        <v>-5.9829054E-2</v>
      </c>
      <c r="R16" s="24">
        <v>-4.5677957999999998E-2</v>
      </c>
      <c r="S16" s="24">
        <v>-0.13936018999999999</v>
      </c>
      <c r="T16" s="24">
        <v>-0.15593219</v>
      </c>
      <c r="U16" s="24">
        <v>-0.13944447000000001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42282</v>
      </c>
      <c r="B17" s="24" t="e">
        <v>#N/A</v>
      </c>
      <c r="C17" s="24">
        <v>7.2971580000000006E-3</v>
      </c>
      <c r="D17" s="24">
        <v>-4.7393439999999995E-3</v>
      </c>
      <c r="E17" s="24">
        <v>4.6382785000000003E-2</v>
      </c>
      <c r="F17" s="24">
        <v>1.4184712999999998E-3</v>
      </c>
      <c r="G17" s="24">
        <v>3.3777833E-2</v>
      </c>
      <c r="H17" s="24">
        <v>6.8464756000000002E-2</v>
      </c>
      <c r="I17" s="24">
        <v>6.9444419999999993E-2</v>
      </c>
      <c r="J17" s="24">
        <v>3.5317063000000003E-2</v>
      </c>
      <c r="K17" s="24">
        <v>0.10589003999999999</v>
      </c>
      <c r="L17" s="24">
        <v>2.2510886000000001E-2</v>
      </c>
      <c r="M17" s="24">
        <v>9.3991389999999994E-2</v>
      </c>
      <c r="N17" s="24">
        <v>5.7815789999999999E-2</v>
      </c>
      <c r="O17" s="24">
        <v>0.10695589</v>
      </c>
      <c r="P17" s="24">
        <v>0.11495077000000001</v>
      </c>
      <c r="Q17" s="24">
        <v>3.7794232000000004E-2</v>
      </c>
      <c r="R17" s="24">
        <v>-5.5297612999999999E-3</v>
      </c>
      <c r="S17" s="24">
        <v>8.6454629999999991E-2</v>
      </c>
      <c r="T17" s="24">
        <v>4.4176699999999999E-2</v>
      </c>
      <c r="U17" s="24">
        <v>5.4874180000000002E-2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42313</v>
      </c>
      <c r="B18" s="24" t="e">
        <v>#N/A</v>
      </c>
      <c r="C18" s="24">
        <v>1.2460113E-2</v>
      </c>
      <c r="D18" s="24">
        <v>0.13809526</v>
      </c>
      <c r="E18" s="24">
        <v>-1.7563342999999999E-2</v>
      </c>
      <c r="F18" s="24">
        <v>-4.2020739999999994E-2</v>
      </c>
      <c r="G18" s="24">
        <v>-2.0727574999999998E-2</v>
      </c>
      <c r="H18" s="24">
        <v>2.7184485999999997E-2</v>
      </c>
      <c r="I18" s="24">
        <v>4.8340560000000005E-2</v>
      </c>
      <c r="J18" s="24">
        <v>3.9389371999999999E-2</v>
      </c>
      <c r="K18" s="24">
        <v>8.1848509999999999E-2</v>
      </c>
      <c r="L18" s="24">
        <v>3.5562992000000002E-2</v>
      </c>
      <c r="M18" s="24">
        <v>-4.6487450000000001E-3</v>
      </c>
      <c r="N18" s="24">
        <v>0</v>
      </c>
      <c r="O18" s="24">
        <v>-5.1013526999999996E-2</v>
      </c>
      <c r="P18" s="24">
        <v>4.5630693000000007E-2</v>
      </c>
      <c r="Q18" s="24">
        <v>-2.8580130000000002E-2</v>
      </c>
      <c r="R18" s="24">
        <v>3.6671876999999999E-2</v>
      </c>
      <c r="S18" s="24">
        <v>0.11249340000000001</v>
      </c>
      <c r="T18" s="24">
        <v>-8.956051000000001E-2</v>
      </c>
      <c r="U18" s="24">
        <v>6.1811565999999998E-2</v>
      </c>
      <c r="V18" s="24">
        <v>-5.5986880000000003E-2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42342</v>
      </c>
      <c r="B19" s="24" t="e">
        <v>#N/A</v>
      </c>
      <c r="C19" s="24">
        <v>-7.8992486000000001E-2</v>
      </c>
      <c r="D19" s="24">
        <v>-1.9990741999999999E-2</v>
      </c>
      <c r="E19" s="24">
        <v>-1.3337135E-2</v>
      </c>
      <c r="F19" s="24">
        <v>-9.5613589999999998E-2</v>
      </c>
      <c r="G19" s="24">
        <v>-4.8181953E-2</v>
      </c>
      <c r="H19" s="24">
        <v>2.3629546000000001E-2</v>
      </c>
      <c r="I19" s="24">
        <v>-5.5746675000000002E-2</v>
      </c>
      <c r="J19" s="24">
        <v>-4.2611119999999995E-2</v>
      </c>
      <c r="K19" s="24">
        <v>-5.3393660000000003E-2</v>
      </c>
      <c r="L19" s="24">
        <v>-4.0065410000000003E-2</v>
      </c>
      <c r="M19" s="24">
        <v>-0.12056737999999999</v>
      </c>
      <c r="N19" s="24">
        <v>-0.13259113</v>
      </c>
      <c r="O19" s="24">
        <v>-3.7023901999999997E-2</v>
      </c>
      <c r="P19" s="24">
        <v>-3.7669836999999998E-2</v>
      </c>
      <c r="Q19" s="24">
        <v>-7.8310370000000004E-2</v>
      </c>
      <c r="R19" s="24">
        <v>-5.6320667000000005E-2</v>
      </c>
      <c r="S19" s="24">
        <v>-0.1116029</v>
      </c>
      <c r="T19" s="24">
        <v>-4.4659020000000001E-2</v>
      </c>
      <c r="U19" s="24">
        <v>-9.6253630000000007E-2</v>
      </c>
      <c r="V19" s="24">
        <v>5.2218913999999998E-2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42374</v>
      </c>
      <c r="B20" s="24" t="e">
        <v>#N/A</v>
      </c>
      <c r="C20" s="24">
        <v>-8.2885620000000011E-3</v>
      </c>
      <c r="D20" s="24">
        <v>-7.1525574000000002E-7</v>
      </c>
      <c r="E20" s="24">
        <v>-3.0726433000000001E-2</v>
      </c>
      <c r="F20" s="24">
        <v>-4.9395027000000001E-2</v>
      </c>
      <c r="G20" s="24">
        <v>-6.6183386000000011E-2</v>
      </c>
      <c r="H20" s="24">
        <v>-4.9241423999999999E-2</v>
      </c>
      <c r="I20" s="24">
        <v>-7.280093E-2</v>
      </c>
      <c r="J20" s="24">
        <v>-5.9781256000000005E-2</v>
      </c>
      <c r="K20" s="24">
        <v>-4.6351074999999999E-2</v>
      </c>
      <c r="L20" s="24">
        <v>-0.12918114999999999</v>
      </c>
      <c r="M20" s="24">
        <v>-8.372301E-2</v>
      </c>
      <c r="N20" s="24">
        <v>-6.8014089999999999E-2</v>
      </c>
      <c r="O20" s="24">
        <v>1.2167692000000001E-2</v>
      </c>
      <c r="P20" s="24">
        <v>-6.6708144999999996E-2</v>
      </c>
      <c r="Q20" s="24">
        <v>-6.0164869999999995E-2</v>
      </c>
      <c r="R20" s="24">
        <v>-6.0161829999999999E-2</v>
      </c>
      <c r="S20" s="24">
        <v>-7.7625810000000003E-2</v>
      </c>
      <c r="T20" s="24">
        <v>-2.0041764E-2</v>
      </c>
      <c r="U20" s="24">
        <v>-6.8734883999999998E-3</v>
      </c>
      <c r="V20" s="24">
        <v>-7.5499177000000001E-2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42405</v>
      </c>
      <c r="B21" s="24" t="e">
        <v>#N/A</v>
      </c>
      <c r="C21" s="24">
        <v>2.4528384E-2</v>
      </c>
      <c r="D21" s="24">
        <v>6.3212870000000004E-2</v>
      </c>
      <c r="E21" s="24">
        <v>-4.1989384000000005E-2</v>
      </c>
      <c r="F21" s="24">
        <v>1.2783289E-2</v>
      </c>
      <c r="G21" s="24">
        <v>1.4447212000000001E-2</v>
      </c>
      <c r="H21" s="24">
        <v>3.5761595E-2</v>
      </c>
      <c r="I21" s="24">
        <v>4.0519238000000001E-3</v>
      </c>
      <c r="J21" s="24">
        <v>-3.6999105999999997E-2</v>
      </c>
      <c r="K21" s="24">
        <v>-2.422005E-2</v>
      </c>
      <c r="L21" s="24">
        <v>-7.9129339999999999E-3</v>
      </c>
      <c r="M21" s="24">
        <v>-2.1192968E-2</v>
      </c>
      <c r="N21" s="24">
        <v>-0.18678528</v>
      </c>
      <c r="O21" s="24">
        <v>-6.4017653000000008E-2</v>
      </c>
      <c r="P21" s="24">
        <v>-0.13153612000000001</v>
      </c>
      <c r="Q21" s="24">
        <v>-2.3574589999999999E-2</v>
      </c>
      <c r="R21" s="24">
        <v>4.2247175999999997E-2</v>
      </c>
      <c r="S21" s="24">
        <v>6.4277529999999999E-2</v>
      </c>
      <c r="T21" s="24">
        <v>-2.663803E-2</v>
      </c>
      <c r="U21" s="24">
        <v>-9.466666E-2</v>
      </c>
      <c r="V21" s="24">
        <v>-0.11068457999999999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42433</v>
      </c>
      <c r="B22" s="24" t="e">
        <v>#N/A</v>
      </c>
      <c r="C22" s="24">
        <v>8.6556200000000014E-2</v>
      </c>
      <c r="D22" s="24">
        <v>6.4818860000000006E-2</v>
      </c>
      <c r="E22" s="24">
        <v>6.6832542000000009E-2</v>
      </c>
      <c r="F22" s="24">
        <v>4.6471596000000004E-2</v>
      </c>
      <c r="G22" s="24">
        <v>0.18507027000000001</v>
      </c>
      <c r="H22" s="24">
        <v>7.0332409999999998E-2</v>
      </c>
      <c r="I22" s="24">
        <v>9.4431039999999994E-2</v>
      </c>
      <c r="J22" s="24">
        <v>8.2360509999999998E-2</v>
      </c>
      <c r="K22" s="24">
        <v>4.6276810000000002E-2</v>
      </c>
      <c r="L22" s="24">
        <v>0.24576271</v>
      </c>
      <c r="M22" s="24">
        <v>0.10870528</v>
      </c>
      <c r="N22" s="24">
        <v>0.11249995</v>
      </c>
      <c r="O22" s="24">
        <v>3.1839609999999997E-2</v>
      </c>
      <c r="P22" s="24">
        <v>0.10810816000000001</v>
      </c>
      <c r="Q22" s="24">
        <v>7.5238584999999997E-2</v>
      </c>
      <c r="R22" s="24">
        <v>5.6067229999999996E-2</v>
      </c>
      <c r="S22" s="24">
        <v>6.2800764999999995E-2</v>
      </c>
      <c r="T22" s="24">
        <v>8.976054E-2</v>
      </c>
      <c r="U22" s="24">
        <v>7.4374079999999995E-2</v>
      </c>
      <c r="V22" s="24">
        <v>8.1294900000000003E-2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42465</v>
      </c>
      <c r="B23" s="24" t="e">
        <v>#N/A</v>
      </c>
      <c r="C23" s="24">
        <v>2.4858712999999998E-2</v>
      </c>
      <c r="D23" s="24">
        <v>-2.3089826000000001E-2</v>
      </c>
      <c r="E23" s="24">
        <v>3.6713361999999999E-2</v>
      </c>
      <c r="F23" s="24">
        <v>7.1272016000000007E-2</v>
      </c>
      <c r="G23" s="24">
        <v>5.4266810000000006E-2</v>
      </c>
      <c r="H23" s="24">
        <v>4.0621280000000003E-2</v>
      </c>
      <c r="I23" s="24">
        <v>-1.2536883E-2</v>
      </c>
      <c r="J23" s="24">
        <v>1.2159227999999999E-2</v>
      </c>
      <c r="K23" s="24">
        <v>1.9702435000000001E-2</v>
      </c>
      <c r="L23" s="24">
        <v>1.6006349999999999E-2</v>
      </c>
      <c r="M23" s="24">
        <v>2.1944880000000003E-2</v>
      </c>
      <c r="N23" s="24">
        <v>9.8314284999999994E-3</v>
      </c>
      <c r="O23" s="24">
        <v>6.4761639999999995E-3</v>
      </c>
      <c r="P23" s="24">
        <v>-9.900987E-3</v>
      </c>
      <c r="Q23" s="24">
        <v>5.2225589999999999E-4</v>
      </c>
      <c r="R23" s="24">
        <v>-4.3058395000000003E-3</v>
      </c>
      <c r="S23" s="24">
        <v>9.3034979999999989E-2</v>
      </c>
      <c r="T23" s="24">
        <v>3.2336830000000004E-2</v>
      </c>
      <c r="U23" s="24">
        <v>-6.1000705000000002E-2</v>
      </c>
      <c r="V23" s="24">
        <v>-2.9496609999999999E-2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42495</v>
      </c>
      <c r="B24" s="24" t="e">
        <v>#N/A</v>
      </c>
      <c r="C24" s="24">
        <v>2.9768467E-2</v>
      </c>
      <c r="D24" s="24">
        <v>-4.1254880000000001E-2</v>
      </c>
      <c r="E24" s="24">
        <v>-4.5250177000000003E-2</v>
      </c>
      <c r="F24" s="24">
        <v>-7.8300953000000006E-2</v>
      </c>
      <c r="G24" s="24">
        <v>0.14145373999999999</v>
      </c>
      <c r="H24" s="24">
        <v>-6.1997710000000004E-2</v>
      </c>
      <c r="I24" s="24">
        <v>-5.6758759999999998E-2</v>
      </c>
      <c r="J24" s="24">
        <v>-7.5566770000000004E-3</v>
      </c>
      <c r="K24" s="24">
        <v>-5.9148670000000007E-3</v>
      </c>
      <c r="L24" s="24">
        <v>8.8617559999999998E-2</v>
      </c>
      <c r="M24" s="24">
        <v>-7.6832175000000006E-3</v>
      </c>
      <c r="N24" s="24">
        <v>0.11961078999999999</v>
      </c>
      <c r="O24" s="24">
        <v>8.3270069999999991E-3</v>
      </c>
      <c r="P24" s="24">
        <v>-4.6341419999999999E-3</v>
      </c>
      <c r="Q24" s="24">
        <v>-2.7661859999999996E-2</v>
      </c>
      <c r="R24" s="24">
        <v>1.2456416999999999E-2</v>
      </c>
      <c r="S24" s="24">
        <v>-7.5684429999999997E-2</v>
      </c>
      <c r="T24" s="24">
        <v>-1.4775395E-2</v>
      </c>
      <c r="U24" s="24">
        <v>4.2335749999999998E-2</v>
      </c>
      <c r="V24" s="24">
        <v>9.0036629999999993E-2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42524</v>
      </c>
      <c r="B25" s="24" t="e">
        <v>#N/A</v>
      </c>
      <c r="C25" s="24">
        <v>-3.5867214000000001E-2</v>
      </c>
      <c r="D25" s="24">
        <v>3.2720803999999999E-2</v>
      </c>
      <c r="E25" s="24">
        <v>0.13305855</v>
      </c>
      <c r="F25" s="24">
        <v>-1.6657472E-2</v>
      </c>
      <c r="G25" s="24">
        <v>5.1635146E-2</v>
      </c>
      <c r="H25" s="24">
        <v>-9.7919106000000002E-3</v>
      </c>
      <c r="I25" s="24">
        <v>8.313537E-2</v>
      </c>
      <c r="J25" s="24">
        <v>-2.7333079999999999E-2</v>
      </c>
      <c r="K25" s="24">
        <v>2.0626782999999999E-2</v>
      </c>
      <c r="L25" s="24">
        <v>-1.3748168999999999E-2</v>
      </c>
      <c r="M25" s="24">
        <v>7.5838803999999996E-2</v>
      </c>
      <c r="N25" s="24">
        <v>7.4534059999999999E-2</v>
      </c>
      <c r="O25" s="24">
        <v>5.7057022999999998E-2</v>
      </c>
      <c r="P25" s="24">
        <v>3.2099962000000003E-2</v>
      </c>
      <c r="Q25" s="24">
        <v>-2.3080945000000002E-2</v>
      </c>
      <c r="R25" s="24">
        <v>3.2882809999999998E-2</v>
      </c>
      <c r="S25" s="24">
        <v>1.7670511999999999E-2</v>
      </c>
      <c r="T25" s="24">
        <v>-2.4895071999999997E-2</v>
      </c>
      <c r="U25" s="24">
        <v>3.3613443E-2</v>
      </c>
      <c r="V25" s="24">
        <v>-4.1928886999999995E-3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42556</v>
      </c>
      <c r="B26" s="24" t="e">
        <v>#N/A</v>
      </c>
      <c r="C26" s="24">
        <v>4.1289926000000005E-2</v>
      </c>
      <c r="D26" s="24">
        <v>6.5643430000000003E-2</v>
      </c>
      <c r="E26" s="24">
        <v>1.0106921E-2</v>
      </c>
      <c r="F26" s="24">
        <v>-8.0253069999999996E-2</v>
      </c>
      <c r="G26" s="24">
        <v>2.6999711999999999E-2</v>
      </c>
      <c r="H26" s="24">
        <v>1.6721606E-2</v>
      </c>
      <c r="I26" s="24">
        <v>1.9005774999999999E-2</v>
      </c>
      <c r="J26" s="24">
        <v>-9.0295669999999988E-3</v>
      </c>
      <c r="K26" s="24">
        <v>1.0299325E-2</v>
      </c>
      <c r="L26" s="24">
        <v>9.1350320000000013E-2</v>
      </c>
      <c r="M26" s="24">
        <v>-2.7825593999999999E-2</v>
      </c>
      <c r="N26" s="24">
        <v>-0.23583816999999999</v>
      </c>
      <c r="O26" s="24">
        <v>-2.7918219999999998E-3</v>
      </c>
      <c r="P26" s="24">
        <v>5.8567524000000004E-4</v>
      </c>
      <c r="Q26" s="24">
        <v>2.761972E-2</v>
      </c>
      <c r="R26" s="24">
        <v>9.4957349999999999E-3</v>
      </c>
      <c r="S26" s="24">
        <v>-2.6332616999999999E-2</v>
      </c>
      <c r="T26" s="24">
        <v>5.6255579999999999E-2</v>
      </c>
      <c r="U26" s="24">
        <v>-2.7100444000000001E-3</v>
      </c>
      <c r="V26" s="24">
        <v>-1.7639637E-2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42587</v>
      </c>
      <c r="B27" s="24">
        <v>3.2643317999999998E-2</v>
      </c>
      <c r="C27" s="24">
        <v>3.4220576000000003E-2</v>
      </c>
      <c r="D27" s="24">
        <v>9.1807250000000007E-2</v>
      </c>
      <c r="E27" s="24">
        <v>2.4780511999999998E-2</v>
      </c>
      <c r="F27" s="24">
        <v>0.13230764</v>
      </c>
      <c r="G27" s="24">
        <v>0.10679913000000001</v>
      </c>
      <c r="H27" s="24">
        <v>1.4778256E-2</v>
      </c>
      <c r="I27" s="24">
        <v>0.10616934</v>
      </c>
      <c r="J27" s="24">
        <v>3.1967282E-2</v>
      </c>
      <c r="K27" s="24">
        <v>7.6168420000000001E-2</v>
      </c>
      <c r="L27" s="24">
        <v>0.15577374999999999</v>
      </c>
      <c r="M27" s="24">
        <v>0.12986505500000001</v>
      </c>
      <c r="N27" s="24">
        <v>9.0771674999999996E-2</v>
      </c>
      <c r="O27" s="24">
        <v>6.3418150000000006E-2</v>
      </c>
      <c r="P27" s="24">
        <v>6.9550633000000001E-2</v>
      </c>
      <c r="Q27" s="24">
        <v>8.9270950000000002E-2</v>
      </c>
      <c r="R27" s="24">
        <v>4.7321795999999999E-2</v>
      </c>
      <c r="S27" s="24">
        <v>-3.1843781000000002E-2</v>
      </c>
      <c r="T27" s="24">
        <v>4.1465162999999999E-2</v>
      </c>
      <c r="U27" s="24">
        <v>-2.1739185000000001E-2</v>
      </c>
      <c r="V27" s="24">
        <v>-2.8471289999999996E-2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42615</v>
      </c>
      <c r="B28" s="24">
        <v>1.7733216E-2</v>
      </c>
      <c r="C28" s="24">
        <v>-1.6018927000000002E-2</v>
      </c>
      <c r="D28" s="24">
        <v>-2.5641023999999998E-2</v>
      </c>
      <c r="E28" s="24">
        <v>-6.8010090000000002E-3</v>
      </c>
      <c r="F28" s="24">
        <v>-2.5543450999999998E-2</v>
      </c>
      <c r="G28" s="24">
        <v>-2.4340749000000002E-2</v>
      </c>
      <c r="H28" s="24">
        <v>0</v>
      </c>
      <c r="I28" s="24">
        <v>-1.0376096E-2</v>
      </c>
      <c r="J28" s="24">
        <v>2.2239803999999998E-2</v>
      </c>
      <c r="K28" s="24">
        <v>2.2341369999999999E-2</v>
      </c>
      <c r="L28" s="24">
        <v>7.9109669999999997E-3</v>
      </c>
      <c r="M28" s="24">
        <v>-4.8641205E-2</v>
      </c>
      <c r="N28" s="24">
        <v>5.6865454000000003E-2</v>
      </c>
      <c r="O28" s="24">
        <v>1.5835524E-2</v>
      </c>
      <c r="P28" s="24">
        <v>7.0837974999999997E-2</v>
      </c>
      <c r="Q28" s="24">
        <v>1.7052649999999999E-2</v>
      </c>
      <c r="R28" s="24">
        <v>-1.7231882E-2</v>
      </c>
      <c r="S28" s="24">
        <v>3.0503870000000002E-2</v>
      </c>
      <c r="T28" s="24">
        <v>-9.5762610000000008E-3</v>
      </c>
      <c r="U28" s="24">
        <v>3.8888931000000002E-2</v>
      </c>
      <c r="V28" s="24">
        <v>-2.2993684E-2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42648</v>
      </c>
      <c r="B29" s="24">
        <v>-9.6969603999999994E-3</v>
      </c>
      <c r="C29" s="24">
        <v>-1.1209011E-2</v>
      </c>
      <c r="D29" s="24">
        <v>2.6702762000000001E-2</v>
      </c>
      <c r="E29" s="24">
        <v>-5.6302310000000001E-2</v>
      </c>
      <c r="F29" s="24">
        <v>3.1790257000000002E-2</v>
      </c>
      <c r="G29" s="24">
        <v>-4.484701E-2</v>
      </c>
      <c r="H29" s="24">
        <v>-1.6990244000000002E-2</v>
      </c>
      <c r="I29" s="24">
        <v>3.0799389999999999E-2</v>
      </c>
      <c r="J29" s="24">
        <v>-3.010875E-2</v>
      </c>
      <c r="K29" s="24">
        <v>8.041978E-3</v>
      </c>
      <c r="L29" s="24">
        <v>1.5116214999999999E-2</v>
      </c>
      <c r="M29" s="24">
        <v>1.7467259999999998E-2</v>
      </c>
      <c r="N29" s="24">
        <v>-4.5944930000000002E-2</v>
      </c>
      <c r="O29" s="24">
        <v>-7.9602002999999994E-3</v>
      </c>
      <c r="P29" s="24">
        <v>3.2136917000000001E-2</v>
      </c>
      <c r="Q29" s="24">
        <v>-4.0040015999999998E-2</v>
      </c>
      <c r="R29" s="24">
        <v>1.1658192000000001E-2</v>
      </c>
      <c r="S29" s="24">
        <v>-2.6254713999999998E-2</v>
      </c>
      <c r="T29" s="24">
        <v>-2.7834773E-2</v>
      </c>
      <c r="U29" s="24">
        <v>8.6898803999999989E-3</v>
      </c>
      <c r="V29" s="24">
        <v>-5.1006020000000006E-2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42678</v>
      </c>
      <c r="B30" s="24">
        <v>1.0174394E-2</v>
      </c>
      <c r="C30" s="24">
        <v>4.6153784000000003E-2</v>
      </c>
      <c r="D30" s="24">
        <v>-4.0708599999999998E-2</v>
      </c>
      <c r="E30" s="24">
        <v>-7.2292385000000001E-2</v>
      </c>
      <c r="F30" s="24">
        <v>-2.5945902E-2</v>
      </c>
      <c r="G30" s="24">
        <v>1.4617561999999999E-2</v>
      </c>
      <c r="H30" s="24">
        <v>-3.3333359999999999E-2</v>
      </c>
      <c r="I30" s="24">
        <v>-2.6700497E-2</v>
      </c>
      <c r="J30" s="24">
        <v>-1.161629E-2</v>
      </c>
      <c r="K30" s="24">
        <v>-5.6885184999999998E-2</v>
      </c>
      <c r="L30" s="24">
        <v>1.2600303E-2</v>
      </c>
      <c r="M30" s="24">
        <v>-5.9728146000000003E-2</v>
      </c>
      <c r="N30" s="24">
        <v>-1.7868102E-2</v>
      </c>
      <c r="O30" s="24">
        <v>-6.1183569999999993E-2</v>
      </c>
      <c r="P30" s="24">
        <v>-7.2988270000000008E-2</v>
      </c>
      <c r="Q30" s="24">
        <v>-4.0667414999999998E-2</v>
      </c>
      <c r="R30" s="24">
        <v>-1.6040623E-2</v>
      </c>
      <c r="S30" s="24">
        <v>-8.1945599999999993E-2</v>
      </c>
      <c r="T30" s="24">
        <v>-3.8577496999999995E-2</v>
      </c>
      <c r="U30" s="24">
        <v>-6.9582519999999995E-2</v>
      </c>
      <c r="V30" s="24">
        <v>6.8821789999999994E-2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42709</v>
      </c>
      <c r="B31" s="24">
        <v>2.0068169E-2</v>
      </c>
      <c r="C31" s="24">
        <v>-1.2125850000000001E-2</v>
      </c>
      <c r="D31" s="24">
        <v>-5.1473560000000002E-2</v>
      </c>
      <c r="E31" s="24">
        <v>-6.1413646000000002E-2</v>
      </c>
      <c r="F31" s="24">
        <v>-1.3873458E-2</v>
      </c>
      <c r="G31" s="24">
        <v>2.755165E-3</v>
      </c>
      <c r="H31" s="24">
        <v>-5.6194123999999998E-2</v>
      </c>
      <c r="I31" s="24">
        <v>-1.6329287999999999E-3</v>
      </c>
      <c r="J31" s="24">
        <v>-0.11448831</v>
      </c>
      <c r="K31" s="24">
        <v>-1.5446842000000001E-2</v>
      </c>
      <c r="L31" s="24">
        <v>-9.162903E-2</v>
      </c>
      <c r="M31" s="24">
        <v>-2.3012578000000002E-2</v>
      </c>
      <c r="N31" s="24">
        <v>0.12605036</v>
      </c>
      <c r="O31" s="24">
        <v>-4.6652373999999996E-2</v>
      </c>
      <c r="P31" s="24">
        <v>2.1810531999999997E-3</v>
      </c>
      <c r="Q31" s="24">
        <v>-1.3586938E-2</v>
      </c>
      <c r="R31" s="24">
        <v>1.0742426000000001E-2</v>
      </c>
      <c r="S31" s="24">
        <v>-0.111143055</v>
      </c>
      <c r="T31" s="24">
        <v>2.6959179999999999E-2</v>
      </c>
      <c r="U31" s="24">
        <v>-5.1994267000000004E-2</v>
      </c>
      <c r="V31" s="24">
        <v>0.1560328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42740</v>
      </c>
      <c r="B32" s="24">
        <v>-2.5824844999999999E-2</v>
      </c>
      <c r="C32" s="24">
        <v>-1.1879622999999999E-2</v>
      </c>
      <c r="D32" s="24">
        <v>2.9305815999999998E-2</v>
      </c>
      <c r="E32" s="24">
        <v>7.0640205999999997E-2</v>
      </c>
      <c r="F32" s="24">
        <v>7.9442979999999996E-2</v>
      </c>
      <c r="G32" s="24">
        <v>4.2647360000000002E-2</v>
      </c>
      <c r="H32" s="24">
        <v>1.4857173E-2</v>
      </c>
      <c r="I32" s="24">
        <v>1.6354561E-2</v>
      </c>
      <c r="J32" s="24">
        <v>-1.6409755E-3</v>
      </c>
      <c r="K32" s="24">
        <v>3.8562417000000002E-2</v>
      </c>
      <c r="L32" s="24">
        <v>0.11036574999999998</v>
      </c>
      <c r="M32" s="24">
        <v>4.8419832999999995E-2</v>
      </c>
      <c r="N32" s="24">
        <v>3.7490606000000003E-2</v>
      </c>
      <c r="O32" s="24">
        <v>2.8255104999999999E-2</v>
      </c>
      <c r="P32" s="24">
        <v>2.2357701999999998E-3</v>
      </c>
      <c r="Q32" s="24">
        <v>9.47659E-2</v>
      </c>
      <c r="R32" s="24">
        <v>4.6208859999999997E-2</v>
      </c>
      <c r="S32" s="24">
        <v>1.6504644999999998E-2</v>
      </c>
      <c r="T32" s="24">
        <v>5.9238434E-2</v>
      </c>
      <c r="U32" s="24">
        <v>4.6956896999999997E-2</v>
      </c>
      <c r="V32" s="24">
        <v>8.5024834000000001E-3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42769</v>
      </c>
      <c r="B33" s="24">
        <v>1.9305944E-3</v>
      </c>
      <c r="C33" s="24">
        <v>6.3458559999999997E-2</v>
      </c>
      <c r="D33" s="24">
        <v>4.0290355999999996E-3</v>
      </c>
      <c r="E33" s="24">
        <v>-5.2038430000000005E-3</v>
      </c>
      <c r="F33" s="24">
        <v>8.0520870000000008E-2</v>
      </c>
      <c r="G33" s="24">
        <v>4.2328000000000005E-2</v>
      </c>
      <c r="H33" s="24">
        <v>2.6123285E-2</v>
      </c>
      <c r="I33" s="24">
        <v>4.4151545E-2</v>
      </c>
      <c r="J33" s="24">
        <v>5.9636234999999996E-2</v>
      </c>
      <c r="K33" s="24">
        <v>7.2260619999999998E-2</v>
      </c>
      <c r="L33" s="24">
        <v>6.7575215999999994E-2</v>
      </c>
      <c r="M33" s="24">
        <v>4.1854380000000004E-2</v>
      </c>
      <c r="N33" s="24">
        <v>-3.6674856999999998E-2</v>
      </c>
      <c r="O33" s="24">
        <v>5.8287740000000005E-2</v>
      </c>
      <c r="P33" s="24">
        <v>3.2887578000000001E-2</v>
      </c>
      <c r="Q33" s="24">
        <v>-2.516359E-2</v>
      </c>
      <c r="R33" s="24">
        <v>7.5744389999999997E-3</v>
      </c>
      <c r="S33" s="24">
        <v>0.12256622</v>
      </c>
      <c r="T33" s="24">
        <v>-1.7462254E-2</v>
      </c>
      <c r="U33" s="24">
        <v>5.1469799999999998E-3</v>
      </c>
      <c r="V33" s="24">
        <v>-7.4136259999999995E-4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42797</v>
      </c>
      <c r="B34" s="24">
        <v>1.0404587E-2</v>
      </c>
      <c r="C34" s="24">
        <v>1.3177514E-2</v>
      </c>
      <c r="D34" s="24">
        <v>-1.0433376000000001E-2</v>
      </c>
      <c r="E34" s="24">
        <v>-1.9761681999999999E-2</v>
      </c>
      <c r="F34" s="24">
        <v>6.3944817000000001E-2</v>
      </c>
      <c r="G34" s="24">
        <v>-4.4275227E-2</v>
      </c>
      <c r="H34" s="24">
        <v>1.0183333999999999E-2</v>
      </c>
      <c r="I34" s="24">
        <v>1.0097742E-2</v>
      </c>
      <c r="J34" s="24">
        <v>4.2155503999999996E-2</v>
      </c>
      <c r="K34" s="24">
        <v>-2.0030557999999997E-2</v>
      </c>
      <c r="L34" s="24">
        <v>2.6063920000000001E-2</v>
      </c>
      <c r="M34" s="24">
        <v>1.5492677999999999E-2</v>
      </c>
      <c r="N34" s="24">
        <v>-3.8071274999999997E-3</v>
      </c>
      <c r="O34" s="24">
        <v>2.7883053000000001E-2</v>
      </c>
      <c r="P34" s="24">
        <v>3.2689452000000001E-2</v>
      </c>
      <c r="Q34" s="24">
        <v>2.0650506000000002E-2</v>
      </c>
      <c r="R34" s="24">
        <v>-1.0581492999999999E-2</v>
      </c>
      <c r="S34" s="24">
        <v>1.2510776999999999E-2</v>
      </c>
      <c r="T34" s="24">
        <v>5.3377149999999998E-3</v>
      </c>
      <c r="U34" s="24">
        <v>-1.8288195E-2</v>
      </c>
      <c r="V34" s="24">
        <v>-2.0520925999999998E-2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42830</v>
      </c>
      <c r="B35" s="24">
        <v>1.4111400000000001E-2</v>
      </c>
      <c r="C35" s="24">
        <v>8.3190200000000006E-2</v>
      </c>
      <c r="D35" s="24">
        <v>6.0827254999999997E-2</v>
      </c>
      <c r="E35" s="24">
        <v>5.0103783999999998E-2</v>
      </c>
      <c r="F35" s="24">
        <v>1.7568231E-2</v>
      </c>
      <c r="G35" s="24">
        <v>2.1835445999999998E-2</v>
      </c>
      <c r="H35" s="24">
        <v>2.4529576000000001E-2</v>
      </c>
      <c r="I35" s="24">
        <v>4.9672007999999997E-2</v>
      </c>
      <c r="J35" s="24">
        <v>7.7356099999999997E-2</v>
      </c>
      <c r="K35" s="24">
        <v>5.7335853999999999E-2</v>
      </c>
      <c r="L35" s="24">
        <v>-3.0326664E-2</v>
      </c>
      <c r="M35" s="24">
        <v>-3.9382577000000002E-2</v>
      </c>
      <c r="N35" s="24">
        <v>1.7834425000000001E-2</v>
      </c>
      <c r="O35" s="24">
        <v>5.8941720000000003E-2</v>
      </c>
      <c r="P35" s="24">
        <v>3.5971164999999999E-2</v>
      </c>
      <c r="Q35" s="24">
        <v>-2.0233393E-3</v>
      </c>
      <c r="R35" s="24">
        <v>1.0164738E-2</v>
      </c>
      <c r="S35" s="24">
        <v>-5.6164265000000005E-3</v>
      </c>
      <c r="T35" s="24">
        <v>1.5315175E-2</v>
      </c>
      <c r="U35" s="24">
        <v>4.3219089999999995E-2</v>
      </c>
      <c r="V35" s="24">
        <v>1.2892842E-2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42860</v>
      </c>
      <c r="B36" s="24">
        <v>-2.2188783E-2</v>
      </c>
      <c r="C36" s="24">
        <v>-2.3334801000000002E-2</v>
      </c>
      <c r="D36" s="24">
        <v>2.2553562999999999E-2</v>
      </c>
      <c r="E36" s="24">
        <v>4.7713279999999997E-2</v>
      </c>
      <c r="F36" s="24">
        <v>9.8137260000000004E-2</v>
      </c>
      <c r="G36" s="24">
        <v>-3.3496975999999998E-2</v>
      </c>
      <c r="H36" s="24">
        <v>4.3620824999999995E-2</v>
      </c>
      <c r="I36" s="24">
        <v>1.7857194E-2</v>
      </c>
      <c r="J36" s="24">
        <v>-2.7095079999999998E-3</v>
      </c>
      <c r="K36" s="24">
        <v>3.8826942000000003E-2</v>
      </c>
      <c r="L36" s="24">
        <v>4.8115253000000002E-3</v>
      </c>
      <c r="M36" s="24">
        <v>6.8882704000000003E-2</v>
      </c>
      <c r="N36" s="24">
        <v>0.18523157000000001</v>
      </c>
      <c r="O36" s="24">
        <v>1.3440727999999999E-2</v>
      </c>
      <c r="P36" s="24">
        <v>4.3650866E-3</v>
      </c>
      <c r="Q36" s="24">
        <v>-5.5666447000000001E-2</v>
      </c>
      <c r="R36" s="24">
        <v>-8.2800389999999995E-3</v>
      </c>
      <c r="S36" s="24">
        <v>0.12115229</v>
      </c>
      <c r="T36" s="24">
        <v>-4.0626526000000001E-3</v>
      </c>
      <c r="U36" s="24">
        <v>2.1427869999999997E-3</v>
      </c>
      <c r="V36" s="24">
        <v>-1.1583090000000001E-2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42891</v>
      </c>
      <c r="B37" s="24">
        <v>3.0384660000000001E-2</v>
      </c>
      <c r="C37" s="24">
        <v>1.0902404999999999E-2</v>
      </c>
      <c r="D37" s="24">
        <v>1.5327096E-2</v>
      </c>
      <c r="E37" s="24">
        <v>1.6976595000000001E-2</v>
      </c>
      <c r="F37" s="24">
        <v>-1.3653278E-2</v>
      </c>
      <c r="G37" s="24">
        <v>2.9279947000000001E-2</v>
      </c>
      <c r="H37" s="24">
        <v>2.7341247000000003E-2</v>
      </c>
      <c r="I37" s="24">
        <v>2.8070092000000001E-2</v>
      </c>
      <c r="J37" s="24">
        <v>3.7259936E-2</v>
      </c>
      <c r="K37" s="24">
        <v>8.0271240000000008E-2</v>
      </c>
      <c r="L37" s="24">
        <v>-8.0872589999999994E-2</v>
      </c>
      <c r="M37" s="24">
        <v>5.7360053000000001E-2</v>
      </c>
      <c r="N37" s="24">
        <v>2.1119237000000003E-2</v>
      </c>
      <c r="O37" s="24">
        <v>2.8865694999999997E-2</v>
      </c>
      <c r="P37" s="24">
        <v>7.427895000000001E-2</v>
      </c>
      <c r="Q37" s="24">
        <v>-9.2407050000000004E-2</v>
      </c>
      <c r="R37" s="24">
        <v>-1.3830661999999999E-3</v>
      </c>
      <c r="S37" s="24">
        <v>4.4584393999999999E-2</v>
      </c>
      <c r="T37" s="24">
        <v>-9.3240140000000003E-3</v>
      </c>
      <c r="U37" s="24">
        <v>3.7776232E-2</v>
      </c>
      <c r="V37" s="24">
        <v>4.8774479999999995E-3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42921</v>
      </c>
      <c r="B38" s="24">
        <v>5.8867692999999999E-2</v>
      </c>
      <c r="C38" s="24">
        <v>-4.0357710000000005E-3</v>
      </c>
      <c r="D38" s="24">
        <v>1.2612103999999999E-2</v>
      </c>
      <c r="E38" s="24">
        <v>-4.3592930000000002E-2</v>
      </c>
      <c r="F38" s="24">
        <v>1.9804001000000002E-2</v>
      </c>
      <c r="G38" s="24">
        <v>7.0452689999999998E-3</v>
      </c>
      <c r="H38" s="24">
        <v>-1.7763376000000001E-2</v>
      </c>
      <c r="I38" s="24">
        <v>2.1615386E-2</v>
      </c>
      <c r="J38" s="24">
        <v>1.8610834999999999E-2</v>
      </c>
      <c r="K38" s="24">
        <v>-1.7372309999999998E-2</v>
      </c>
      <c r="L38" s="24">
        <v>5.5128336000000002E-3</v>
      </c>
      <c r="M38" s="24">
        <v>-7.3245706999999993E-2</v>
      </c>
      <c r="N38" s="24">
        <v>6.9286584999999998E-2</v>
      </c>
      <c r="O38" s="24">
        <v>-5.8790445000000005E-3</v>
      </c>
      <c r="P38" s="24">
        <v>1.4051795000000001E-2</v>
      </c>
      <c r="Q38" s="24">
        <v>2.8418303000000002E-3</v>
      </c>
      <c r="R38" s="24">
        <v>5.2143335000000004E-3</v>
      </c>
      <c r="S38" s="24">
        <v>6.2274929999999997E-3</v>
      </c>
      <c r="T38" s="24">
        <v>2.4287461999999999E-2</v>
      </c>
      <c r="U38" s="24">
        <v>3.9148329999999995E-2</v>
      </c>
      <c r="V38" s="24">
        <v>5.5294632999999996E-2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42951</v>
      </c>
      <c r="B39" s="24">
        <v>3.5398245000000002E-2</v>
      </c>
      <c r="C39" s="24">
        <v>6.8618297999999994E-2</v>
      </c>
      <c r="D39" s="24">
        <v>-2.0242870000000003E-2</v>
      </c>
      <c r="E39" s="24">
        <v>9.1718435000000004E-3</v>
      </c>
      <c r="F39" s="24">
        <v>6.7284345999999995E-2</v>
      </c>
      <c r="G39" s="24">
        <v>4.710889E-2</v>
      </c>
      <c r="H39" s="24">
        <v>7.5566770000000004E-3</v>
      </c>
      <c r="I39" s="24">
        <v>3.2850742000000002E-2</v>
      </c>
      <c r="J39" s="24">
        <v>4.8653719999999998E-2</v>
      </c>
      <c r="K39" s="24">
        <v>2.7781963E-2</v>
      </c>
      <c r="L39" s="24">
        <v>0.11175609</v>
      </c>
      <c r="M39" s="24">
        <v>6.5244436000000003E-2</v>
      </c>
      <c r="N39" s="24">
        <v>1.6440988E-2</v>
      </c>
      <c r="O39" s="24">
        <v>6.6768764999999994E-2</v>
      </c>
      <c r="P39" s="24">
        <v>8.4622379999999997E-2</v>
      </c>
      <c r="Q39" s="24">
        <v>7.5460196000000007E-2</v>
      </c>
      <c r="R39" s="24">
        <v>2.0570755E-3</v>
      </c>
      <c r="S39" s="24">
        <v>9.9262950000000003E-2</v>
      </c>
      <c r="T39" s="24">
        <v>6.0183166999999996E-2</v>
      </c>
      <c r="U39" s="24">
        <v>-2.5115669E-2</v>
      </c>
      <c r="V39" s="24">
        <v>-2.9141127999999999E-2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42983</v>
      </c>
      <c r="B40" s="24">
        <v>6.0478569999999995E-2</v>
      </c>
      <c r="C40" s="24">
        <v>5.6980013999999995E-2</v>
      </c>
      <c r="D40" s="24">
        <v>-2.6296377E-3</v>
      </c>
      <c r="E40" s="24">
        <v>-8.2622766E-3</v>
      </c>
      <c r="F40" s="24">
        <v>6.0699224000000003E-2</v>
      </c>
      <c r="G40" s="24">
        <v>6.4050436000000002E-2</v>
      </c>
      <c r="H40" s="24">
        <v>-9.3752145999999998E-4</v>
      </c>
      <c r="I40" s="24">
        <v>8.6253880000000012E-3</v>
      </c>
      <c r="J40" s="24">
        <v>-1.6114771E-2</v>
      </c>
      <c r="K40" s="24">
        <v>-3.5414815000000002E-2</v>
      </c>
      <c r="L40" s="24">
        <v>6.9973945999999995E-2</v>
      </c>
      <c r="M40" s="24">
        <v>4.2389869999999996E-2</v>
      </c>
      <c r="N40" s="24">
        <v>-5.1379679999999997E-2</v>
      </c>
      <c r="O40" s="24">
        <v>-2.2394538000000002E-2</v>
      </c>
      <c r="P40" s="24">
        <v>2.8859137999999999E-2</v>
      </c>
      <c r="Q40" s="24">
        <v>-7.1306350000000004E-2</v>
      </c>
      <c r="R40" s="24">
        <v>2.6713014E-2</v>
      </c>
      <c r="S40" s="24">
        <v>2.3692370000000001E-2</v>
      </c>
      <c r="T40" s="24">
        <v>-1.1129617999999999E-2</v>
      </c>
      <c r="U40" s="24">
        <v>-6.7796710000000001E-3</v>
      </c>
      <c r="V40" s="24">
        <v>3.0410767000000002E-2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43013</v>
      </c>
      <c r="B41" s="24">
        <v>1.5152097E-2</v>
      </c>
      <c r="C41" s="24">
        <v>4.4370770000000004E-2</v>
      </c>
      <c r="D41" s="24">
        <v>1.0169506E-2</v>
      </c>
      <c r="E41" s="24">
        <v>4.0822029999999995E-2</v>
      </c>
      <c r="F41" s="24">
        <v>-4.083121E-2</v>
      </c>
      <c r="G41" s="24">
        <v>8.482611000000001E-2</v>
      </c>
      <c r="H41" s="24">
        <v>1.251173E-2</v>
      </c>
      <c r="I41" s="24">
        <v>-2.0844459999999999E-2</v>
      </c>
      <c r="J41" s="24">
        <v>-2.8077781000000003E-2</v>
      </c>
      <c r="K41" s="24">
        <v>5.6496263000000005E-2</v>
      </c>
      <c r="L41" s="24">
        <v>5.2220582999999994E-2</v>
      </c>
      <c r="M41" s="24">
        <v>-4.6589793999999997E-2</v>
      </c>
      <c r="N41" s="24">
        <v>-8.0240729999999996E-2</v>
      </c>
      <c r="O41" s="24">
        <v>-2.1439075000000002E-2</v>
      </c>
      <c r="P41" s="24">
        <v>7.2080850000000002E-2</v>
      </c>
      <c r="Q41" s="24">
        <v>-5.4668306999999999E-2</v>
      </c>
      <c r="R41" s="24">
        <v>4.3476343000000001E-2</v>
      </c>
      <c r="S41" s="24">
        <v>-8.384280999999999E-2</v>
      </c>
      <c r="T41" s="24">
        <v>-1.1254966E-2</v>
      </c>
      <c r="U41" s="24">
        <v>2.3890853E-2</v>
      </c>
      <c r="V41" s="24">
        <v>5.0593615000000007E-3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43042</v>
      </c>
      <c r="B42" s="24">
        <v>-2.6676060000000003E-3</v>
      </c>
      <c r="C42" s="24">
        <v>-1.1911392E-3</v>
      </c>
      <c r="D42" s="24">
        <v>7.0842505E-3</v>
      </c>
      <c r="E42" s="24">
        <v>-4.8025845999999997E-3</v>
      </c>
      <c r="F42" s="24">
        <v>1.5203356999999999E-2</v>
      </c>
      <c r="G42" s="24">
        <v>2.9140353000000001E-2</v>
      </c>
      <c r="H42" s="24">
        <v>-1.4519572000000001E-2</v>
      </c>
      <c r="I42" s="24">
        <v>3.4661531000000002E-2</v>
      </c>
      <c r="J42" s="24">
        <v>-7.1666660000000007E-2</v>
      </c>
      <c r="K42" s="24">
        <v>7.5035453000000002E-2</v>
      </c>
      <c r="L42" s="24">
        <v>-8.8358039999999999E-2</v>
      </c>
      <c r="M42" s="24">
        <v>4.0302276999999997E-3</v>
      </c>
      <c r="N42" s="24">
        <v>2.3991346E-2</v>
      </c>
      <c r="O42" s="24">
        <v>6.8727493000000001E-2</v>
      </c>
      <c r="P42" s="24">
        <v>1.3691186999999999E-3</v>
      </c>
      <c r="Q42" s="24">
        <v>-2.4041593E-2</v>
      </c>
      <c r="R42" s="24">
        <v>6.2689779999999997E-3</v>
      </c>
      <c r="S42" s="24">
        <v>-1.8112421E-2</v>
      </c>
      <c r="T42" s="24">
        <v>1.052928E-2</v>
      </c>
      <c r="U42" s="24">
        <v>7.7333330000000006E-2</v>
      </c>
      <c r="V42" s="24">
        <v>-3.8974880000000003E-2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43074</v>
      </c>
      <c r="B43" s="24">
        <v>4.6170949999999999E-3</v>
      </c>
      <c r="C43" s="24">
        <v>-0.13158422</v>
      </c>
      <c r="D43" s="24">
        <v>-9.2558264999999997E-3</v>
      </c>
      <c r="E43" s="24">
        <v>-3.0294954999999998E-2</v>
      </c>
      <c r="F43" s="24">
        <v>-1.3103663999999999E-2</v>
      </c>
      <c r="G43" s="24">
        <v>-5.8990059999999997E-2</v>
      </c>
      <c r="H43" s="24">
        <v>3.6677122E-2</v>
      </c>
      <c r="I43" s="24">
        <v>-2.9807448E-2</v>
      </c>
      <c r="J43" s="24">
        <v>4.5880080000000002E-3</v>
      </c>
      <c r="K43" s="24">
        <v>-2.5069713999999999E-3</v>
      </c>
      <c r="L43" s="24">
        <v>6.1053040000000006E-3</v>
      </c>
      <c r="M43" s="24">
        <v>7.1751120000000002E-2</v>
      </c>
      <c r="N43" s="24">
        <v>-2.3429215E-2</v>
      </c>
      <c r="O43" s="24">
        <v>-3.2855987999999996E-2</v>
      </c>
      <c r="P43" s="24">
        <v>-1.6405940000000001E-2</v>
      </c>
      <c r="Q43" s="24">
        <v>-3.6284983E-2</v>
      </c>
      <c r="R43" s="24">
        <v>-2.2686123999999998E-3</v>
      </c>
      <c r="S43" s="24">
        <v>-3.5922290000000003E-2</v>
      </c>
      <c r="T43" s="24">
        <v>-7.0121050000000004E-2</v>
      </c>
      <c r="U43" s="24">
        <v>4.3316840000000002E-2</v>
      </c>
      <c r="V43" s="24">
        <v>1.0122895E-2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43105</v>
      </c>
      <c r="B44" s="24">
        <v>5.5787919999999998E-2</v>
      </c>
      <c r="C44" s="24">
        <v>0.24757767</v>
      </c>
      <c r="D44" s="24">
        <v>8.4143640000000006E-2</v>
      </c>
      <c r="E44" s="24">
        <v>0.11160755</v>
      </c>
      <c r="F44" s="24">
        <v>8.8982220000000001E-2</v>
      </c>
      <c r="G44" s="24">
        <v>9.146594999999999E-2</v>
      </c>
      <c r="H44" s="24">
        <v>8.7418320000000008E-2</v>
      </c>
      <c r="I44" s="24">
        <v>4.7894597000000004E-2</v>
      </c>
      <c r="J44" s="24">
        <v>2.2715687999999998E-2</v>
      </c>
      <c r="K44" s="24">
        <v>4.8808455000000001E-2</v>
      </c>
      <c r="L44" s="24">
        <v>9.4754810000000009E-2</v>
      </c>
      <c r="M44" s="24">
        <v>0.11143314</v>
      </c>
      <c r="N44" s="24">
        <v>0.18289852000000001</v>
      </c>
      <c r="O44" s="24">
        <v>8.2875610000000002E-2</v>
      </c>
      <c r="P44" s="24">
        <v>0.10466373000000001</v>
      </c>
      <c r="Q44" s="24">
        <v>0.12928200000000001</v>
      </c>
      <c r="R44" s="24">
        <v>5.7633995999999993E-2</v>
      </c>
      <c r="S44" s="24">
        <v>0.13365005999999999</v>
      </c>
      <c r="T44" s="24">
        <v>6.5210459999999998E-2</v>
      </c>
      <c r="U44" s="24">
        <v>0.10814476000000001</v>
      </c>
      <c r="V44" s="24">
        <v>5.7786819999999996E-2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43136</v>
      </c>
      <c r="B45" s="24">
        <v>3.6556004999999996E-2</v>
      </c>
      <c r="C45" s="24">
        <v>-1.3864696000000001E-2</v>
      </c>
      <c r="D45" s="24">
        <v>-1.6218066E-2</v>
      </c>
      <c r="E45" s="24">
        <v>-9.880543E-2</v>
      </c>
      <c r="F45" s="24">
        <v>-2.3716807000000003E-2</v>
      </c>
      <c r="G45" s="24">
        <v>-2.2482394999999999E-2</v>
      </c>
      <c r="H45" s="24">
        <v>4.6579838000000004E-3</v>
      </c>
      <c r="I45" s="24">
        <v>-1.8686593000000001E-2</v>
      </c>
      <c r="J45" s="24">
        <v>-5.8846474000000008E-3</v>
      </c>
      <c r="K45" s="24">
        <v>-6.6761913000000006E-2</v>
      </c>
      <c r="L45" s="24">
        <v>1.4472485E-2</v>
      </c>
      <c r="M45" s="24">
        <v>-7.4971676000000001E-2</v>
      </c>
      <c r="N45" s="24">
        <v>-2.1657228000000001E-2</v>
      </c>
      <c r="O45" s="24">
        <v>-6.821555E-2</v>
      </c>
      <c r="P45" s="24">
        <v>-1.4587164E-2</v>
      </c>
      <c r="Q45" s="24">
        <v>-2.8472721999999999E-2</v>
      </c>
      <c r="R45" s="24">
        <v>8.2820654E-3</v>
      </c>
      <c r="S45" s="24">
        <v>-3.4966588E-2</v>
      </c>
      <c r="T45" s="24">
        <v>-2.5171518E-2</v>
      </c>
      <c r="U45" s="24">
        <v>-5.2460729999999997E-2</v>
      </c>
      <c r="V45" s="24">
        <v>2.5324464000000001E-2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43164</v>
      </c>
      <c r="B46" s="24">
        <v>-5.129707E-2</v>
      </c>
      <c r="C46" s="24">
        <v>-8.1937312999999998E-3</v>
      </c>
      <c r="D46" s="24">
        <v>8.0673694999999993E-3</v>
      </c>
      <c r="E46" s="24">
        <v>4.1425227999999994E-3</v>
      </c>
      <c r="F46" s="24">
        <v>-4.2422056E-2</v>
      </c>
      <c r="G46" s="24">
        <v>1.2218474999999999E-2</v>
      </c>
      <c r="H46" s="24">
        <v>1.8545389000000002E-2</v>
      </c>
      <c r="I46" s="24">
        <v>9.2492103999999992E-3</v>
      </c>
      <c r="J46" s="24">
        <v>-8.0899596000000001E-3</v>
      </c>
      <c r="K46" s="24">
        <v>1.3917685E-3</v>
      </c>
      <c r="L46" s="24">
        <v>5.6603790000000001E-2</v>
      </c>
      <c r="M46" s="24">
        <v>0.10816622000000001</v>
      </c>
      <c r="N46" s="24">
        <v>-2.7911484E-2</v>
      </c>
      <c r="O46" s="24">
        <v>2.89917E-4</v>
      </c>
      <c r="P46" s="24">
        <v>-7.3297023999999997E-3</v>
      </c>
      <c r="Q46" s="24">
        <v>6.2346459999999999E-4</v>
      </c>
      <c r="R46" s="24">
        <v>-7.8988075E-4</v>
      </c>
      <c r="S46" s="24">
        <v>2.4232626E-2</v>
      </c>
      <c r="T46" s="24">
        <v>-1.1737346999999999E-3</v>
      </c>
      <c r="U46" s="24">
        <v>6.449771E-2</v>
      </c>
      <c r="V46" s="24">
        <v>-1.7988265E-2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43195</v>
      </c>
      <c r="B47" s="24">
        <v>-1.3794064999999999E-2</v>
      </c>
      <c r="C47" s="24">
        <v>8.0735683000000003E-3</v>
      </c>
      <c r="D47" s="24">
        <v>-6.2630470000000008E-2</v>
      </c>
      <c r="E47" s="24">
        <v>-4.7029675999999999E-2</v>
      </c>
      <c r="F47" s="24">
        <v>-4.3165444999999997E-2</v>
      </c>
      <c r="G47" s="24">
        <v>2.7692318E-2</v>
      </c>
      <c r="H47" s="24">
        <v>1.536262E-2</v>
      </c>
      <c r="I47" s="24">
        <v>3.0188799999999998E-2</v>
      </c>
      <c r="J47" s="24">
        <v>4.8140049999999997E-2</v>
      </c>
      <c r="K47" s="24">
        <v>3.8637996000000001E-2</v>
      </c>
      <c r="L47" s="24">
        <v>-4.006958E-2</v>
      </c>
      <c r="M47" s="24">
        <v>-5.8343705999999995E-2</v>
      </c>
      <c r="N47" s="24">
        <v>-1.7821848000000001E-2</v>
      </c>
      <c r="O47" s="24">
        <v>3.7682056000000004E-3</v>
      </c>
      <c r="P47" s="24">
        <v>-1.7952800000000001E-2</v>
      </c>
      <c r="Q47" s="24">
        <v>5.1195740000000003E-2</v>
      </c>
      <c r="R47" s="24">
        <v>-3.8128316000000002E-2</v>
      </c>
      <c r="S47" s="24">
        <v>-7.0302009999999998E-2</v>
      </c>
      <c r="T47" s="24">
        <v>-2.4676860000000002E-2</v>
      </c>
      <c r="U47" s="24">
        <v>8.6863280000000001E-2</v>
      </c>
      <c r="V47" s="24">
        <v>0.10915888000000001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43224</v>
      </c>
      <c r="B48" s="24">
        <v>-4.0964546000000004E-2</v>
      </c>
      <c r="C48" s="24">
        <v>-2.9428184000000003E-2</v>
      </c>
      <c r="D48" s="24">
        <v>-8.7973300000000004E-2</v>
      </c>
      <c r="E48" s="24">
        <v>-4.6176139999999997E-2</v>
      </c>
      <c r="F48" s="24">
        <v>-3.7989736000000003E-2</v>
      </c>
      <c r="G48" s="24">
        <v>-5.0667524E-3</v>
      </c>
      <c r="H48" s="24">
        <v>-2.241522E-2</v>
      </c>
      <c r="I48" s="24">
        <v>-5.6253314000000006E-2</v>
      </c>
      <c r="J48" s="24">
        <v>-7.4017819999999998E-2</v>
      </c>
      <c r="K48" s="24">
        <v>-5.4864883E-3</v>
      </c>
      <c r="L48" s="24">
        <v>-7.5544476999999999E-2</v>
      </c>
      <c r="M48" s="24">
        <v>-3.6264896000000005E-2</v>
      </c>
      <c r="N48" s="24">
        <v>3.6290406999999997E-2</v>
      </c>
      <c r="O48" s="24">
        <v>-1.126188E-2</v>
      </c>
      <c r="P48" s="24">
        <v>-9.2880130000000012E-3</v>
      </c>
      <c r="Q48" s="24">
        <v>-4.8851967000000003E-3</v>
      </c>
      <c r="R48" s="24">
        <v>2.2960782000000002E-2</v>
      </c>
      <c r="S48" s="24">
        <v>-0.13669413999999999</v>
      </c>
      <c r="T48" s="24">
        <v>-1.2048244E-2</v>
      </c>
      <c r="U48" s="24">
        <v>-0.12974845999999998</v>
      </c>
      <c r="V48" s="24">
        <v>1.449275E-2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43256</v>
      </c>
      <c r="B49" s="24">
        <v>2.0593762000000002E-2</v>
      </c>
      <c r="C49" s="24">
        <v>-3.7804663000000002E-2</v>
      </c>
      <c r="D49" s="24">
        <v>4.9247145999999999E-2</v>
      </c>
      <c r="E49" s="24">
        <v>-8.4719659999999992E-3</v>
      </c>
      <c r="F49" s="24">
        <v>-3.2085537999999997E-2</v>
      </c>
      <c r="G49" s="24">
        <v>-9.2592834999999998E-3</v>
      </c>
      <c r="H49" s="24">
        <v>-5.6749763000000002E-2</v>
      </c>
      <c r="I49" s="24">
        <v>4.3803809999999999E-2</v>
      </c>
      <c r="J49" s="24">
        <v>-0.10268503000000001</v>
      </c>
      <c r="K49" s="24">
        <v>-1.4128149000000001E-2</v>
      </c>
      <c r="L49" s="24">
        <v>-0.14184046</v>
      </c>
      <c r="M49" s="24">
        <v>-3.9609969000000002E-2</v>
      </c>
      <c r="N49" s="24">
        <v>-8.4630310000000014E-2</v>
      </c>
      <c r="O49" s="24">
        <v>-2.5993109E-2</v>
      </c>
      <c r="P49" s="24">
        <v>6.0119033000000002E-2</v>
      </c>
      <c r="Q49" s="24">
        <v>6.6063403999999992E-2</v>
      </c>
      <c r="R49" s="24">
        <v>-2.6496349999999998E-2</v>
      </c>
      <c r="S49" s="24">
        <v>-0.11847276000000001</v>
      </c>
      <c r="T49" s="24">
        <v>1.3414740000000001E-2</v>
      </c>
      <c r="U49" s="24">
        <v>-1.3605415999999999E-2</v>
      </c>
      <c r="V49" s="24">
        <v>6.1793923000000001E-2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43286</v>
      </c>
      <c r="B50" s="24">
        <v>-0.15503067000000001</v>
      </c>
      <c r="C50" s="24">
        <v>-7.2777032999999991E-2</v>
      </c>
      <c r="D50" s="24">
        <v>-0.1096881</v>
      </c>
      <c r="E50" s="24">
        <v>-7.4766635999999997E-2</v>
      </c>
      <c r="F50" s="24">
        <v>-5.1075580000000002E-2</v>
      </c>
      <c r="G50" s="24">
        <v>-8.9079680000000008E-2</v>
      </c>
      <c r="H50" s="24">
        <v>-4.3831882000000003E-2</v>
      </c>
      <c r="I50" s="24">
        <v>-6.2682630000000003E-2</v>
      </c>
      <c r="J50" s="24">
        <v>0.14804494999999998</v>
      </c>
      <c r="K50" s="24">
        <v>-0.10481781</v>
      </c>
      <c r="L50" s="24">
        <v>-6.1654090000000002E-2</v>
      </c>
      <c r="M50" s="24">
        <v>-6.1899303999999995E-2</v>
      </c>
      <c r="N50" s="24">
        <v>-2.1254003E-2</v>
      </c>
      <c r="O50" s="24">
        <v>-1.3026476E-2</v>
      </c>
      <c r="P50" s="24">
        <v>-0.1105693</v>
      </c>
      <c r="Q50" s="24">
        <v>-2.4328887E-2</v>
      </c>
      <c r="R50" s="24">
        <v>-7.5771450000000004E-2</v>
      </c>
      <c r="S50" s="24">
        <v>9.9799633000000002E-3</v>
      </c>
      <c r="T50" s="24">
        <v>-4.2797029999999993E-2</v>
      </c>
      <c r="U50" s="24">
        <v>-0.13160920000000001</v>
      </c>
      <c r="V50" s="24">
        <v>-4.1244563999999997E-2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43315</v>
      </c>
      <c r="B51" s="24">
        <v>-2.0608841999999999E-2</v>
      </c>
      <c r="C51" s="24">
        <v>4.1438219999999998E-2</v>
      </c>
      <c r="D51" s="24">
        <v>7.2347999999999996E-2</v>
      </c>
      <c r="E51" s="24">
        <v>9.7019910000000001E-2</v>
      </c>
      <c r="F51" s="24">
        <v>6.947565E-2</v>
      </c>
      <c r="G51" s="24">
        <v>2.6670218000000002E-2</v>
      </c>
      <c r="H51" s="24">
        <v>5.8022619999999997E-2</v>
      </c>
      <c r="I51" s="24">
        <v>6.9424749999999993E-2</v>
      </c>
      <c r="J51" s="24">
        <v>4.5747639999999999E-2</v>
      </c>
      <c r="K51" s="24">
        <v>5.6411029999999997E-3</v>
      </c>
      <c r="L51" s="24">
        <v>0.16289864999999998</v>
      </c>
      <c r="M51" s="24">
        <v>2.2836446999999999E-2</v>
      </c>
      <c r="N51" s="24">
        <v>1.0858774E-3</v>
      </c>
      <c r="O51" s="24">
        <v>8.761787E-2</v>
      </c>
      <c r="P51" s="24">
        <v>-2.1246254000000003E-2</v>
      </c>
      <c r="Q51" s="24">
        <v>9.991527E-2</v>
      </c>
      <c r="R51" s="24">
        <v>6.9107412999999993E-2</v>
      </c>
      <c r="S51" s="24">
        <v>-0.122355995</v>
      </c>
      <c r="T51" s="24">
        <v>4.4619439999999996E-2</v>
      </c>
      <c r="U51" s="24">
        <v>8.0079440000000002E-2</v>
      </c>
      <c r="V51" s="24">
        <v>2.7997255000000002E-2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43348</v>
      </c>
      <c r="B52" s="24">
        <v>-1.7374456E-2</v>
      </c>
      <c r="C52" s="24">
        <v>-0.11642104</v>
      </c>
      <c r="D52" s="24">
        <v>-0.11465234000000001</v>
      </c>
      <c r="E52" s="24">
        <v>-3.1995236999999996E-2</v>
      </c>
      <c r="F52" s="24">
        <v>-1.3411582E-2</v>
      </c>
      <c r="G52" s="24">
        <v>-9.1298939999999995E-2</v>
      </c>
      <c r="H52" s="24">
        <v>-1.3786792999999999E-2</v>
      </c>
      <c r="I52" s="24">
        <v>-1.0333954999999999E-2</v>
      </c>
      <c r="J52" s="24">
        <v>-5.8778167000000006E-2</v>
      </c>
      <c r="K52" s="24">
        <v>-1.5160440999999998E-3</v>
      </c>
      <c r="L52" s="24">
        <v>-0.16964047999999998</v>
      </c>
      <c r="M52" s="24">
        <v>-0.16065131999999999</v>
      </c>
      <c r="N52" s="24">
        <v>-0.10303694000000001</v>
      </c>
      <c r="O52" s="24">
        <v>-3.0769169999999998E-2</v>
      </c>
      <c r="P52" s="24">
        <v>-5.3944590000000001E-2</v>
      </c>
      <c r="Q52" s="24">
        <v>-2.1030544999999998E-2</v>
      </c>
      <c r="R52" s="24">
        <v>-1.5022576000000001E-2</v>
      </c>
      <c r="S52" s="24">
        <v>-0.25101960000000001</v>
      </c>
      <c r="T52" s="24">
        <v>-2.449751E-2</v>
      </c>
      <c r="U52" s="24">
        <v>-9.8038910000000003E-3</v>
      </c>
      <c r="V52" s="24">
        <v>-9.0035260000000006E-2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43378</v>
      </c>
      <c r="B53" s="24">
        <v>4.3221711999999997E-3</v>
      </c>
      <c r="C53" s="24">
        <v>4.2649390000000002E-2</v>
      </c>
      <c r="D53" s="24">
        <v>-4.6750307E-3</v>
      </c>
      <c r="E53" s="24">
        <v>-9.1986240000000011E-2</v>
      </c>
      <c r="F53" s="24">
        <v>-1.2744307999999999E-2</v>
      </c>
      <c r="G53" s="24">
        <v>1.4432430000000001E-2</v>
      </c>
      <c r="H53" s="24">
        <v>-1.2736796999999999E-2</v>
      </c>
      <c r="I53" s="24">
        <v>-5.7831344999999999E-2</v>
      </c>
      <c r="J53" s="24">
        <v>1.5151501000000001E-2</v>
      </c>
      <c r="K53" s="24">
        <v>-2.2623718000000001E-2</v>
      </c>
      <c r="L53" s="24">
        <v>0.17575369999999998</v>
      </c>
      <c r="M53" s="24">
        <v>-8.1999900000000008E-3</v>
      </c>
      <c r="N53" s="24">
        <v>-5.1995159999999999E-2</v>
      </c>
      <c r="O53" s="24">
        <v>-0.14415586</v>
      </c>
      <c r="P53" s="24">
        <v>-3.0308247E-2</v>
      </c>
      <c r="Q53" s="24">
        <v>-1.6282916000000001E-2</v>
      </c>
      <c r="R53" s="24">
        <v>2.0250560000000001E-2</v>
      </c>
      <c r="S53" s="24">
        <v>9.455442E-2</v>
      </c>
      <c r="T53" s="24">
        <v>-2.9620109999999998E-2</v>
      </c>
      <c r="U53" s="24">
        <v>3.7128925000000004E-3</v>
      </c>
      <c r="V53" s="24">
        <v>4.8591613999999998E-2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43409</v>
      </c>
      <c r="B54" s="24">
        <v>-1.7996847999999999E-2</v>
      </c>
      <c r="C54" s="24">
        <v>-2.2846459999999999E-4</v>
      </c>
      <c r="D54" s="24">
        <v>8.8304279999999999E-2</v>
      </c>
      <c r="E54" s="24">
        <v>5.4944989999999999E-2</v>
      </c>
      <c r="F54" s="24">
        <v>-2.4956941999999999E-2</v>
      </c>
      <c r="G54" s="24">
        <v>-2.1340609E-2</v>
      </c>
      <c r="H54" s="24">
        <v>-3.4612954000000001E-2</v>
      </c>
      <c r="I54" s="24">
        <v>-3.7794769999999998E-2</v>
      </c>
      <c r="J54" s="24">
        <v>-8.3299749999999992E-2</v>
      </c>
      <c r="K54" s="24">
        <v>-5.9965905999999999E-2</v>
      </c>
      <c r="L54" s="24">
        <v>0.12493181</v>
      </c>
      <c r="M54" s="24">
        <v>7.8846574000000003E-2</v>
      </c>
      <c r="N54" s="24">
        <v>-4.0816426000000003E-2</v>
      </c>
      <c r="O54" s="24">
        <v>6.3395739999999992E-2</v>
      </c>
      <c r="P54" s="24">
        <v>-1.2360930000000001E-2</v>
      </c>
      <c r="Q54" s="24">
        <v>6.6780805999999998E-2</v>
      </c>
      <c r="R54" s="24">
        <v>-2.9026150000000001E-2</v>
      </c>
      <c r="S54" s="24">
        <v>0.17865217</v>
      </c>
      <c r="T54" s="24">
        <v>1.4525652E-2</v>
      </c>
      <c r="U54" s="24">
        <v>-4.6239139999999998E-2</v>
      </c>
      <c r="V54" s="24">
        <v>-1.00739E-2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43438</v>
      </c>
      <c r="B55" s="24">
        <v>-1.5936494000000001E-3</v>
      </c>
      <c r="C55" s="24">
        <v>-8.9142920000000007E-3</v>
      </c>
      <c r="D55" s="24">
        <v>6.9054840000000006E-2</v>
      </c>
      <c r="E55" s="24">
        <v>4.7851563E-2</v>
      </c>
      <c r="F55" s="24">
        <v>4.2365430000000003E-2</v>
      </c>
      <c r="G55" s="24">
        <v>2.5160313000000003E-3</v>
      </c>
      <c r="H55" s="24">
        <v>-1.2385964000000001E-2</v>
      </c>
      <c r="I55" s="24">
        <v>-1.3880729999999999E-2</v>
      </c>
      <c r="J55" s="24">
        <v>-0.12233228</v>
      </c>
      <c r="K55" s="24">
        <v>4.1315555999999996E-3</v>
      </c>
      <c r="L55" s="24">
        <v>-4.7526716999999996E-2</v>
      </c>
      <c r="M55" s="24">
        <v>-1.8691420000000001E-3</v>
      </c>
      <c r="N55" s="24">
        <v>2.1276593E-2</v>
      </c>
      <c r="O55" s="24">
        <v>3.9479852000000003E-2</v>
      </c>
      <c r="P55" s="24">
        <v>2.6640415000000001E-2</v>
      </c>
      <c r="Q55" s="24">
        <v>1.9796609999999999E-2</v>
      </c>
      <c r="R55" s="24">
        <v>1.0415316E-3</v>
      </c>
      <c r="S55" s="24">
        <v>-4.9117384E-2</v>
      </c>
      <c r="T55" s="24">
        <v>-6.4680933999999995E-2</v>
      </c>
      <c r="U55" s="24">
        <v>1.4867425E-2</v>
      </c>
      <c r="V55" s="24">
        <v>-1.5603781000000001E-2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43469</v>
      </c>
      <c r="B56" s="24">
        <v>-4.1195272999999998E-2</v>
      </c>
      <c r="C56" s="24">
        <v>-1.0315657000000001E-2</v>
      </c>
      <c r="D56" s="24">
        <v>5.0050496999999999E-2</v>
      </c>
      <c r="E56" s="24">
        <v>5.5367110000000004E-2</v>
      </c>
      <c r="F56" s="24">
        <v>-6.8072080000000004E-3</v>
      </c>
      <c r="G56" s="24">
        <v>1.2313962000000001E-2</v>
      </c>
      <c r="H56" s="24">
        <v>9.6271039999999992E-3</v>
      </c>
      <c r="I56" s="24">
        <v>-4.5720280000000002E-2</v>
      </c>
      <c r="J56" s="24">
        <v>7.9130529999999991E-2</v>
      </c>
      <c r="K56" s="24">
        <v>-2.2173284999999997E-2</v>
      </c>
      <c r="L56" s="24">
        <v>8.0903050000000004E-2</v>
      </c>
      <c r="M56" s="24">
        <v>1.758492E-2</v>
      </c>
      <c r="N56" s="24">
        <v>-5.5531740000000003E-2</v>
      </c>
      <c r="O56" s="24">
        <v>2.4074792999999997E-2</v>
      </c>
      <c r="P56" s="24">
        <v>-6.6708445999999991E-2</v>
      </c>
      <c r="Q56" s="24">
        <v>-1.2617707000000001E-2</v>
      </c>
      <c r="R56" s="24">
        <v>-5.8116855999999995E-2</v>
      </c>
      <c r="S56" s="24">
        <v>-1.6329050000000001E-2</v>
      </c>
      <c r="T56" s="24">
        <v>-8.7478756999999994E-3</v>
      </c>
      <c r="U56" s="24">
        <v>-4.2568564000000003E-2</v>
      </c>
      <c r="V56" s="24">
        <v>2.7425049999999999E-2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43501</v>
      </c>
      <c r="B57" s="24">
        <v>8.3834890000000009E-2</v>
      </c>
      <c r="C57" s="24">
        <v>0.10455083999999999</v>
      </c>
      <c r="D57" s="24">
        <v>6.664109E-2</v>
      </c>
      <c r="E57" s="24">
        <v>4.7128079999999996E-2</v>
      </c>
      <c r="F57" s="24">
        <v>5.3995729999999999E-2</v>
      </c>
      <c r="G57" s="24">
        <v>5.8660746E-2</v>
      </c>
      <c r="H57" s="24">
        <v>3.2934070000000003E-2</v>
      </c>
      <c r="I57" s="24">
        <v>8.7730650000000007E-2</v>
      </c>
      <c r="J57" s="24">
        <v>6.8698763999999995E-2</v>
      </c>
      <c r="K57" s="24">
        <v>0.11293077</v>
      </c>
      <c r="L57" s="24">
        <v>8.1061729999999999E-2</v>
      </c>
      <c r="M57" s="24">
        <v>7.1629999999999999E-2</v>
      </c>
      <c r="N57" s="24">
        <v>4.9434899999999997E-2</v>
      </c>
      <c r="O57" s="24">
        <v>-1.4414430000000001E-2</v>
      </c>
      <c r="P57" s="24">
        <v>0.13435089</v>
      </c>
      <c r="Q57" s="24">
        <v>3.1015991999999999E-2</v>
      </c>
      <c r="R57" s="24">
        <v>4.9494267000000002E-2</v>
      </c>
      <c r="S57" s="24">
        <v>0.17407417</v>
      </c>
      <c r="T57" s="24">
        <v>9.9290609999999994E-3</v>
      </c>
      <c r="U57" s="24">
        <v>5.3655267E-2</v>
      </c>
      <c r="V57" s="24">
        <v>0.10248554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43529</v>
      </c>
      <c r="B58" s="24">
        <v>0.1626339</v>
      </c>
      <c r="C58" s="24">
        <v>-5.6835054999999995E-2</v>
      </c>
      <c r="D58" s="24">
        <v>-6.3199699999999998E-2</v>
      </c>
      <c r="E58" s="24">
        <v>-6.7229213999999995E-2</v>
      </c>
      <c r="F58" s="24">
        <v>-4.5696735000000002E-2</v>
      </c>
      <c r="G58" s="24">
        <v>8.6252689999999996E-3</v>
      </c>
      <c r="H58" s="24">
        <v>-1.4170647000000001E-2</v>
      </c>
      <c r="I58" s="24">
        <v>-3.5713909999999997E-3</v>
      </c>
      <c r="J58" s="24">
        <v>-5.9675336000000002E-2</v>
      </c>
      <c r="K58" s="24">
        <v>-4.3531537000000002E-2</v>
      </c>
      <c r="L58" s="24">
        <v>-5.5739879999999999E-2</v>
      </c>
      <c r="M58" s="24">
        <v>-6.1403513E-2</v>
      </c>
      <c r="N58" s="24">
        <v>5.3835870000000001E-2</v>
      </c>
      <c r="O58" s="24">
        <v>2.0109653000000002E-2</v>
      </c>
      <c r="P58" s="24">
        <v>4.4185996000000005E-2</v>
      </c>
      <c r="Q58" s="24">
        <v>-6.1203359999999998E-2</v>
      </c>
      <c r="R58" s="24">
        <v>-8.5234045999999994E-3</v>
      </c>
      <c r="S58" s="24">
        <v>-3.1195282999999997E-2</v>
      </c>
      <c r="T58" s="24">
        <v>2.1769642999999998E-2</v>
      </c>
      <c r="U58" s="24">
        <v>6.6836475999999992E-2</v>
      </c>
      <c r="V58" s="24">
        <v>-9.2649459999999996E-3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43560</v>
      </c>
      <c r="B59" s="24">
        <v>6.8406700000000001E-2</v>
      </c>
      <c r="C59" s="24">
        <v>-6.4964293999999999E-3</v>
      </c>
      <c r="D59" s="24">
        <v>1.7347693000000001E-2</v>
      </c>
      <c r="E59" s="24">
        <v>4.4028879999999999E-2</v>
      </c>
      <c r="F59" s="24">
        <v>6.6566469999999999E-3</v>
      </c>
      <c r="G59" s="24">
        <v>2.7209043999999998E-2</v>
      </c>
      <c r="H59" s="24">
        <v>-1.6007841000000002E-2</v>
      </c>
      <c r="I59" s="24">
        <v>5.8243749999999997E-2</v>
      </c>
      <c r="J59" s="24">
        <v>7.4195026999999997E-2</v>
      </c>
      <c r="K59" s="24">
        <v>1.6506433000000001E-2</v>
      </c>
      <c r="L59" s="24">
        <v>-9.369849999999999E-3</v>
      </c>
      <c r="M59" s="24">
        <v>3.7570119999999999E-2</v>
      </c>
      <c r="N59" s="24">
        <v>7.5351356999999994E-2</v>
      </c>
      <c r="O59" s="24">
        <v>6.8100332999999999E-2</v>
      </c>
      <c r="P59" s="24">
        <v>3.2771229999999998E-2</v>
      </c>
      <c r="Q59" s="24">
        <v>2.6519299E-2</v>
      </c>
      <c r="R59" s="24">
        <v>4.3807030000000005E-3</v>
      </c>
      <c r="S59" s="24">
        <v>-7.7062187000000004E-2</v>
      </c>
      <c r="T59" s="24">
        <v>2.4054885000000002E-2</v>
      </c>
      <c r="U59" s="24">
        <v>1.9689679000000002E-2</v>
      </c>
      <c r="V59" s="24">
        <v>6.2967419999999996E-2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43588</v>
      </c>
      <c r="B60" s="24">
        <v>-4.6782674999999996E-2</v>
      </c>
      <c r="C60" s="24">
        <v>-4.4644833000000002E-2</v>
      </c>
      <c r="D60" s="24">
        <v>-3.3345937999999999E-2</v>
      </c>
      <c r="E60" s="24">
        <v>1.9930719999999999E-2</v>
      </c>
      <c r="F60" s="24">
        <v>-1.2372076999999999E-2</v>
      </c>
      <c r="G60" s="24">
        <v>-4.5408670000000005E-2</v>
      </c>
      <c r="H60" s="24">
        <v>-1.5604317000000001E-2</v>
      </c>
      <c r="I60" s="24">
        <v>2.8224707000000002E-2</v>
      </c>
      <c r="J60" s="24">
        <v>-8.6885689999999997E-4</v>
      </c>
      <c r="K60" s="24">
        <v>-3.1373202999999995E-2</v>
      </c>
      <c r="L60" s="24">
        <v>-2.6010930000000002E-2</v>
      </c>
      <c r="M60" s="24">
        <v>3.3687710000000003E-2</v>
      </c>
      <c r="N60" s="24">
        <v>9.5010996E-3</v>
      </c>
      <c r="O60" s="24">
        <v>-5.0334334000000005E-3</v>
      </c>
      <c r="P60" s="24">
        <v>-5.2371620000000001E-3</v>
      </c>
      <c r="Q60" s="24">
        <v>2.7448893000000002E-2</v>
      </c>
      <c r="R60" s="24">
        <v>1.9967436999999998E-2</v>
      </c>
      <c r="S60" s="24">
        <v>-0.10544884</v>
      </c>
      <c r="T60" s="24">
        <v>3.0201435000000002E-2</v>
      </c>
      <c r="U60" s="24">
        <v>-3.3352791999999999E-2</v>
      </c>
      <c r="V60" s="24">
        <v>4.5454619999999994E-2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43621</v>
      </c>
      <c r="B61" s="24">
        <v>-0.10781914000000001</v>
      </c>
      <c r="C61" s="24">
        <v>-5.9476080000000001E-2</v>
      </c>
      <c r="D61" s="24">
        <v>-1.0976136000000001E-2</v>
      </c>
      <c r="E61" s="24">
        <v>-2.8321147000000004E-3</v>
      </c>
      <c r="F61" s="24">
        <v>-4.2764544000000002E-2</v>
      </c>
      <c r="G61" s="24">
        <v>-5.8139562999999998E-2</v>
      </c>
      <c r="H61" s="24">
        <v>-1.3490319E-3</v>
      </c>
      <c r="I61" s="24">
        <v>-8.5643650000000002E-2</v>
      </c>
      <c r="J61" s="24">
        <v>-4.9130383E-2</v>
      </c>
      <c r="K61" s="24">
        <v>-8.1217400000000009E-2</v>
      </c>
      <c r="L61" s="24">
        <v>8.9827776000000002E-3</v>
      </c>
      <c r="M61" s="24">
        <v>-9.1146709999999992E-2</v>
      </c>
      <c r="N61" s="24">
        <v>6.2352895999999998E-2</v>
      </c>
      <c r="O61" s="24">
        <v>1.1523366E-2</v>
      </c>
      <c r="P61" s="24">
        <v>-0.14555592000000001</v>
      </c>
      <c r="Q61" s="24">
        <v>-4.1382969999999998E-2</v>
      </c>
      <c r="R61" s="24">
        <v>-1.8218696E-2</v>
      </c>
      <c r="S61" s="24">
        <v>7.0114136000000004E-3</v>
      </c>
      <c r="T61" s="24">
        <v>-7.491863E-2</v>
      </c>
      <c r="U61" s="24">
        <v>-1.8159866E-2</v>
      </c>
      <c r="V61" s="24">
        <v>-9.7896280000000002E-2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43651</v>
      </c>
      <c r="B62" s="24">
        <v>7.7697635000000001E-2</v>
      </c>
      <c r="C62" s="24">
        <v>3.1564593000000002E-2</v>
      </c>
      <c r="D62" s="24">
        <v>4.3717623000000004E-2</v>
      </c>
      <c r="E62" s="24">
        <v>2.4366020000000002E-2</v>
      </c>
      <c r="F62" s="24">
        <v>6.5053105E-2</v>
      </c>
      <c r="G62" s="24">
        <v>6.815243E-2</v>
      </c>
      <c r="H62" s="24">
        <v>2.7934431999999999E-2</v>
      </c>
      <c r="I62" s="24">
        <v>5.0435305E-2</v>
      </c>
      <c r="J62" s="24">
        <v>2.8779864000000002E-2</v>
      </c>
      <c r="K62" s="24">
        <v>2.3914932999999999E-2</v>
      </c>
      <c r="L62" s="24">
        <v>0.10240877</v>
      </c>
      <c r="M62" s="24">
        <v>5.9245824999999995E-2</v>
      </c>
      <c r="N62" s="24">
        <v>0.1067878</v>
      </c>
      <c r="O62" s="24">
        <v>-8.8073014999999998E-3</v>
      </c>
      <c r="P62" s="24">
        <v>8.788406E-2</v>
      </c>
      <c r="Q62" s="24">
        <v>2.7457475999999995E-3</v>
      </c>
      <c r="R62" s="24">
        <v>5.0210476000000004E-2</v>
      </c>
      <c r="S62" s="24">
        <v>0.12893271000000001</v>
      </c>
      <c r="T62" s="24">
        <v>-2.4348676E-2</v>
      </c>
      <c r="U62" s="24">
        <v>3.6991835000000002E-3</v>
      </c>
      <c r="V62" s="24">
        <v>3.3655762999999998E-2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43682</v>
      </c>
      <c r="B63" s="24">
        <v>-9.1322600000000004E-2</v>
      </c>
      <c r="C63" s="24">
        <v>-0.10673112</v>
      </c>
      <c r="D63" s="24">
        <v>-7.1814593999999995E-2</v>
      </c>
      <c r="E63" s="24">
        <v>-5.8905659999999999E-2</v>
      </c>
      <c r="F63" s="24">
        <v>-9.1680819999999996E-2</v>
      </c>
      <c r="G63" s="24">
        <v>-8.67005E-2</v>
      </c>
      <c r="H63" s="24">
        <v>-7.1237444999999996E-2</v>
      </c>
      <c r="I63" s="24">
        <v>-5.4587006999999993E-2</v>
      </c>
      <c r="J63" s="24">
        <v>-0.11201810999999999</v>
      </c>
      <c r="K63" s="24">
        <v>-0.109861555</v>
      </c>
      <c r="L63" s="24">
        <v>-6.8523464000000006E-2</v>
      </c>
      <c r="M63" s="24">
        <v>-9.9109119999999995E-2</v>
      </c>
      <c r="N63" s="24">
        <v>-8.1407010000000002E-2</v>
      </c>
      <c r="O63" s="24">
        <v>-0.11315412</v>
      </c>
      <c r="P63" s="24">
        <v>-0.10343677</v>
      </c>
      <c r="Q63" s="24">
        <v>-4.7070319999999999E-2</v>
      </c>
      <c r="R63" s="24">
        <v>-3.7684202E-2</v>
      </c>
      <c r="S63" s="24">
        <v>-7.9113244999999999E-4</v>
      </c>
      <c r="T63" s="24">
        <v>2.6178001999999999E-2</v>
      </c>
      <c r="U63" s="24">
        <v>-6.1425090000000002E-2</v>
      </c>
      <c r="V63" s="24">
        <v>-4.2792079999999996E-2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43713</v>
      </c>
      <c r="B64" s="24">
        <v>0.10589147</v>
      </c>
      <c r="C64" s="24">
        <v>3.8856267999999999E-3</v>
      </c>
      <c r="D64" s="24">
        <v>5.1580666999999997E-2</v>
      </c>
      <c r="E64" s="24">
        <v>1.4832377000000001E-2</v>
      </c>
      <c r="F64" s="24">
        <v>-3.5981356999999999E-2</v>
      </c>
      <c r="G64" s="24">
        <v>9.9619627000000002E-3</v>
      </c>
      <c r="H64" s="24">
        <v>4.6812295999999996E-3</v>
      </c>
      <c r="I64" s="24">
        <v>7.6783419999999991E-2</v>
      </c>
      <c r="J64" s="24">
        <v>8.0183870000000004E-2</v>
      </c>
      <c r="K64" s="24">
        <v>7.1525809999999995E-2</v>
      </c>
      <c r="L64" s="24">
        <v>-1.2577115999999999E-2</v>
      </c>
      <c r="M64" s="24">
        <v>2.2043705E-2</v>
      </c>
      <c r="N64" s="24">
        <v>2.4069904999999999E-2</v>
      </c>
      <c r="O64" s="24">
        <v>1.0845304E-2</v>
      </c>
      <c r="P64" s="24">
        <v>8.9192279999999999E-2</v>
      </c>
      <c r="Q64" s="24">
        <v>3.1865834999999995E-2</v>
      </c>
      <c r="R64" s="24">
        <v>2.2809505000000001E-3</v>
      </c>
      <c r="S64" s="24">
        <v>5.9381722999999999E-3</v>
      </c>
      <c r="T64" s="24">
        <v>2.4635552999999998E-2</v>
      </c>
      <c r="U64" s="24">
        <v>3.6649226999999999E-2</v>
      </c>
      <c r="V64" s="24">
        <v>-3.3608139000000002E-2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43742</v>
      </c>
      <c r="B65" s="24">
        <v>-3.7158786999999999E-2</v>
      </c>
      <c r="C65" s="24">
        <v>5.0318002999999993E-2</v>
      </c>
      <c r="D65" s="24">
        <v>-4.4699429999999998E-2</v>
      </c>
      <c r="E65" s="24">
        <v>-2.3384928999999999E-2</v>
      </c>
      <c r="F65" s="24">
        <v>9.6952915000000006E-4</v>
      </c>
      <c r="G65" s="24">
        <v>-3.7714242999999999E-3</v>
      </c>
      <c r="H65" s="24">
        <v>-1.2903153999999998E-2</v>
      </c>
      <c r="I65" s="24">
        <v>3.0600786000000001E-2</v>
      </c>
      <c r="J65" s="24">
        <v>3.1678438000000003E-2</v>
      </c>
      <c r="K65" s="24">
        <v>1.7957568E-2</v>
      </c>
      <c r="L65" s="24">
        <v>1.2016295999999999E-2</v>
      </c>
      <c r="M65" s="24">
        <v>-2.3382366000000002E-2</v>
      </c>
      <c r="N65" s="24">
        <v>-4.4871625999999998E-2</v>
      </c>
      <c r="O65" s="24">
        <v>3.4080148000000005E-2</v>
      </c>
      <c r="P65" s="24">
        <v>-2.6781142000000001E-2</v>
      </c>
      <c r="Q65" s="24">
        <v>1.3319612000000002E-2</v>
      </c>
      <c r="R65" s="24">
        <v>-3.8226426000000001E-2</v>
      </c>
      <c r="S65" s="24">
        <v>3.5025596999999999E-2</v>
      </c>
      <c r="T65" s="24">
        <v>-3.8269937000000004E-2</v>
      </c>
      <c r="U65" s="24">
        <v>2.5252461E-2</v>
      </c>
      <c r="V65" s="24">
        <v>-1.4763713000000001E-2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43774</v>
      </c>
      <c r="B66" s="24">
        <v>6.679976E-2</v>
      </c>
      <c r="C66" s="24">
        <v>-0.10660707</v>
      </c>
      <c r="D66" s="24">
        <v>5.5072427E-2</v>
      </c>
      <c r="E66" s="24">
        <v>8.7399009999999999E-2</v>
      </c>
      <c r="F66" s="24">
        <v>8.668279999999999E-2</v>
      </c>
      <c r="G66" s="24">
        <v>3.5527110000000001E-2</v>
      </c>
      <c r="H66" s="24">
        <v>4.3209790000000005E-2</v>
      </c>
      <c r="I66" s="24">
        <v>9.588671E-2</v>
      </c>
      <c r="J66" s="24">
        <v>2.1769047E-2</v>
      </c>
      <c r="K66" s="24">
        <v>9.3727699999999997E-2</v>
      </c>
      <c r="L66" s="24">
        <v>7.4566603000000009E-2</v>
      </c>
      <c r="M66" s="24">
        <v>6.6253900000000004E-2</v>
      </c>
      <c r="N66" s="24">
        <v>9.6196889999999993E-2</v>
      </c>
      <c r="O66" s="24">
        <v>6.5303563999999995E-2</v>
      </c>
      <c r="P66" s="24">
        <v>7.0735574000000009E-2</v>
      </c>
      <c r="Q66" s="24">
        <v>7.3654649999999999E-3</v>
      </c>
      <c r="R66" s="24">
        <v>1.3020277E-2</v>
      </c>
      <c r="S66" s="24">
        <v>-4.6007575999999994E-2</v>
      </c>
      <c r="T66" s="24">
        <v>2.1449685E-2</v>
      </c>
      <c r="U66" s="24">
        <v>2.6477813999999999E-2</v>
      </c>
      <c r="V66" s="24">
        <v>-2.9637098000000001E-2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43804</v>
      </c>
      <c r="B67" s="24">
        <v>-3.0508459000000002E-2</v>
      </c>
      <c r="C67" s="24">
        <v>-4.0954589999999999E-2</v>
      </c>
      <c r="D67" s="24">
        <v>-2.1585524000000002E-2</v>
      </c>
      <c r="E67" s="24">
        <v>-5.6151986000000001E-2</v>
      </c>
      <c r="F67" s="24">
        <v>-7.2638216000000005E-2</v>
      </c>
      <c r="G67" s="24">
        <v>-3.2620906999999998E-2</v>
      </c>
      <c r="H67" s="24">
        <v>-4.0027856999999993E-2</v>
      </c>
      <c r="I67" s="24">
        <v>-3.7285089999999996E-3</v>
      </c>
      <c r="J67" s="24">
        <v>-3.0948639999999999E-2</v>
      </c>
      <c r="K67" s="24">
        <v>-6.5656604999999993E-2</v>
      </c>
      <c r="L67" s="24">
        <v>-2.7403355000000001E-2</v>
      </c>
      <c r="M67" s="24">
        <v>-4.8780499999999997E-2</v>
      </c>
      <c r="N67" s="24">
        <v>-1.4285803E-2</v>
      </c>
      <c r="O67" s="24">
        <v>-3.7239193999999997E-3</v>
      </c>
      <c r="P67" s="24">
        <v>-1.1367439999999999E-2</v>
      </c>
      <c r="Q67" s="24">
        <v>1.2935877E-2</v>
      </c>
      <c r="R67" s="24">
        <v>-3.7753521999999998E-2</v>
      </c>
      <c r="S67" s="24">
        <v>7.5727344000000002E-2</v>
      </c>
      <c r="T67" s="24">
        <v>-2.8964279999999999E-3</v>
      </c>
      <c r="U67" s="24">
        <v>-4.9190164000000001E-2</v>
      </c>
      <c r="V67" s="24">
        <v>2.093339E-2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43833</v>
      </c>
      <c r="B68" s="24">
        <v>8.0951805000000002E-2</v>
      </c>
      <c r="C68" s="24">
        <v>4.2826769999999993E-2</v>
      </c>
      <c r="D68" s="24">
        <v>2.7935623999999999E-2</v>
      </c>
      <c r="E68" s="24">
        <v>-9.8904969999999998E-3</v>
      </c>
      <c r="F68" s="24">
        <v>4.3774010000000002E-2</v>
      </c>
      <c r="G68" s="24">
        <v>8.3858010000000011E-2</v>
      </c>
      <c r="H68" s="24">
        <v>4.7907233E-2</v>
      </c>
      <c r="I68" s="24">
        <v>5.0099609999999996E-2</v>
      </c>
      <c r="J68" s="24">
        <v>7.2813153000000005E-2</v>
      </c>
      <c r="K68" s="24">
        <v>8.5102799999999992E-2</v>
      </c>
      <c r="L68" s="24">
        <v>0.10652924000000001</v>
      </c>
      <c r="M68" s="24">
        <v>7.7604649999999997E-2</v>
      </c>
      <c r="N68" s="24">
        <v>5.858493E-2</v>
      </c>
      <c r="O68" s="24">
        <v>6.6893100000000004E-3</v>
      </c>
      <c r="P68" s="24">
        <v>9.2949750000000012E-2</v>
      </c>
      <c r="Q68" s="24">
        <v>-7.9399349999999995E-4</v>
      </c>
      <c r="R68" s="24">
        <v>1.8857241E-2</v>
      </c>
      <c r="S68" s="24">
        <v>1.4466047000000002E-3</v>
      </c>
      <c r="T68" s="24">
        <v>-2.9048681E-2</v>
      </c>
      <c r="U68" s="24">
        <v>2.2913693999999998E-2</v>
      </c>
      <c r="V68" s="24">
        <v>3.9123178000000002E-2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43866</v>
      </c>
      <c r="B69" s="24">
        <v>-5.6769967000000005E-2</v>
      </c>
      <c r="C69" s="24">
        <v>-4.9010934999999999E-2</v>
      </c>
      <c r="D69" s="24">
        <v>-2.6974201E-2</v>
      </c>
      <c r="E69" s="24">
        <v>-4.5695724E-2</v>
      </c>
      <c r="F69" s="24">
        <v>-2.7803957000000001E-2</v>
      </c>
      <c r="G69" s="24">
        <v>-4.1689157000000004E-2</v>
      </c>
      <c r="H69" s="24">
        <v>-5.3533974000000005E-2</v>
      </c>
      <c r="I69" s="24">
        <v>-2.7033627000000001E-2</v>
      </c>
      <c r="J69" s="24">
        <v>2.6785731E-2</v>
      </c>
      <c r="K69" s="24">
        <v>-1.8059611000000001E-3</v>
      </c>
      <c r="L69" s="24">
        <v>-6.2512994000000002E-2</v>
      </c>
      <c r="M69" s="24">
        <v>-3.1775773E-2</v>
      </c>
      <c r="N69" s="24">
        <v>-4.5816717E-2</v>
      </c>
      <c r="O69" s="24">
        <v>5.1457880000000001E-3</v>
      </c>
      <c r="P69" s="24">
        <v>-2.6003957000000001E-2</v>
      </c>
      <c r="Q69" s="24">
        <v>-1.1986195999999999E-2</v>
      </c>
      <c r="R69" s="24">
        <v>-3.8138628000000001E-2</v>
      </c>
      <c r="S69" s="24">
        <v>6.5843579999999999E-2</v>
      </c>
      <c r="T69" s="24">
        <v>-2.8750895999999998E-2</v>
      </c>
      <c r="U69" s="24">
        <v>-6.4014909999999994E-2</v>
      </c>
      <c r="V69" s="24">
        <v>-3.1761645999999998E-2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43895</v>
      </c>
      <c r="B70" s="24">
        <v>8.8896510000000012E-2</v>
      </c>
      <c r="C70" s="24">
        <v>-0.15150570999999999</v>
      </c>
      <c r="D70" s="24">
        <v>-0.12213737</v>
      </c>
      <c r="E70" s="24">
        <v>-9.3914089999999992E-2</v>
      </c>
      <c r="F70" s="24">
        <v>-0.14687342</v>
      </c>
      <c r="G70" s="24">
        <v>-9.8022639999999994E-2</v>
      </c>
      <c r="H70" s="24">
        <v>-5.7301282999999995E-2</v>
      </c>
      <c r="I70" s="24">
        <v>-2.352947E-2</v>
      </c>
      <c r="J70" s="24">
        <v>-0.10646873</v>
      </c>
      <c r="K70" s="24">
        <v>-7.3684215999999997E-2</v>
      </c>
      <c r="L70" s="24">
        <v>-0.18515228</v>
      </c>
      <c r="M70" s="24">
        <v>-0.13063060999999998</v>
      </c>
      <c r="N70" s="24">
        <v>-0.23799579999999998</v>
      </c>
      <c r="O70" s="24">
        <v>-0.12571102000000001</v>
      </c>
      <c r="P70" s="24">
        <v>2.8436183999999997E-3</v>
      </c>
      <c r="Q70" s="24">
        <v>-9.7300415000000001E-2</v>
      </c>
      <c r="R70" s="24">
        <v>-9.3413939999999987E-2</v>
      </c>
      <c r="S70" s="24">
        <v>-0.11302208999999999</v>
      </c>
      <c r="T70" s="24">
        <v>-9.2456280000000002E-2</v>
      </c>
      <c r="U70" s="24">
        <v>-9.0969510000000003E-2</v>
      </c>
      <c r="V70" s="24">
        <v>-0.107203245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43924</v>
      </c>
      <c r="B71" s="24">
        <v>-0.12134689</v>
      </c>
      <c r="C71" s="24">
        <v>-0.18642514999999998</v>
      </c>
      <c r="D71" s="24">
        <v>-0.36064070000000004</v>
      </c>
      <c r="E71" s="24">
        <v>-0.23286736000000002</v>
      </c>
      <c r="F71" s="24">
        <v>-0.24943183999999999</v>
      </c>
      <c r="G71" s="24">
        <v>-0.31506419999999996</v>
      </c>
      <c r="H71" s="24">
        <v>-0.1490196</v>
      </c>
      <c r="I71" s="24">
        <v>-0.16585487000000002</v>
      </c>
      <c r="J71" s="24">
        <v>-0.39235700000000001</v>
      </c>
      <c r="K71" s="24">
        <v>-0.19833093999999998</v>
      </c>
      <c r="L71" s="24">
        <v>-0.40561920000000001</v>
      </c>
      <c r="M71" s="24">
        <v>-0.34715026999999998</v>
      </c>
      <c r="N71" s="24">
        <v>-0.27534251999999998</v>
      </c>
      <c r="O71" s="24">
        <v>-0.28399479</v>
      </c>
      <c r="P71" s="24">
        <v>-0.11468178</v>
      </c>
      <c r="Q71" s="24">
        <v>-6.0865999999999996E-2</v>
      </c>
      <c r="R71" s="24">
        <v>-0.18117958000000001</v>
      </c>
      <c r="S71" s="24">
        <v>-0.26197075000000003</v>
      </c>
      <c r="T71" s="24">
        <v>-0.22528636999999999</v>
      </c>
      <c r="U71" s="24">
        <v>-0.21585100000000002</v>
      </c>
      <c r="V71" s="24">
        <v>-4.3560559999999998E-2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43956</v>
      </c>
      <c r="B72" s="24">
        <v>1.4099717000000001E-2</v>
      </c>
      <c r="C72" s="24">
        <v>0.12255442</v>
      </c>
      <c r="D72" s="24">
        <v>0.14459550999999998</v>
      </c>
      <c r="E72" s="24">
        <v>8.5333349999999988E-2</v>
      </c>
      <c r="F72" s="24">
        <v>0.100681305</v>
      </c>
      <c r="G72" s="24">
        <v>0.18797897</v>
      </c>
      <c r="H72" s="24">
        <v>9.5852489999999999E-2</v>
      </c>
      <c r="I72" s="24">
        <v>0.12753523</v>
      </c>
      <c r="J72" s="24">
        <v>0.16015625</v>
      </c>
      <c r="K72" s="24">
        <v>0.11738646</v>
      </c>
      <c r="L72" s="24">
        <v>8.6737040000000001E-2</v>
      </c>
      <c r="M72" s="24">
        <v>0.1874528</v>
      </c>
      <c r="N72" s="24">
        <v>0.1228745</v>
      </c>
      <c r="O72" s="24">
        <v>0.18491589999999999</v>
      </c>
      <c r="P72" s="24">
        <v>4.4661880000000001E-2</v>
      </c>
      <c r="Q72" s="24">
        <v>4.6234726999999996E-2</v>
      </c>
      <c r="R72" s="24">
        <v>0.12274778</v>
      </c>
      <c r="S72" s="24">
        <v>3.2707809999999997E-2</v>
      </c>
      <c r="T72" s="24">
        <v>0.10733843</v>
      </c>
      <c r="U72" s="24">
        <v>0.14951097499999999</v>
      </c>
      <c r="V72" s="24">
        <v>-3.1287193000000005E-2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43987</v>
      </c>
      <c r="B73" s="24">
        <v>8.0570459999999997E-2</v>
      </c>
      <c r="C73" s="24">
        <v>0.12580132499999999</v>
      </c>
      <c r="D73" s="24">
        <v>0.22013760000000002</v>
      </c>
      <c r="E73" s="24">
        <v>0.18714165000000002</v>
      </c>
      <c r="F73" s="24">
        <v>0.22902346000000001</v>
      </c>
      <c r="G73" s="24">
        <v>0.16623234000000001</v>
      </c>
      <c r="H73" s="24">
        <v>0.14592086999999998</v>
      </c>
      <c r="I73" s="24">
        <v>8.4219089999999996E-2</v>
      </c>
      <c r="J73" s="24">
        <v>0.18653201999999999</v>
      </c>
      <c r="K73" s="24">
        <v>0.18870173999999998</v>
      </c>
      <c r="L73" s="24">
        <v>0.33023643000000003</v>
      </c>
      <c r="M73" s="24">
        <v>0.22278797</v>
      </c>
      <c r="N73" s="24">
        <v>0.17620647</v>
      </c>
      <c r="O73" s="24">
        <v>0.12078214</v>
      </c>
      <c r="P73" s="24">
        <v>0.102026825</v>
      </c>
      <c r="Q73" s="24">
        <v>6.7920090000000002E-2</v>
      </c>
      <c r="R73" s="24">
        <v>0.12284243</v>
      </c>
      <c r="S73" s="24">
        <v>0.18431972999999999</v>
      </c>
      <c r="T73" s="24">
        <v>8.8526250000000001E-2</v>
      </c>
      <c r="U73" s="24">
        <v>0.14667738</v>
      </c>
      <c r="V73" s="24">
        <v>0.12755526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44014</v>
      </c>
      <c r="B74" s="24">
        <v>9.5488660000000003E-2</v>
      </c>
      <c r="C74" s="24">
        <v>-9.8775624999999992E-3</v>
      </c>
      <c r="D74" s="24">
        <v>-4.2342243000000002E-2</v>
      </c>
      <c r="E74" s="24">
        <v>-1.8307328000000001E-2</v>
      </c>
      <c r="F74" s="24">
        <v>-3.9453863999999998E-2</v>
      </c>
      <c r="G74" s="24">
        <v>-5.8086394999999999E-2</v>
      </c>
      <c r="H74" s="24">
        <v>-2.1449506E-2</v>
      </c>
      <c r="I74" s="24">
        <v>3.9718508999999999E-2</v>
      </c>
      <c r="J74" s="24">
        <v>-6.8561196000000005E-2</v>
      </c>
      <c r="K74" s="24">
        <v>-2.6346563999999999E-2</v>
      </c>
      <c r="L74" s="24">
        <v>-5.3443136000000002E-2</v>
      </c>
      <c r="M74" s="24">
        <v>-2.7521192999999999E-2</v>
      </c>
      <c r="N74" s="24">
        <v>-4.2250633000000003E-2</v>
      </c>
      <c r="O74" s="24">
        <v>4.1807530000000002E-2</v>
      </c>
      <c r="P74" s="24">
        <v>5.8645844000000003E-2</v>
      </c>
      <c r="Q74" s="24">
        <v>8.7010859999999996E-4</v>
      </c>
      <c r="R74" s="24">
        <v>-4.4180511999999998E-2</v>
      </c>
      <c r="S74" s="24">
        <v>3.5422802000000003E-2</v>
      </c>
      <c r="T74" s="24">
        <v>-3.1905293000000001E-2</v>
      </c>
      <c r="U74" s="24">
        <v>-2.332157E-2</v>
      </c>
      <c r="V74" s="24">
        <v>-1.0735631000000001E-2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44048</v>
      </c>
      <c r="B75" s="24">
        <v>0.12900305000000001</v>
      </c>
      <c r="C75" s="24">
        <v>-3.1146943999999999E-2</v>
      </c>
      <c r="D75" s="24">
        <v>3.2432437000000001E-2</v>
      </c>
      <c r="E75" s="24">
        <v>-7.3877689999999996E-2</v>
      </c>
      <c r="F75" s="24">
        <v>7.9458475000000001E-2</v>
      </c>
      <c r="G75" s="24">
        <v>0.11206627</v>
      </c>
      <c r="H75" s="24">
        <v>5.5917263000000002E-2</v>
      </c>
      <c r="I75" s="24">
        <v>0.10348165500000001</v>
      </c>
      <c r="J75" s="24">
        <v>1.7431140000000001E-2</v>
      </c>
      <c r="K75" s="24">
        <v>8.3062170000000005E-2</v>
      </c>
      <c r="L75" s="24">
        <v>8.3163619999999994E-2</v>
      </c>
      <c r="M75" s="24">
        <v>2.8618217000000001E-2</v>
      </c>
      <c r="N75" s="24">
        <v>2.7081249999999998E-2</v>
      </c>
      <c r="O75" s="24">
        <v>7.1122766000000004E-2</v>
      </c>
      <c r="P75" s="24">
        <v>9.3347070000000004E-2</v>
      </c>
      <c r="Q75" s="24">
        <v>3.3845424999999998E-2</v>
      </c>
      <c r="R75" s="24">
        <v>-2.5446892000000002E-2</v>
      </c>
      <c r="S75" s="24">
        <v>-0.11381065</v>
      </c>
      <c r="T75" s="24">
        <v>3.6138534999999999E-2</v>
      </c>
      <c r="U75" s="24">
        <v>6.4399480000000009E-2</v>
      </c>
      <c r="V75" s="24">
        <v>1.0808824999999999E-2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44078</v>
      </c>
      <c r="B76" s="24">
        <v>1.5788078000000001E-2</v>
      </c>
      <c r="C76" s="24">
        <v>-2.6475072000000002E-2</v>
      </c>
      <c r="D76" s="24">
        <v>1.4659643E-2</v>
      </c>
      <c r="E76" s="24">
        <v>-1.4503836999999999E-2</v>
      </c>
      <c r="F76" s="24">
        <v>-5.0708830000000003E-2</v>
      </c>
      <c r="G76" s="24">
        <v>-3.3860803000000002E-3</v>
      </c>
      <c r="H76" s="24">
        <v>-5.3681492999999997E-2</v>
      </c>
      <c r="I76" s="24">
        <v>-3.0893921999999997E-2</v>
      </c>
      <c r="J76" s="24">
        <v>-2.7051567999999996E-3</v>
      </c>
      <c r="K76" s="24">
        <v>7.9064369999999988E-3</v>
      </c>
      <c r="L76" s="24">
        <v>-2.2563456999999999E-2</v>
      </c>
      <c r="M76" s="24">
        <v>-1.4573454999999999E-2</v>
      </c>
      <c r="N76" s="24">
        <v>1.5625E-2</v>
      </c>
      <c r="O76" s="24">
        <v>2.7666807000000002E-2</v>
      </c>
      <c r="P76" s="24">
        <v>2.6805400000000004E-3</v>
      </c>
      <c r="Q76" s="24">
        <v>2.4631262000000001E-2</v>
      </c>
      <c r="R76" s="24">
        <v>-1.8992782E-2</v>
      </c>
      <c r="S76" s="24">
        <v>-3.5113096000000003E-2</v>
      </c>
      <c r="T76" s="24">
        <v>3.5833716000000002E-2</v>
      </c>
      <c r="U76" s="24">
        <v>2.0394325000000001E-2</v>
      </c>
      <c r="V76" s="24">
        <v>5.6047200000000005E-2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44109</v>
      </c>
      <c r="B77" s="24">
        <v>-1.9230783000000001E-2</v>
      </c>
      <c r="C77" s="24">
        <v>-6.1771573999999996E-2</v>
      </c>
      <c r="D77" s="24">
        <v>-7.6883372999999991E-2</v>
      </c>
      <c r="E77" s="24">
        <v>3.9891599999999999E-2</v>
      </c>
      <c r="F77" s="24">
        <v>-2.4124085999999999E-2</v>
      </c>
      <c r="G77" s="24">
        <v>-4.5644463999999996E-2</v>
      </c>
      <c r="H77" s="24">
        <v>2.1464110000000002E-2</v>
      </c>
      <c r="I77" s="24">
        <v>2.7356981999999998E-2</v>
      </c>
      <c r="J77" s="24">
        <v>2.4110912999999998E-2</v>
      </c>
      <c r="K77" s="24">
        <v>4.5340420000000006E-2</v>
      </c>
      <c r="L77" s="24">
        <v>-9.0093019999999996E-2</v>
      </c>
      <c r="M77" s="24">
        <v>1.3982296E-2</v>
      </c>
      <c r="N77" s="24">
        <v>-1.9230723000000002E-2</v>
      </c>
      <c r="O77" s="24">
        <v>3.8588166E-2</v>
      </c>
      <c r="P77" s="24">
        <v>-5.614221E-3</v>
      </c>
      <c r="Q77" s="24">
        <v>3.4622073000000003E-2</v>
      </c>
      <c r="R77" s="24">
        <v>-5.2562949999999997E-2</v>
      </c>
      <c r="S77" s="24">
        <v>9.9706649999999996E-4</v>
      </c>
      <c r="T77" s="24">
        <v>-1.75277E-2</v>
      </c>
      <c r="U77" s="24">
        <v>-1.9987225999999999E-3</v>
      </c>
      <c r="V77" s="24">
        <v>2.7583837999999999E-2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44140</v>
      </c>
      <c r="B78" s="24">
        <v>7.9505800000000001E-2</v>
      </c>
      <c r="C78" s="24">
        <v>4.8861264999999994E-2</v>
      </c>
      <c r="D78" s="24">
        <v>0.13583004000000001</v>
      </c>
      <c r="E78" s="24">
        <v>0.14264429000000001</v>
      </c>
      <c r="F78" s="24">
        <v>-6.2389609999999998E-2</v>
      </c>
      <c r="G78" s="24">
        <v>2.5459765999999998E-2</v>
      </c>
      <c r="H78" s="24">
        <v>-3.7523508000000001E-3</v>
      </c>
      <c r="I78" s="24">
        <v>3.7412046999999997E-2</v>
      </c>
      <c r="J78" s="24">
        <v>7.2984099999999996E-2</v>
      </c>
      <c r="K78" s="24">
        <v>5.7331560000000004E-2</v>
      </c>
      <c r="L78" s="24">
        <v>5.2854180000000001E-2</v>
      </c>
      <c r="M78" s="24">
        <v>0.10262536999999999</v>
      </c>
      <c r="N78" s="24">
        <v>-9.2647019999999997E-2</v>
      </c>
      <c r="O78" s="24">
        <v>1.6417027000000001E-2</v>
      </c>
      <c r="P78" s="24">
        <v>0.10713803999999999</v>
      </c>
      <c r="Q78" s="24">
        <v>-2.7886212E-2</v>
      </c>
      <c r="R78" s="24">
        <v>1.7160177000000002E-2</v>
      </c>
      <c r="S78" s="24">
        <v>-6.922310999999999E-2</v>
      </c>
      <c r="T78" s="24">
        <v>-1.3145506E-2</v>
      </c>
      <c r="U78" s="24">
        <v>2.3364544000000001E-2</v>
      </c>
      <c r="V78" s="24">
        <v>-2.3785233000000001E-3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44169</v>
      </c>
      <c r="B79" s="24">
        <v>3.1599879999999997E-2</v>
      </c>
      <c r="C79" s="24">
        <v>0.14133442000000002</v>
      </c>
      <c r="D79" s="24">
        <v>0.11909449</v>
      </c>
      <c r="E79" s="24">
        <v>6.9100380000000003E-2</v>
      </c>
      <c r="F79" s="24">
        <v>0.19774007999999998</v>
      </c>
      <c r="G79" s="24">
        <v>0.13151525999999999</v>
      </c>
      <c r="H79" s="24">
        <v>8.0979349999999992E-2</v>
      </c>
      <c r="I79" s="24">
        <v>0.10712766999999999</v>
      </c>
      <c r="J79" s="24">
        <v>0.18211735000000001</v>
      </c>
      <c r="K79" s="24">
        <v>0.17799854000000001</v>
      </c>
      <c r="L79" s="24">
        <v>0.20983946000000001</v>
      </c>
      <c r="M79" s="24">
        <v>5.5796026999999998E-2</v>
      </c>
      <c r="N79" s="24">
        <v>0.40329549999999997</v>
      </c>
      <c r="O79" s="24">
        <v>7.7642320000000001E-2</v>
      </c>
      <c r="P79" s="24">
        <v>-1.9669770999999999E-2</v>
      </c>
      <c r="Q79" s="24">
        <v>7.5461864000000003E-2</v>
      </c>
      <c r="R79" s="24">
        <v>0.14672708500000001</v>
      </c>
      <c r="S79" s="24">
        <v>0.24130546999999999</v>
      </c>
      <c r="T79" s="24">
        <v>0.12127494999999999</v>
      </c>
      <c r="U79" s="24">
        <v>7.1102379999999993E-2</v>
      </c>
      <c r="V79" s="24">
        <v>7.4250700000000003E-2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44201</v>
      </c>
      <c r="B80" s="24">
        <v>9.1995830000000001E-2</v>
      </c>
      <c r="C80" s="24">
        <v>0.11263227000000001</v>
      </c>
      <c r="D80" s="24">
        <v>7.6988340000000002E-2</v>
      </c>
      <c r="E80" s="24">
        <v>-3.6205650000000001E-3</v>
      </c>
      <c r="F80" s="24">
        <v>4.2081475E-2</v>
      </c>
      <c r="G80" s="24">
        <v>3.5247326000000002E-2</v>
      </c>
      <c r="H80" s="24">
        <v>-7.3171260000000002E-3</v>
      </c>
      <c r="I80" s="24">
        <v>7.2465420000000003E-2</v>
      </c>
      <c r="J80" s="24">
        <v>2.2659779000000001E-2</v>
      </c>
      <c r="K80" s="24">
        <v>9.9305869999999991E-2</v>
      </c>
      <c r="L80" s="24">
        <v>2.5185585E-2</v>
      </c>
      <c r="M80" s="24">
        <v>3.8342595E-2</v>
      </c>
      <c r="N80" s="24">
        <v>1.9761801000000002E-2</v>
      </c>
      <c r="O80" s="24">
        <v>8.0035095000000001E-2</v>
      </c>
      <c r="P80" s="24">
        <v>4.6502710000000003E-2</v>
      </c>
      <c r="Q80" s="24">
        <v>-1.3497472E-3</v>
      </c>
      <c r="R80" s="24">
        <v>3.9190888E-2</v>
      </c>
      <c r="S80" s="24">
        <v>0.16544139999999999</v>
      </c>
      <c r="T80" s="24">
        <v>4.2687774000000005E-2</v>
      </c>
      <c r="U80" s="24">
        <v>9.833741E-2</v>
      </c>
      <c r="V80" s="24">
        <v>-3.3081174000000003E-3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44232</v>
      </c>
      <c r="B81" s="24">
        <v>1.0472298E-2</v>
      </c>
      <c r="C81" s="24">
        <v>-2.8124988000000004E-2</v>
      </c>
      <c r="D81" s="24">
        <v>-1.8510877999999998E-2</v>
      </c>
      <c r="E81" s="24">
        <v>-2.9438852999999997E-2</v>
      </c>
      <c r="F81" s="24">
        <v>-3.1344829999999997E-2</v>
      </c>
      <c r="G81" s="24">
        <v>2.6219368E-2</v>
      </c>
      <c r="H81" s="24">
        <v>-3.3344984000000001E-2</v>
      </c>
      <c r="I81" s="24">
        <v>5.5525184000000005E-2</v>
      </c>
      <c r="J81" s="24">
        <v>-3.3738852E-2</v>
      </c>
      <c r="K81" s="24">
        <v>2.6841879999999999E-2</v>
      </c>
      <c r="L81" s="24">
        <v>-1.4953731999999999E-2</v>
      </c>
      <c r="M81" s="24">
        <v>8.5466270000000011E-2</v>
      </c>
      <c r="N81" s="24">
        <v>-7.8998090000000007E-2</v>
      </c>
      <c r="O81" s="24">
        <v>2.8508782E-2</v>
      </c>
      <c r="P81" s="24">
        <v>0.10196780999999999</v>
      </c>
      <c r="Q81" s="24">
        <v>-6.4101814999999998E-3</v>
      </c>
      <c r="R81" s="24">
        <v>-6.6637990000000006E-3</v>
      </c>
      <c r="S81" s="24">
        <v>7.4582458000000004E-2</v>
      </c>
      <c r="T81" s="24">
        <v>7.7361583999999997E-2</v>
      </c>
      <c r="U81" s="24">
        <v>-2.2271276E-3</v>
      </c>
      <c r="V81" s="24">
        <v>-2.5526284999999997E-3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44260</v>
      </c>
      <c r="B82" s="24">
        <v>-5.9095916999999998E-2</v>
      </c>
      <c r="C82" s="24">
        <v>3.9871335000000001E-2</v>
      </c>
      <c r="D82" s="24">
        <v>-3.9815605000000004E-2</v>
      </c>
      <c r="E82" s="24">
        <v>-2.4644493999999999E-2</v>
      </c>
      <c r="F82" s="24">
        <v>-3.3402919999999996E-2</v>
      </c>
      <c r="G82" s="24">
        <v>-1.0714352E-2</v>
      </c>
      <c r="H82" s="24">
        <v>-3.2680035E-3</v>
      </c>
      <c r="I82" s="24">
        <v>1.03485584E-3</v>
      </c>
      <c r="J82" s="24">
        <v>-1.1876464E-2</v>
      </c>
      <c r="K82" s="24">
        <v>-4.2491380000000002E-2</v>
      </c>
      <c r="L82" s="24">
        <v>-8.9428610000000006E-2</v>
      </c>
      <c r="M82" s="24">
        <v>9.8947286999999991E-3</v>
      </c>
      <c r="N82" s="24">
        <v>7.7824235000000005E-2</v>
      </c>
      <c r="O82" s="24">
        <v>9.0026854999999996E-3</v>
      </c>
      <c r="P82" s="24">
        <v>-7.8030290000000002E-2</v>
      </c>
      <c r="Q82" s="24">
        <v>-2.4193585E-2</v>
      </c>
      <c r="R82" s="24">
        <v>3.17384E-2</v>
      </c>
      <c r="S82" s="24">
        <v>-4.6961308E-2</v>
      </c>
      <c r="T82" s="24">
        <v>-5.2909850000000007E-3</v>
      </c>
      <c r="U82" s="24">
        <v>-1.2276769E-2</v>
      </c>
      <c r="V82" s="24">
        <v>6.6538689999999998E-2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44291</v>
      </c>
      <c r="B83" s="24">
        <v>-1.8279791E-2</v>
      </c>
      <c r="C83" s="24">
        <v>5.5658580000000006E-2</v>
      </c>
      <c r="D83" s="24">
        <v>-5.0632896000000004E-2</v>
      </c>
      <c r="E83" s="24">
        <v>-5.1506340000000005E-2</v>
      </c>
      <c r="F83" s="24">
        <v>1.1339068000000001E-2</v>
      </c>
      <c r="G83" s="24">
        <v>-3.0824661E-2</v>
      </c>
      <c r="H83" s="24">
        <v>-3.2786727000000001E-3</v>
      </c>
      <c r="I83" s="24">
        <v>4.3590665000000001E-2</v>
      </c>
      <c r="J83" s="24">
        <v>8.7259654999999992E-2</v>
      </c>
      <c r="K83" s="24">
        <v>3.2018900000000003E-2</v>
      </c>
      <c r="L83" s="24">
        <v>1.7884253999999999E-2</v>
      </c>
      <c r="M83" s="24">
        <v>5.9203625000000003E-2</v>
      </c>
      <c r="N83" s="24">
        <v>6.7546606000000009E-2</v>
      </c>
      <c r="O83" s="24">
        <v>-1.5026987E-2</v>
      </c>
      <c r="P83" s="24">
        <v>-2.4533450000000002E-2</v>
      </c>
      <c r="Q83" s="24">
        <v>4.0165304999999998E-2</v>
      </c>
      <c r="R83" s="24">
        <v>2.302301E-2</v>
      </c>
      <c r="S83" s="24">
        <v>-0.12536234000000002</v>
      </c>
      <c r="T83" s="24">
        <v>2.5455952E-2</v>
      </c>
      <c r="U83" s="24">
        <v>5.3107259999999996E-2</v>
      </c>
      <c r="V83" s="24">
        <v>8.6082699999999998E-2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44321</v>
      </c>
      <c r="B84" s="24">
        <v>2.6259422000000001E-3</v>
      </c>
      <c r="C84" s="24">
        <v>-1.5524268000000001E-2</v>
      </c>
      <c r="D84" s="24">
        <v>4.5979023000000002E-4</v>
      </c>
      <c r="E84" s="24">
        <v>-1.6051948E-2</v>
      </c>
      <c r="F84" s="24">
        <v>6.6737890000000008E-2</v>
      </c>
      <c r="G84" s="24">
        <v>-8.710604999999999E-2</v>
      </c>
      <c r="H84" s="24">
        <v>-4.0205120000000004E-3</v>
      </c>
      <c r="I84" s="24">
        <v>2.3774147000000002E-2</v>
      </c>
      <c r="J84" s="24">
        <v>1.1054635E-2</v>
      </c>
      <c r="K84" s="24">
        <v>-1.3716519E-2</v>
      </c>
      <c r="L84" s="24">
        <v>7.8915953999999996E-2</v>
      </c>
      <c r="M84" s="24">
        <v>-1.6729057000000002E-2</v>
      </c>
      <c r="N84" s="24">
        <v>3.7818193E-2</v>
      </c>
      <c r="O84" s="24">
        <v>-6.4362289999999999E-3</v>
      </c>
      <c r="P84" s="24">
        <v>-2.8158783999999999E-2</v>
      </c>
      <c r="Q84" s="24">
        <v>3.3953070000000002E-2</v>
      </c>
      <c r="R84" s="24">
        <v>-1.9270003000000001E-2</v>
      </c>
      <c r="S84" s="24">
        <v>-3.1483053999999996E-2</v>
      </c>
      <c r="T84" s="24">
        <v>7.7806710000000003E-3</v>
      </c>
      <c r="U84" s="24">
        <v>1.5021443000000001E-2</v>
      </c>
      <c r="V84" s="24">
        <v>3.2587646999999997E-2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44351</v>
      </c>
      <c r="B85" s="24">
        <v>7.4523806999999997E-2</v>
      </c>
      <c r="C85" s="24">
        <v>-0.12823570000000001</v>
      </c>
      <c r="D85" s="24">
        <v>3.4466863E-2</v>
      </c>
      <c r="E85" s="24">
        <v>9.649431E-2</v>
      </c>
      <c r="F85" s="24">
        <v>0.14414417000000002</v>
      </c>
      <c r="G85" s="24">
        <v>8.9767690000000011E-2</v>
      </c>
      <c r="H85" s="24">
        <v>6.6055059999999997E-3</v>
      </c>
      <c r="I85" s="24">
        <v>2.9350162000000003E-2</v>
      </c>
      <c r="J85" s="24">
        <v>5.9698224000000001E-2</v>
      </c>
      <c r="K85" s="24">
        <v>3.5320163000000002E-2</v>
      </c>
      <c r="L85" s="24">
        <v>0.15015173000000001</v>
      </c>
      <c r="M85" s="24">
        <v>9.4875929999999997E-2</v>
      </c>
      <c r="N85" s="24">
        <v>2.4526954E-2</v>
      </c>
      <c r="O85" s="24">
        <v>8.8771580000000003E-2</v>
      </c>
      <c r="P85" s="24">
        <v>2.4021745000000001E-2</v>
      </c>
      <c r="Q85" s="24">
        <v>-5.1229596000000001E-3</v>
      </c>
      <c r="R85" s="24">
        <v>4.0220260000000001E-2</v>
      </c>
      <c r="S85" s="24">
        <v>-2.0530343000000003E-2</v>
      </c>
      <c r="T85" s="24">
        <v>8.4558850000000005E-2</v>
      </c>
      <c r="U85" s="24">
        <v>6.3953399999999994E-2</v>
      </c>
      <c r="V85" s="24">
        <v>4.947853E-2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44379</v>
      </c>
      <c r="B86" s="24">
        <v>-4.0755090000000001E-2</v>
      </c>
      <c r="C86" s="24">
        <v>2.4158954999999997E-3</v>
      </c>
      <c r="D86" s="24">
        <v>-7.2782574000000003E-2</v>
      </c>
      <c r="E86" s="24">
        <v>1.0704994000000001E-4</v>
      </c>
      <c r="F86" s="24">
        <v>-3.8088619999999997E-2</v>
      </c>
      <c r="G86" s="24">
        <v>-0.16176313</v>
      </c>
      <c r="H86" s="24">
        <v>-4.1455564E-2</v>
      </c>
      <c r="I86" s="24">
        <v>5.1699877000000007E-3</v>
      </c>
      <c r="J86" s="24">
        <v>6.5878630000000002E-3</v>
      </c>
      <c r="K86" s="24">
        <v>-8.5288285999999998E-3</v>
      </c>
      <c r="L86" s="24">
        <v>-1.8800676000000002E-2</v>
      </c>
      <c r="M86" s="24">
        <v>-9.4111980000000012E-2</v>
      </c>
      <c r="N86" s="24">
        <v>-4.3433666000000003E-2</v>
      </c>
      <c r="O86" s="24">
        <v>-2.0912945000000002E-2</v>
      </c>
      <c r="P86" s="24">
        <v>-2.3641765000000002E-2</v>
      </c>
      <c r="Q86" s="24">
        <v>1.22499466E-3</v>
      </c>
      <c r="R86" s="24">
        <v>-2.0012020000000002E-2</v>
      </c>
      <c r="S86" s="24">
        <v>-3.6810040000000002E-2</v>
      </c>
      <c r="T86" s="24">
        <v>1.4199017999999999E-3</v>
      </c>
      <c r="U86" s="24">
        <v>3.7754654999999998E-2</v>
      </c>
      <c r="V86" s="24">
        <v>2.4348974000000002E-2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44413</v>
      </c>
      <c r="B87" s="24">
        <v>-1.2725650999999999E-2</v>
      </c>
      <c r="C87" s="24">
        <v>-7.7216030000000005E-2</v>
      </c>
      <c r="D87" s="24">
        <v>6.2681436999999993E-3</v>
      </c>
      <c r="E87" s="24">
        <v>-9.1778159999999998E-2</v>
      </c>
      <c r="F87" s="24">
        <v>5.4719450000000006E-3</v>
      </c>
      <c r="G87" s="24">
        <v>-8.5585649999999999E-2</v>
      </c>
      <c r="H87" s="24">
        <v>-3.2954097000000002E-2</v>
      </c>
      <c r="I87" s="24">
        <v>1.7300367000000001E-2</v>
      </c>
      <c r="J87" s="24">
        <v>1.6322255000000001E-2</v>
      </c>
      <c r="K87" s="24">
        <v>-1.6021489999999999E-2</v>
      </c>
      <c r="L87" s="24">
        <v>-7.3752219999999993E-2</v>
      </c>
      <c r="M87" s="24">
        <v>-9.3685985000000003E-3</v>
      </c>
      <c r="N87" s="24">
        <v>9.6532105999999999E-3</v>
      </c>
      <c r="O87" s="24">
        <v>3.6494732000000002E-2</v>
      </c>
      <c r="P87" s="24">
        <v>-0.11182826999999999</v>
      </c>
      <c r="Q87" s="24">
        <v>5.7833195E-3</v>
      </c>
      <c r="R87" s="24">
        <v>-3.2685757000000003E-2</v>
      </c>
      <c r="S87" s="24">
        <v>4.9953339999999999E-2</v>
      </c>
      <c r="T87" s="24">
        <v>4.9053429999999995E-3</v>
      </c>
      <c r="U87" s="24">
        <v>-4.1646660000000002E-2</v>
      </c>
      <c r="V87" s="24">
        <v>1.7579079000000001E-2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44442</v>
      </c>
      <c r="B88" s="24">
        <v>-3.515303E-3</v>
      </c>
      <c r="C88" s="24">
        <v>7.2795509999999994E-2</v>
      </c>
      <c r="D88" s="24">
        <v>3.3061742999999998E-2</v>
      </c>
      <c r="E88" s="24">
        <v>6.8771840000000001E-2</v>
      </c>
      <c r="F88" s="24">
        <v>6.2585114999999997E-2</v>
      </c>
      <c r="G88" s="24">
        <v>1.4399409E-2</v>
      </c>
      <c r="H88" s="24">
        <v>7.2616696000000008E-2</v>
      </c>
      <c r="I88" s="24">
        <v>5.0559044000000001E-3</v>
      </c>
      <c r="J88" s="24">
        <v>2.2972225999999998E-2</v>
      </c>
      <c r="K88" s="24">
        <v>-4.1634854999999998E-2</v>
      </c>
      <c r="L88" s="24">
        <v>-3.8874029999999997E-2</v>
      </c>
      <c r="M88" s="24">
        <v>1.1513233000000001E-2</v>
      </c>
      <c r="N88" s="24">
        <v>2.8682709000000001E-2</v>
      </c>
      <c r="O88" s="24">
        <v>8.0199960000000015E-2</v>
      </c>
      <c r="P88" s="24">
        <v>6.7076683000000005E-3</v>
      </c>
      <c r="Q88" s="24">
        <v>2.8750657999999998E-2</v>
      </c>
      <c r="R88" s="24">
        <v>8.0299259999999997E-2</v>
      </c>
      <c r="S88" s="24">
        <v>6.4028500000000002E-2</v>
      </c>
      <c r="T88" s="24">
        <v>3.8354277999999999E-2</v>
      </c>
      <c r="U88" s="24">
        <v>8.9910029999999991E-3</v>
      </c>
      <c r="V88" s="24">
        <v>2.6406645999999999E-2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44474</v>
      </c>
      <c r="B89" s="24">
        <v>-2.1636902999999999E-2</v>
      </c>
      <c r="C89" s="24">
        <v>-0.11087793</v>
      </c>
      <c r="D89" s="24">
        <v>4.6382190000000004E-2</v>
      </c>
      <c r="E89" s="24">
        <v>-1.6414522999999999E-3</v>
      </c>
      <c r="F89" s="24">
        <v>-3.5424650000000002E-2</v>
      </c>
      <c r="G89" s="24">
        <v>-1.5689194E-2</v>
      </c>
      <c r="H89" s="24">
        <v>-4.0468989999999996E-2</v>
      </c>
      <c r="I89" s="24">
        <v>-7.3932886000000003E-2</v>
      </c>
      <c r="J89" s="24">
        <v>-4.3521460000000005E-2</v>
      </c>
      <c r="K89" s="24">
        <v>-0.10045606</v>
      </c>
      <c r="L89" s="24">
        <v>-0.11129702</v>
      </c>
      <c r="M89" s="24">
        <v>-4.1260241999999996E-2</v>
      </c>
      <c r="N89" s="24">
        <v>-3.8554192000000001E-2</v>
      </c>
      <c r="O89" s="24">
        <v>-4.2253137000000003E-3</v>
      </c>
      <c r="P89" s="24">
        <v>-8.1621279999999991E-2</v>
      </c>
      <c r="Q89" s="24">
        <v>4.4715405E-2</v>
      </c>
      <c r="R89" s="24">
        <v>-1.580894E-2</v>
      </c>
      <c r="S89" s="24">
        <v>-0.11700797</v>
      </c>
      <c r="T89" s="24">
        <v>-9.4023347000000007E-3</v>
      </c>
      <c r="U89" s="24">
        <v>-4.4554530000000002E-2</v>
      </c>
      <c r="V89" s="24">
        <v>2.188027E-2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44505</v>
      </c>
      <c r="B90" s="24">
        <v>2.9326916000000001E-2</v>
      </c>
      <c r="C90" s="24">
        <v>4.0912629999999998E-2</v>
      </c>
      <c r="D90" s="24">
        <v>4.3882966000000002E-2</v>
      </c>
      <c r="E90" s="24">
        <v>8.5169320000000007E-2</v>
      </c>
      <c r="F90" s="24">
        <v>4.3362855999999998E-2</v>
      </c>
      <c r="G90" s="24">
        <v>0.11385202</v>
      </c>
      <c r="H90" s="24">
        <v>9.8541975E-3</v>
      </c>
      <c r="I90" s="24">
        <v>5.4485560000000002E-2</v>
      </c>
      <c r="J90" s="24">
        <v>3.1996608000000003E-2</v>
      </c>
      <c r="K90" s="24">
        <v>7.3519944999999995E-3</v>
      </c>
      <c r="L90" s="24">
        <v>-5.9949756E-2</v>
      </c>
      <c r="M90" s="24">
        <v>2.6287913E-2</v>
      </c>
      <c r="N90" s="24">
        <v>4.2964219999999994E-3</v>
      </c>
      <c r="O90" s="24">
        <v>1.0103105999999999E-2</v>
      </c>
      <c r="P90" s="24">
        <v>2.2521138E-2</v>
      </c>
      <c r="Q90" s="24">
        <v>2.5778294E-2</v>
      </c>
      <c r="R90" s="24">
        <v>1.2190342E-3</v>
      </c>
      <c r="S90" s="24">
        <v>5.1585435999999998E-2</v>
      </c>
      <c r="T90" s="24">
        <v>7.1186422999999999E-2</v>
      </c>
      <c r="U90" s="24">
        <v>5.8031079999999999E-2</v>
      </c>
      <c r="V90" s="24">
        <v>1.7411828000000001E-2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44533</v>
      </c>
      <c r="B91" s="24">
        <v>1.9850492000000001E-2</v>
      </c>
      <c r="C91" s="24">
        <v>-6.3114046999999993E-2</v>
      </c>
      <c r="D91" s="24">
        <v>-1.9957483000000002E-2</v>
      </c>
      <c r="E91" s="24">
        <v>-4.5151529999999995E-2</v>
      </c>
      <c r="F91" s="24">
        <v>-0.11959285</v>
      </c>
      <c r="G91" s="24">
        <v>-5.0085249999999998E-2</v>
      </c>
      <c r="H91" s="24">
        <v>-3.9422332999999997E-2</v>
      </c>
      <c r="I91" s="24">
        <v>2.700603E-2</v>
      </c>
      <c r="J91" s="24">
        <v>-5.9794607E-2</v>
      </c>
      <c r="K91" s="24">
        <v>-9.8150370000000004E-3</v>
      </c>
      <c r="L91" s="24">
        <v>-6.0100555E-3</v>
      </c>
      <c r="M91" s="24">
        <v>-5.4740786999999999E-2</v>
      </c>
      <c r="N91" s="24">
        <v>-5.4188910000000007E-2</v>
      </c>
      <c r="O91" s="24">
        <v>-4.5209109999999997E-2</v>
      </c>
      <c r="P91" s="24">
        <v>-6.7405759999999995E-2</v>
      </c>
      <c r="Q91" s="24">
        <v>-2.9397844999999999E-2</v>
      </c>
      <c r="R91" s="24">
        <v>-2.3385525000000001E-2</v>
      </c>
      <c r="S91" s="24">
        <v>-0.15976596000000001</v>
      </c>
      <c r="T91" s="24">
        <v>4.1145563000000003E-2</v>
      </c>
      <c r="U91" s="24">
        <v>-2.4485587999999998E-3</v>
      </c>
      <c r="V91" s="24">
        <v>-7.3543015000000003E-2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44566</v>
      </c>
      <c r="B92" s="24">
        <v>-2.0370007000000002E-2</v>
      </c>
      <c r="C92" s="24">
        <v>-2.7122497999999998E-2</v>
      </c>
      <c r="D92" s="24">
        <v>-2.0968317999999998E-3</v>
      </c>
      <c r="E92" s="24">
        <v>-9.3821883000000002E-3</v>
      </c>
      <c r="F92" s="24">
        <v>4.0929200000000006E-2</v>
      </c>
      <c r="G92" s="24">
        <v>0.12324953000000001</v>
      </c>
      <c r="H92" s="24">
        <v>3.7905692999999997E-2</v>
      </c>
      <c r="I92" s="24">
        <v>4.580331E-2</v>
      </c>
      <c r="J92" s="24">
        <v>9.1041930000000007E-2</v>
      </c>
      <c r="K92" s="24">
        <v>-1.1072278E-2</v>
      </c>
      <c r="L92" s="24">
        <v>-4.1462899999999997E-2</v>
      </c>
      <c r="M92" s="24">
        <v>3.4612893999999998E-2</v>
      </c>
      <c r="N92" s="24">
        <v>1.7615795E-2</v>
      </c>
      <c r="O92" s="24">
        <v>4.1795014999999998E-2</v>
      </c>
      <c r="P92" s="24">
        <v>-3.8727403000000001E-2</v>
      </c>
      <c r="Q92" s="24">
        <v>1.3671398E-2</v>
      </c>
      <c r="R92" s="24">
        <v>5.5786849999999999E-2</v>
      </c>
      <c r="S92" s="24">
        <v>4.6968339999999997E-2</v>
      </c>
      <c r="T92" s="24">
        <v>2.2844075999999998E-3</v>
      </c>
      <c r="U92" s="24">
        <v>6.0262799999999998E-2</v>
      </c>
      <c r="V92" s="24">
        <v>4.7581433999999999E-2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44596</v>
      </c>
      <c r="B93" s="24">
        <v>-5.2134932999999994E-2</v>
      </c>
      <c r="C93" s="24">
        <v>5.2248360000000001E-2</v>
      </c>
      <c r="D93" s="24">
        <v>1.3117551999999999E-2</v>
      </c>
      <c r="E93" s="24">
        <v>3.2797337000000003E-2</v>
      </c>
      <c r="F93" s="24">
        <v>-2.6192665E-2</v>
      </c>
      <c r="G93" s="24">
        <v>3.1055926999999997E-2</v>
      </c>
      <c r="H93" s="24">
        <v>-1.2130976E-2</v>
      </c>
      <c r="I93" s="24">
        <v>-3.7036954999999996E-2</v>
      </c>
      <c r="J93" s="24">
        <v>-3.921181E-2</v>
      </c>
      <c r="K93" s="24">
        <v>-4.5418739999999999E-2</v>
      </c>
      <c r="L93" s="24">
        <v>0.19457018000000001</v>
      </c>
      <c r="M93" s="24">
        <v>6.5087439999999996E-2</v>
      </c>
      <c r="N93" s="24">
        <v>0.10143827999999999</v>
      </c>
      <c r="O93" s="24">
        <v>-2.8057337000000002E-2</v>
      </c>
      <c r="P93" s="24">
        <v>3.6544920000000002E-2</v>
      </c>
      <c r="Q93" s="24">
        <v>8.579015999999999E-2</v>
      </c>
      <c r="R93" s="24">
        <v>-1.5327334E-3</v>
      </c>
      <c r="S93" s="24">
        <v>-2.0554960000000001E-2</v>
      </c>
      <c r="T93" s="24">
        <v>1.8495798000000001E-2</v>
      </c>
      <c r="U93" s="24">
        <v>-8.2363900000000004E-2</v>
      </c>
      <c r="V93" s="24">
        <v>7.3194264999999994E-2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44624</v>
      </c>
      <c r="B94" s="24">
        <v>-9.7063184000000004E-3</v>
      </c>
      <c r="C94" s="24">
        <v>9.7273109999999996E-2</v>
      </c>
      <c r="D94" s="24">
        <v>3.8843274000000004E-2</v>
      </c>
      <c r="E94" s="24">
        <v>-2.4905801000000001E-3</v>
      </c>
      <c r="F94" s="24">
        <v>-0.22430354999999999</v>
      </c>
      <c r="G94" s="24">
        <v>0.14806592999999998</v>
      </c>
      <c r="H94" s="24">
        <v>5.1985264000000003E-2</v>
      </c>
      <c r="I94" s="24">
        <v>-3.1172513999999998E-2</v>
      </c>
      <c r="J94" s="24">
        <v>1.6573429000000001E-2</v>
      </c>
      <c r="K94" s="24">
        <v>-3.7541270000000002E-2</v>
      </c>
      <c r="L94" s="24">
        <v>8.2386379999999995E-2</v>
      </c>
      <c r="M94" s="24">
        <v>4.3678639999999998E-2</v>
      </c>
      <c r="N94" s="24">
        <v>-0.16254293</v>
      </c>
      <c r="O94" s="24">
        <v>-8.5500240000000005E-2</v>
      </c>
      <c r="P94" s="24">
        <v>-0.1110577</v>
      </c>
      <c r="Q94" s="24">
        <v>6.7883369999999998E-2</v>
      </c>
      <c r="R94" s="24">
        <v>-1.4932156E-3</v>
      </c>
      <c r="S94" s="24">
        <v>-1.7313719000000002E-2</v>
      </c>
      <c r="T94" s="24">
        <v>0.10351086000000001</v>
      </c>
      <c r="U94" s="24">
        <v>-4.0568113000000001E-3</v>
      </c>
      <c r="V94" s="24">
        <v>4.4499040000000004E-2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44656</v>
      </c>
      <c r="B95" s="24">
        <v>-6.6850960000000001E-2</v>
      </c>
      <c r="C95" s="24">
        <v>8.0489640000000001E-2</v>
      </c>
      <c r="D95" s="24">
        <v>3.1990050999999999E-2</v>
      </c>
      <c r="E95" s="24">
        <v>-2.6841461999999996E-2</v>
      </c>
      <c r="F95" s="24">
        <v>0.15789485</v>
      </c>
      <c r="G95" s="24">
        <v>1.6293882999999999E-2</v>
      </c>
      <c r="H95" s="24">
        <v>3.5018919999999999E-3</v>
      </c>
      <c r="I95" s="24">
        <v>-1.3126313999999998E-2</v>
      </c>
      <c r="J95" s="24">
        <v>0.10332179</v>
      </c>
      <c r="K95" s="24">
        <v>1.2430429999999999E-2</v>
      </c>
      <c r="L95" s="24">
        <v>0.11752688999999999</v>
      </c>
      <c r="M95" s="24">
        <v>4.91457E-2</v>
      </c>
      <c r="N95" s="24">
        <v>9.6019629999999995E-2</v>
      </c>
      <c r="O95" s="24">
        <v>0.10795175999999999</v>
      </c>
      <c r="P95" s="24">
        <v>-9.9153519999999988E-3</v>
      </c>
      <c r="Q95" s="24">
        <v>7.9200269999999996E-3</v>
      </c>
      <c r="R95" s="24">
        <v>1.762259E-2</v>
      </c>
      <c r="S95" s="24">
        <v>0.14735723000000001</v>
      </c>
      <c r="T95" s="24">
        <v>5.4031849999999999E-2</v>
      </c>
      <c r="U95" s="24">
        <v>-1.8839061000000001E-2</v>
      </c>
      <c r="V95" s="24">
        <v>2.5476456000000001E-2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44686</v>
      </c>
      <c r="B96" s="24">
        <v>-0.119849205</v>
      </c>
      <c r="C96" s="24">
        <v>-0.10538964999999999</v>
      </c>
      <c r="D96" s="24">
        <v>1.449275E-2</v>
      </c>
      <c r="E96" s="24">
        <v>-7.3123812999999996E-2</v>
      </c>
      <c r="F96" s="24">
        <v>-0.19090915999999999</v>
      </c>
      <c r="G96" s="24">
        <v>-0.17336952</v>
      </c>
      <c r="H96" s="24">
        <v>-5.5447873999999994E-2</v>
      </c>
      <c r="I96" s="24">
        <v>-0.10413629000000001</v>
      </c>
      <c r="J96" s="24">
        <v>-9.3092020000000011E-2</v>
      </c>
      <c r="K96" s="24">
        <v>-7.0279480000000005E-2</v>
      </c>
      <c r="L96" s="24">
        <v>-0.17379957000000001</v>
      </c>
      <c r="M96" s="24">
        <v>-0.15882892000000001</v>
      </c>
      <c r="N96" s="24">
        <v>-4.6050129999999995E-2</v>
      </c>
      <c r="O96" s="24">
        <v>-7.3075237000000001E-2</v>
      </c>
      <c r="P96" s="24">
        <v>-0.10833937</v>
      </c>
      <c r="Q96" s="24">
        <v>-2.3159622999999997E-2</v>
      </c>
      <c r="R96" s="24">
        <v>-3.4023463999999996E-2</v>
      </c>
      <c r="S96" s="24">
        <v>4.560256E-2</v>
      </c>
      <c r="T96" s="24">
        <v>-2.8363287000000001E-2</v>
      </c>
      <c r="U96" s="24">
        <v>-0.12506485000000001</v>
      </c>
      <c r="V96" s="24">
        <v>4.2588710000000002E-2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44715</v>
      </c>
      <c r="B97" s="24">
        <v>6.7931533000000002E-2</v>
      </c>
      <c r="C97" s="24">
        <v>0.17996930999999999</v>
      </c>
      <c r="D97" s="24">
        <v>-1.7460346000000002E-2</v>
      </c>
      <c r="E97" s="24">
        <v>-1.9031107000000002E-2</v>
      </c>
      <c r="F97" s="24">
        <v>7.3364140000000008E-2</v>
      </c>
      <c r="G97" s="24">
        <v>3.1558155999999997E-2</v>
      </c>
      <c r="H97" s="24">
        <v>-3.0377686000000001E-2</v>
      </c>
      <c r="I97" s="24">
        <v>1.8106102999999998E-2</v>
      </c>
      <c r="J97" s="24">
        <v>4.3380856999999995E-2</v>
      </c>
      <c r="K97" s="24">
        <v>1.7304181999999998E-2</v>
      </c>
      <c r="L97" s="24">
        <v>0.11307645000000001</v>
      </c>
      <c r="M97" s="24">
        <v>4.0243625999999998E-2</v>
      </c>
      <c r="N97" s="24">
        <v>5.1805377000000007E-2</v>
      </c>
      <c r="O97" s="24">
        <v>-2.9328941999999997E-2</v>
      </c>
      <c r="P97" s="24">
        <v>6.0036779999999998E-2</v>
      </c>
      <c r="Q97" s="24">
        <v>-3.5986483E-2</v>
      </c>
      <c r="R97" s="24">
        <v>2.6593208E-3</v>
      </c>
      <c r="S97" s="24">
        <v>-3.7383198999999999E-2</v>
      </c>
      <c r="T97" s="24">
        <v>-8.087844000000001E-2</v>
      </c>
      <c r="U97" s="24">
        <v>-6.2277613000000002E-2</v>
      </c>
      <c r="V97" s="24">
        <v>-8.7304709999999994E-2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44747</v>
      </c>
      <c r="B98" s="24">
        <v>8.8568324999999989E-2</v>
      </c>
      <c r="C98" s="24">
        <v>-0.20443756000000002</v>
      </c>
      <c r="D98" s="24">
        <v>-0.11368233</v>
      </c>
      <c r="E98" s="24">
        <v>-8.7080179999999993E-2</v>
      </c>
      <c r="F98" s="24">
        <v>-0.14872705</v>
      </c>
      <c r="G98" s="24">
        <v>-0.17523754</v>
      </c>
      <c r="H98" s="24">
        <v>-6.2934580000000004E-2</v>
      </c>
      <c r="I98" s="24">
        <v>-0.13426995</v>
      </c>
      <c r="J98" s="24">
        <v>-9.4657599999999995E-2</v>
      </c>
      <c r="K98" s="24">
        <v>-0.14950758</v>
      </c>
      <c r="L98" s="24">
        <v>-0.214284</v>
      </c>
      <c r="M98" s="24">
        <v>-0.10332262</v>
      </c>
      <c r="N98" s="24">
        <v>-0.17401653</v>
      </c>
      <c r="O98" s="24">
        <v>-4.5443480000000001E-2</v>
      </c>
      <c r="P98" s="24">
        <v>7.7739359999999993E-2</v>
      </c>
      <c r="Q98" s="24">
        <v>-6.312007E-2</v>
      </c>
      <c r="R98" s="24">
        <v>-6.455785E-2</v>
      </c>
      <c r="S98" s="24">
        <v>-0.10854727</v>
      </c>
      <c r="T98" s="24">
        <v>-9.6519650000000012E-2</v>
      </c>
      <c r="U98" s="24">
        <v>-0.10879194</v>
      </c>
      <c r="V98" s="24">
        <v>-0.11197114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44778</v>
      </c>
      <c r="B99" s="24">
        <v>-7.3839663999999999E-2</v>
      </c>
      <c r="C99" s="24">
        <v>9.3112230000000004E-2</v>
      </c>
      <c r="D99" s="24">
        <v>8.410347E-2</v>
      </c>
      <c r="E99" s="24">
        <v>2.5410414000000003E-2</v>
      </c>
      <c r="F99" s="24">
        <v>1.8978119000000002E-2</v>
      </c>
      <c r="G99" s="24">
        <v>2.8846145E-2</v>
      </c>
      <c r="H99" s="24">
        <v>4.1493773000000005E-2</v>
      </c>
      <c r="I99" s="24">
        <v>5.6902169999999995E-2</v>
      </c>
      <c r="J99" s="24">
        <v>-7.4430704000000006E-3</v>
      </c>
      <c r="K99" s="24">
        <v>6.5438629999999998E-2</v>
      </c>
      <c r="L99" s="24">
        <v>0.12561476000000002</v>
      </c>
      <c r="M99" s="24">
        <v>1.1921763E-2</v>
      </c>
      <c r="N99" s="24">
        <v>8.2427499999999987E-2</v>
      </c>
      <c r="O99" s="24">
        <v>8.4071870000000007E-2</v>
      </c>
      <c r="P99" s="24">
        <v>-0.10805464000000001</v>
      </c>
      <c r="Q99" s="24">
        <v>9.6993209999999996E-2</v>
      </c>
      <c r="R99" s="24">
        <v>3.8791895E-2</v>
      </c>
      <c r="S99" s="24">
        <v>7.8400016000000003E-2</v>
      </c>
      <c r="T99" s="24">
        <v>8.245384E-2</v>
      </c>
      <c r="U99" s="24">
        <v>8.516681999999999E-2</v>
      </c>
      <c r="V99" s="24">
        <v>9.6565484999999993E-2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44806</v>
      </c>
      <c r="B100" s="24">
        <v>-5.3815483999999997E-2</v>
      </c>
      <c r="C100" s="24">
        <v>0.15169203000000001</v>
      </c>
      <c r="D100" s="24">
        <v>2.4723052999999998E-2</v>
      </c>
      <c r="E100" s="24">
        <v>1.5250443999999998E-3</v>
      </c>
      <c r="F100" s="24">
        <v>-0.13252151500000001</v>
      </c>
      <c r="G100" s="24">
        <v>-2.8816163999999998E-2</v>
      </c>
      <c r="H100" s="24">
        <v>-1.8149614000000001E-2</v>
      </c>
      <c r="I100" s="24">
        <v>-5.4033100000000001E-2</v>
      </c>
      <c r="J100" s="24">
        <v>5.293369E-3</v>
      </c>
      <c r="K100" s="24">
        <v>-7.9038380000000005E-2</v>
      </c>
      <c r="L100" s="24">
        <v>3.7647128000000002E-2</v>
      </c>
      <c r="M100" s="24">
        <v>-6.6446723999999999E-2</v>
      </c>
      <c r="N100" s="24">
        <v>-5.3974867000000003E-2</v>
      </c>
      <c r="O100" s="24">
        <v>1.4015436000000001E-3</v>
      </c>
      <c r="P100" s="24">
        <v>-2.6002824000000001E-2</v>
      </c>
      <c r="Q100" s="24">
        <v>-1.7241417999999998E-2</v>
      </c>
      <c r="R100" s="24">
        <v>1.3059855E-2</v>
      </c>
      <c r="S100" s="24">
        <v>0.13204753999999999</v>
      </c>
      <c r="T100" s="24">
        <v>-2.9250443000000001E-2</v>
      </c>
      <c r="U100" s="24">
        <v>-7.8482629999999994E-3</v>
      </c>
      <c r="V100" s="24">
        <v>1.1347532000000001E-3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44839</v>
      </c>
      <c r="B101" s="24">
        <v>-3.7014722999999999E-2</v>
      </c>
      <c r="C101" s="24">
        <v>-0.15332662999999999</v>
      </c>
      <c r="D101" s="24">
        <v>-1.5391052000000001E-2</v>
      </c>
      <c r="E101" s="24">
        <v>-0.12333458999999999</v>
      </c>
      <c r="F101" s="24">
        <v>-5.2848816E-2</v>
      </c>
      <c r="G101" s="24">
        <v>3.7690399999999999E-2</v>
      </c>
      <c r="H101" s="24">
        <v>-6.5374255000000006E-2</v>
      </c>
      <c r="I101" s="24">
        <v>-7.0885477000000002E-2</v>
      </c>
      <c r="J101" s="24">
        <v>-4.6073197999999998E-3</v>
      </c>
      <c r="K101" s="24">
        <v>-0.10906487000000001</v>
      </c>
      <c r="L101" s="24">
        <v>6.3168049999999989E-2</v>
      </c>
      <c r="M101" s="24">
        <v>-3.7102401E-2</v>
      </c>
      <c r="N101" s="24">
        <v>-3.9805173999999995E-3</v>
      </c>
      <c r="O101" s="24">
        <v>-2.9157937000000002E-2</v>
      </c>
      <c r="P101" s="24">
        <v>-7.4296354999999994E-2</v>
      </c>
      <c r="Q101" s="24">
        <v>-1.166445E-2</v>
      </c>
      <c r="R101" s="24">
        <v>-2.5727509999999999E-2</v>
      </c>
      <c r="S101" s="24">
        <v>7.0336460000000003E-2</v>
      </c>
      <c r="T101" s="24">
        <v>-3.7664830000000003E-2</v>
      </c>
      <c r="U101" s="24">
        <v>-0.141727085</v>
      </c>
      <c r="V101" s="24">
        <v>-1.8136441999999999E-2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44869</v>
      </c>
      <c r="B102" s="24">
        <v>-3.5312473999999996E-2</v>
      </c>
      <c r="C102" s="24">
        <v>2.8719663999999999E-2</v>
      </c>
      <c r="D102" s="24">
        <v>1.2674332E-3</v>
      </c>
      <c r="E102" s="24">
        <v>3.5605669999999999E-2</v>
      </c>
      <c r="F102" s="24">
        <v>0.15780294</v>
      </c>
      <c r="G102" s="24">
        <v>8.6553334999999995E-2</v>
      </c>
      <c r="H102" s="24">
        <v>4.8244E-4</v>
      </c>
      <c r="I102" s="24">
        <v>-4.8872232000000002E-2</v>
      </c>
      <c r="J102" s="24">
        <v>0.16420544000000001</v>
      </c>
      <c r="K102" s="24">
        <v>8.2279680000000008E-2</v>
      </c>
      <c r="L102" s="24">
        <v>3.1992673999999999E-2</v>
      </c>
      <c r="M102" s="24">
        <v>6.7627788000000008E-2</v>
      </c>
      <c r="N102" s="24">
        <v>9.1030119999999992E-2</v>
      </c>
      <c r="O102" s="24">
        <v>3.4598826999999999E-2</v>
      </c>
      <c r="P102" s="24">
        <v>-9.0319690000000008E-2</v>
      </c>
      <c r="Q102" s="24">
        <v>-1.8237889E-2</v>
      </c>
      <c r="R102" s="24">
        <v>2.9140592E-2</v>
      </c>
      <c r="S102" s="24">
        <v>0.16897953000000002</v>
      </c>
      <c r="T102" s="24">
        <v>1.5003324E-2</v>
      </c>
      <c r="U102" s="24">
        <v>-0.12903225000000001</v>
      </c>
      <c r="V102" s="24">
        <v>-1.5700757999999999E-2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44900</v>
      </c>
      <c r="B103" s="24">
        <v>5.1830290000000001E-2</v>
      </c>
      <c r="C103" s="24">
        <v>3.1019688E-2</v>
      </c>
      <c r="D103" s="24">
        <v>-1.0548531999999999E-2</v>
      </c>
      <c r="E103" s="24">
        <v>7.5471640000000006E-2</v>
      </c>
      <c r="F103" s="24">
        <v>0.12424707</v>
      </c>
      <c r="G103" s="24">
        <v>3.0938745E-2</v>
      </c>
      <c r="H103" s="24">
        <v>9.4503400000000001E-2</v>
      </c>
      <c r="I103" s="24">
        <v>0.17089058000000001</v>
      </c>
      <c r="J103" s="24">
        <v>-1.9689499999999999E-2</v>
      </c>
      <c r="K103" s="24">
        <v>7.6580762999999996E-2</v>
      </c>
      <c r="L103" s="24">
        <v>-0.10687922999999999</v>
      </c>
      <c r="M103" s="24">
        <v>5.6469440000000003E-2</v>
      </c>
      <c r="N103" s="24">
        <v>6.0236096000000003E-2</v>
      </c>
      <c r="O103" s="24">
        <v>9.0571639999999995E-3</v>
      </c>
      <c r="P103" s="24">
        <v>0.17252397999999999</v>
      </c>
      <c r="Q103" s="24">
        <v>-6.3977720000000002E-2</v>
      </c>
      <c r="R103" s="24">
        <v>9.4139575999999999E-3</v>
      </c>
      <c r="S103" s="24">
        <v>0.15921795</v>
      </c>
      <c r="T103" s="24">
        <v>7.0693489999999999E-3</v>
      </c>
      <c r="U103" s="24">
        <v>0.14991177</v>
      </c>
      <c r="V103" s="24">
        <v>-0.12033778000000001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44931</v>
      </c>
      <c r="B104" s="24">
        <v>2.0290136E-2</v>
      </c>
      <c r="C104" s="24">
        <v>9.1462135E-3</v>
      </c>
      <c r="D104" s="24">
        <v>-6.959164000000001E-2</v>
      </c>
      <c r="E104" s="24">
        <v>7.2018385000000004E-2</v>
      </c>
      <c r="F104" s="24">
        <v>8.6380120000000005E-2</v>
      </c>
      <c r="G104" s="24">
        <v>4.0750146000000001E-2</v>
      </c>
      <c r="H104" s="24">
        <v>1.3238668E-2</v>
      </c>
      <c r="I104" s="24">
        <v>-4.7824326E-2</v>
      </c>
      <c r="J104" s="24">
        <v>2.9349685E-2</v>
      </c>
      <c r="K104" s="24">
        <v>-6.3285829999999996E-3</v>
      </c>
      <c r="L104" s="24">
        <v>-3.0448376999999999E-2</v>
      </c>
      <c r="M104" s="24">
        <v>4.1704893E-2</v>
      </c>
      <c r="N104" s="24">
        <v>6.2609909999999991E-2</v>
      </c>
      <c r="O104" s="24">
        <v>-4.3498279999999993E-2</v>
      </c>
      <c r="P104" s="24">
        <v>0.10542965</v>
      </c>
      <c r="Q104" s="24">
        <v>-4.4972476999999997E-2</v>
      </c>
      <c r="R104" s="24">
        <v>1.354146E-2</v>
      </c>
      <c r="S104" s="24">
        <v>4.4038295999999998E-2</v>
      </c>
      <c r="T104" s="24">
        <v>-4.3865976000000001E-2</v>
      </c>
      <c r="U104" s="24">
        <v>-4.5566854000000004E-2</v>
      </c>
      <c r="V104" s="24">
        <v>2.2595048000000003E-2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44960</v>
      </c>
      <c r="B105" s="24">
        <v>4.0816306999999996E-2</v>
      </c>
      <c r="C105" s="24">
        <v>0.11353207</v>
      </c>
      <c r="D105" s="24">
        <v>8.4722159999999991E-2</v>
      </c>
      <c r="E105" s="24">
        <v>6.028497E-2</v>
      </c>
      <c r="F105" s="24">
        <v>2.9485583000000003E-2</v>
      </c>
      <c r="G105" s="24">
        <v>3.9123058000000002E-2</v>
      </c>
      <c r="H105" s="24">
        <v>3.8191319000000001E-2</v>
      </c>
      <c r="I105" s="24">
        <v>0.10903275000000001</v>
      </c>
      <c r="J105" s="24">
        <v>9.0560910000000008E-2</v>
      </c>
      <c r="K105" s="24">
        <v>0.11208570500000001</v>
      </c>
      <c r="L105" s="24">
        <v>5.0275207000000002E-2</v>
      </c>
      <c r="M105" s="24">
        <v>2.2650003000000002E-2</v>
      </c>
      <c r="N105" s="24">
        <v>0.12453675</v>
      </c>
      <c r="O105" s="24">
        <v>-3.6092399999999997E-2</v>
      </c>
      <c r="P105" s="24">
        <v>1.0967850999999999E-2</v>
      </c>
      <c r="Q105" s="24">
        <v>-4.5928955E-2</v>
      </c>
      <c r="R105" s="24">
        <v>1.4724851000000001E-2</v>
      </c>
      <c r="S105" s="24">
        <v>-1.5366852E-2</v>
      </c>
      <c r="T105" s="24">
        <v>-1.4046848000000001E-2</v>
      </c>
      <c r="U105" s="24">
        <v>-4.8661232E-3</v>
      </c>
      <c r="V105" s="24">
        <v>1.6077995000000001E-2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44988</v>
      </c>
      <c r="B106" s="24">
        <v>-8.0214139999999993E-3</v>
      </c>
      <c r="C106" s="24">
        <v>6.1792135E-3</v>
      </c>
      <c r="D106" s="24">
        <v>-3.4997880000000002E-2</v>
      </c>
      <c r="E106" s="24">
        <v>-6.8573419999999996E-2</v>
      </c>
      <c r="F106" s="24">
        <v>-3.1078636999999999E-2</v>
      </c>
      <c r="G106" s="24">
        <v>-1.6553103999999999E-2</v>
      </c>
      <c r="H106" s="24">
        <v>-6.9767419999999997E-2</v>
      </c>
      <c r="I106" s="24">
        <v>-4.6604872000000006E-3</v>
      </c>
      <c r="J106" s="24">
        <v>5.8813214000000003E-2</v>
      </c>
      <c r="K106" s="24">
        <v>-4.4164060000000005E-2</v>
      </c>
      <c r="L106" s="24">
        <v>-4.7868670000000002E-2</v>
      </c>
      <c r="M106" s="24">
        <v>-6.5780760000000008E-2</v>
      </c>
      <c r="N106" s="24">
        <v>7.1522713000000002E-2</v>
      </c>
      <c r="O106" s="24">
        <v>7.4887276000000003E-4</v>
      </c>
      <c r="P106" s="24">
        <v>-3.8637280000000003E-2</v>
      </c>
      <c r="Q106" s="24">
        <v>9.2997549999999998E-3</v>
      </c>
      <c r="R106" s="24">
        <v>-4.8259854000000005E-2</v>
      </c>
      <c r="S106" s="24">
        <v>3.8574814999999998E-2</v>
      </c>
      <c r="T106" s="24">
        <v>6.7842009999999993E-4</v>
      </c>
      <c r="U106" s="24">
        <v>-5.7049750000000003E-2</v>
      </c>
      <c r="V106" s="24">
        <v>-3.1387805999999997E-2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45021</v>
      </c>
      <c r="B107" s="24">
        <v>-9.8831653999999994E-3</v>
      </c>
      <c r="C107" s="24">
        <v>-5.970657E-2</v>
      </c>
      <c r="D107" s="24">
        <v>3.6709428000000002E-2</v>
      </c>
      <c r="E107" s="24">
        <v>-1.7018139000000002E-2</v>
      </c>
      <c r="F107" s="24">
        <v>-2.0754695E-2</v>
      </c>
      <c r="G107" s="24">
        <v>9.9015236000000008E-4</v>
      </c>
      <c r="H107" s="24">
        <v>1.2272715999999999E-2</v>
      </c>
      <c r="I107" s="24">
        <v>2.2296906000000001E-3</v>
      </c>
      <c r="J107" s="24">
        <v>-3.7141441999999997E-2</v>
      </c>
      <c r="K107" s="24">
        <v>3.3009051999999999E-4</v>
      </c>
      <c r="L107" s="24">
        <v>-1.4679432000000001E-3</v>
      </c>
      <c r="M107" s="24">
        <v>8.0606940000000002E-3</v>
      </c>
      <c r="N107" s="24">
        <v>-5.2291574E-2</v>
      </c>
      <c r="O107" s="24">
        <v>-9.9775790000000003E-3</v>
      </c>
      <c r="P107" s="24">
        <v>-2.732128E-2</v>
      </c>
      <c r="Q107" s="24">
        <v>-9.7560880000000013E-3</v>
      </c>
      <c r="R107" s="24">
        <v>-2.2248090000000002E-2</v>
      </c>
      <c r="S107" s="24">
        <v>-6.4360676000000006E-2</v>
      </c>
      <c r="T107" s="24">
        <v>-3.3220350000000003E-2</v>
      </c>
      <c r="U107" s="24">
        <v>7.0873020000000009E-2</v>
      </c>
      <c r="V107" s="24">
        <v>6.8827032999999996E-2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45051</v>
      </c>
      <c r="B108" s="24">
        <v>-2.9491901000000001E-2</v>
      </c>
      <c r="C108" s="24">
        <v>5.8418036000000007E-2</v>
      </c>
      <c r="D108" s="24">
        <v>3.6262870000000003E-2</v>
      </c>
      <c r="E108" s="24">
        <v>3.0485509999999997E-2</v>
      </c>
      <c r="F108" s="24">
        <v>0.13102126</v>
      </c>
      <c r="G108" s="24">
        <v>3.5278559000000001E-2</v>
      </c>
      <c r="H108" s="24">
        <v>-4.9394369999999996E-3</v>
      </c>
      <c r="I108" s="24">
        <v>-1.223582E-2</v>
      </c>
      <c r="J108" s="24">
        <v>5.4761530000000003E-2</v>
      </c>
      <c r="K108" s="24">
        <v>1.6001344000000001E-2</v>
      </c>
      <c r="L108" s="24">
        <v>5.6964397E-2</v>
      </c>
      <c r="M108" s="24">
        <v>-2.5870204000000003E-3</v>
      </c>
      <c r="N108" s="24">
        <v>4.5115231999999998E-2</v>
      </c>
      <c r="O108" s="24">
        <v>4.3084024999999998E-2</v>
      </c>
      <c r="P108" s="24">
        <v>-2.5442719999999999E-2</v>
      </c>
      <c r="Q108" s="24">
        <v>6.0755252999999995E-2</v>
      </c>
      <c r="R108" s="24">
        <v>-2.4078189999999999E-2</v>
      </c>
      <c r="S108" s="24">
        <v>-0.10545450000000001</v>
      </c>
      <c r="T108" s="24">
        <v>7.3632600000000006E-2</v>
      </c>
      <c r="U108" s="24">
        <v>-3.1477034000000001E-2</v>
      </c>
      <c r="V108" s="24">
        <v>2.655983E-2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45082</v>
      </c>
      <c r="B109" s="24">
        <v>-6.750816300000001E-2</v>
      </c>
      <c r="C109" s="24">
        <v>1.5084028000000001E-2</v>
      </c>
      <c r="D109" s="24">
        <v>-2.2231399999999998E-2</v>
      </c>
      <c r="E109" s="24">
        <v>-5.5514929999999997E-2</v>
      </c>
      <c r="F109" s="24">
        <v>3.8046598000000001E-2</v>
      </c>
      <c r="G109" s="24">
        <v>-1.9745170999999999E-2</v>
      </c>
      <c r="H109" s="24">
        <v>-6.7689539999999992E-2</v>
      </c>
      <c r="I109" s="24">
        <v>5.8783649999999993E-2</v>
      </c>
      <c r="J109" s="24">
        <v>0</v>
      </c>
      <c r="K109" s="24">
        <v>5.7476760000000002E-2</v>
      </c>
      <c r="L109" s="24">
        <v>6.9193363000000008E-2</v>
      </c>
      <c r="M109" s="24">
        <v>-7.7576039999999999E-2</v>
      </c>
      <c r="N109" s="24">
        <v>6.1490654999999998E-2</v>
      </c>
      <c r="O109" s="24">
        <v>1.8357395999999998E-2</v>
      </c>
      <c r="P109" s="24">
        <v>-5.3675832999999999E-2</v>
      </c>
      <c r="Q109" s="24">
        <v>-2.1155833999999998E-2</v>
      </c>
      <c r="R109" s="24">
        <v>-1.3696551E-3</v>
      </c>
      <c r="S109" s="24">
        <v>0.11077237000000001</v>
      </c>
      <c r="T109" s="24">
        <v>-3.9843260999999998E-2</v>
      </c>
      <c r="U109" s="24">
        <v>6.9166660000000005E-2</v>
      </c>
      <c r="V109" s="24">
        <v>6.8342685999999995E-3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45112</v>
      </c>
      <c r="B110" s="24">
        <v>-1.6484439E-2</v>
      </c>
      <c r="C110" s="24">
        <v>4.8997164000000003E-2</v>
      </c>
      <c r="D110" s="24">
        <v>-7.6320770000000001E-3</v>
      </c>
      <c r="E110" s="24">
        <v>1.4047146E-2</v>
      </c>
      <c r="F110" s="24">
        <v>1.9693613000000002E-2</v>
      </c>
      <c r="G110" s="24">
        <v>2.3672819999999997E-2</v>
      </c>
      <c r="H110" s="24">
        <v>-7.534921E-3</v>
      </c>
      <c r="I110" s="24">
        <v>1.2763738999999998E-3</v>
      </c>
      <c r="J110" s="24">
        <v>3.9638876999999996E-2</v>
      </c>
      <c r="K110" s="24">
        <v>-1.642865E-2</v>
      </c>
      <c r="L110" s="24">
        <v>7.7854276E-2</v>
      </c>
      <c r="M110" s="24">
        <v>2.9315233E-2</v>
      </c>
      <c r="N110" s="24">
        <v>9.9750519999999995E-2</v>
      </c>
      <c r="O110" s="24">
        <v>4.0151595999999998E-2</v>
      </c>
      <c r="P110" s="24">
        <v>4.8543214999999997E-3</v>
      </c>
      <c r="Q110" s="24">
        <v>-3.4646988000000003E-3</v>
      </c>
      <c r="R110" s="24">
        <v>-1.458329E-2</v>
      </c>
      <c r="S110" s="24">
        <v>-6.4813375000000006E-2</v>
      </c>
      <c r="T110" s="24">
        <v>3.4203410000000004E-2</v>
      </c>
      <c r="U110" s="24">
        <v>4.9103620000000001E-2</v>
      </c>
      <c r="V110" s="24">
        <v>2.2176979999999999E-2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45142</v>
      </c>
      <c r="B111" s="24">
        <v>5.4656863E-2</v>
      </c>
      <c r="C111" s="24">
        <v>-3.0130743999999998E-3</v>
      </c>
      <c r="D111" s="24">
        <v>-8.6617470000000007E-4</v>
      </c>
      <c r="E111" s="24">
        <v>6.8506000000000001E-3</v>
      </c>
      <c r="F111" s="24">
        <v>9.4957109999999997E-2</v>
      </c>
      <c r="G111" s="24">
        <v>7.1324230000000002E-2</v>
      </c>
      <c r="H111" s="24">
        <v>6.2065599999999999E-2</v>
      </c>
      <c r="I111" s="24">
        <v>-7.0108174999999997E-3</v>
      </c>
      <c r="J111" s="24">
        <v>-7.1191190000000001E-3</v>
      </c>
      <c r="K111" s="24">
        <v>1.2019992E-2</v>
      </c>
      <c r="L111" s="24">
        <v>-8.9643599999999993E-3</v>
      </c>
      <c r="M111" s="24">
        <v>4.7751426999999999E-2</v>
      </c>
      <c r="N111" s="24">
        <v>3.1308532E-2</v>
      </c>
      <c r="O111" s="24">
        <v>5.9400797000000007E-3</v>
      </c>
      <c r="P111" s="24">
        <v>6.3192964000000004E-2</v>
      </c>
      <c r="Q111" s="24">
        <v>3.0236363000000002E-2</v>
      </c>
      <c r="R111" s="24">
        <v>1.4308691E-2</v>
      </c>
      <c r="S111" s="24">
        <v>0.16858111999999997</v>
      </c>
      <c r="T111" s="24">
        <v>3.6486506000000002E-2</v>
      </c>
      <c r="U111" s="24">
        <v>0.12035656</v>
      </c>
      <c r="V111" s="24">
        <v>-2.0878315000000001E-2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45174</v>
      </c>
      <c r="B112" s="24">
        <v>-6.7807492999999996E-2</v>
      </c>
      <c r="C112" s="24">
        <v>-8.495635E-2</v>
      </c>
      <c r="D112" s="24">
        <v>3.467679E-3</v>
      </c>
      <c r="E112" s="24">
        <v>-6.2309504000000002E-2</v>
      </c>
      <c r="F112" s="24">
        <v>-8.4762334999999994E-2</v>
      </c>
      <c r="G112" s="24">
        <v>-3.7913321999999999E-2</v>
      </c>
      <c r="H112" s="24">
        <v>-1.9167840000000002E-2</v>
      </c>
      <c r="I112" s="24">
        <v>-1.7757833000000001E-2</v>
      </c>
      <c r="J112" s="24">
        <v>-4.3020964000000002E-2</v>
      </c>
      <c r="K112" s="24">
        <v>-3.1929731000000003E-2</v>
      </c>
      <c r="L112" s="24">
        <v>-2.8072417000000002E-2</v>
      </c>
      <c r="M112" s="24">
        <v>-6.9688916000000004E-2</v>
      </c>
      <c r="N112" s="24">
        <v>-6.7721844000000003E-2</v>
      </c>
      <c r="O112" s="24">
        <v>7.2677135E-3</v>
      </c>
      <c r="P112" s="24">
        <v>-5.4848850000000005E-2</v>
      </c>
      <c r="Q112" s="24">
        <v>-7.1504830000000005E-2</v>
      </c>
      <c r="R112" s="24">
        <v>1.1369108999999999E-2</v>
      </c>
      <c r="S112" s="24">
        <v>0.12084412999999999</v>
      </c>
      <c r="T112" s="24">
        <v>-3.2594501999999997E-2</v>
      </c>
      <c r="U112" s="24">
        <v>1.0610104E-2</v>
      </c>
      <c r="V112" s="24">
        <v>-3.1862855000000002E-3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45204</v>
      </c>
      <c r="B113" s="24">
        <v>-4.0391444999999998E-2</v>
      </c>
      <c r="C113" s="24">
        <v>-9.9816500000000002E-2</v>
      </c>
      <c r="D113" s="24">
        <v>-5.3563713999999998E-2</v>
      </c>
      <c r="E113" s="24">
        <v>-4.1697024999999997E-3</v>
      </c>
      <c r="F113" s="24">
        <v>-0.10760170000000001</v>
      </c>
      <c r="G113" s="24">
        <v>-9.2685940000000008E-2</v>
      </c>
      <c r="H113" s="24">
        <v>-2.9551923000000001E-2</v>
      </c>
      <c r="I113" s="24">
        <v>-2.3959874999999999E-2</v>
      </c>
      <c r="J113" s="24">
        <v>-9.7569099999999992E-2</v>
      </c>
      <c r="K113" s="24">
        <v>-7.6163173000000001E-2</v>
      </c>
      <c r="L113" s="24">
        <v>-6.6110373E-2</v>
      </c>
      <c r="M113" s="24">
        <v>-6.2986015999999992E-2</v>
      </c>
      <c r="N113" s="24">
        <v>-0.11216253</v>
      </c>
      <c r="O113" s="24">
        <v>-4.2840837999999996E-3</v>
      </c>
      <c r="P113" s="24">
        <v>-6.9285097000000004E-2</v>
      </c>
      <c r="Q113" s="24">
        <v>-1.4367818999999999E-2</v>
      </c>
      <c r="R113" s="24">
        <v>-6.1575293999999996E-2</v>
      </c>
      <c r="S113" s="24">
        <v>6.7061185999999998E-3</v>
      </c>
      <c r="T113" s="24">
        <v>3.5040379000000003E-2</v>
      </c>
      <c r="U113" s="24">
        <v>-0.14501315000000001</v>
      </c>
      <c r="V113" s="24">
        <v>-6.3191532999999994E-2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45233</v>
      </c>
      <c r="B114" s="24">
        <v>-9.5257163000000006E-3</v>
      </c>
      <c r="C114" s="24">
        <v>5.0550339999999999E-2</v>
      </c>
      <c r="D114" s="24">
        <v>-2.6471913E-2</v>
      </c>
      <c r="E114" s="24">
        <v>4.1055679999999997E-4</v>
      </c>
      <c r="F114" s="24">
        <v>0.22375524999999999</v>
      </c>
      <c r="G114" s="24">
        <v>2.5712252000000001E-2</v>
      </c>
      <c r="H114" s="24">
        <v>4.2239665999999995E-2</v>
      </c>
      <c r="I114" s="24">
        <v>2.0754337000000001E-2</v>
      </c>
      <c r="J114" s="24">
        <v>9.833944E-2</v>
      </c>
      <c r="K114" s="24">
        <v>2.9147983000000002E-2</v>
      </c>
      <c r="L114" s="24">
        <v>9.6219899999999997E-2</v>
      </c>
      <c r="M114" s="24">
        <v>0.1211617</v>
      </c>
      <c r="N114" s="24">
        <v>9.4670770000000001E-2</v>
      </c>
      <c r="O114" s="24">
        <v>-2.2643804999999999E-4</v>
      </c>
      <c r="P114" s="24">
        <v>2.5367497999999999E-2</v>
      </c>
      <c r="Q114" s="24">
        <v>-1.2827933E-2</v>
      </c>
      <c r="R114" s="24">
        <v>-2.2574127000000003E-2</v>
      </c>
      <c r="S114" s="24">
        <v>-0.10863436</v>
      </c>
      <c r="T114" s="24">
        <v>-5.2734319999999994E-2</v>
      </c>
      <c r="U114" s="24">
        <v>-3.8756727999999997E-2</v>
      </c>
      <c r="V114" s="24">
        <v>2.9396414999999999E-2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45265</v>
      </c>
      <c r="B115" s="24">
        <v>-3.2798827000000003E-2</v>
      </c>
      <c r="C115" s="24">
        <v>4.2297244000000005E-2</v>
      </c>
      <c r="D115" s="24">
        <v>2.4847627000000001E-2</v>
      </c>
      <c r="E115" s="24">
        <v>4.4316769999999998E-2</v>
      </c>
      <c r="F115" s="24">
        <v>0.101470585</v>
      </c>
      <c r="G115" s="24">
        <v>3.6273718000000003E-2</v>
      </c>
      <c r="H115" s="24">
        <v>-3.7700534000000003E-3</v>
      </c>
      <c r="I115" s="24">
        <v>5.3782224999999996E-2</v>
      </c>
      <c r="J115" s="24">
        <v>6.5345170000000008E-2</v>
      </c>
      <c r="K115" s="24">
        <v>3.133905E-2</v>
      </c>
      <c r="L115" s="24">
        <v>5.7680369999999995E-2</v>
      </c>
      <c r="M115" s="24">
        <v>-2.0478606E-2</v>
      </c>
      <c r="N115" s="24">
        <v>4.5532703000000001E-2</v>
      </c>
      <c r="O115" s="24">
        <v>7.0668099999999998E-2</v>
      </c>
      <c r="P115" s="24">
        <v>-5.4335237000000002E-2</v>
      </c>
      <c r="Q115" s="24">
        <v>1.1813283000000001E-2</v>
      </c>
      <c r="R115" s="24">
        <v>-2.5511324000000002E-2</v>
      </c>
      <c r="S115" s="24">
        <v>2.5869488999999999E-2</v>
      </c>
      <c r="T115" s="24">
        <v>6.1855316000000004E-3</v>
      </c>
      <c r="U115" s="24">
        <v>8.2634810000000003E-2</v>
      </c>
      <c r="V115" s="24">
        <v>1.1728644E-2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45296</v>
      </c>
      <c r="B116" s="24">
        <v>-2.1910310000000002E-2</v>
      </c>
      <c r="C116" s="24">
        <v>1.3177991E-2</v>
      </c>
      <c r="D116" s="24">
        <v>4.1748523999999995E-2</v>
      </c>
      <c r="E116" s="24">
        <v>5.4165599999999994E-2</v>
      </c>
      <c r="F116" s="24">
        <v>-4.2056439999999997E-3</v>
      </c>
      <c r="G116" s="24">
        <v>0.12572013999999998</v>
      </c>
      <c r="H116" s="24">
        <v>3.3079743000000002E-2</v>
      </c>
      <c r="I116" s="24">
        <v>3.8156389999999998E-2</v>
      </c>
      <c r="J116" s="24">
        <v>7.0832369999999992E-2</v>
      </c>
      <c r="K116" s="24">
        <v>4.8500895999999995E-2</v>
      </c>
      <c r="L116" s="24">
        <v>5.8255672000000001E-2</v>
      </c>
      <c r="M116" s="24">
        <v>1.1715889E-2</v>
      </c>
      <c r="N116" s="24">
        <v>4.2338966999999998E-2</v>
      </c>
      <c r="O116" s="24">
        <v>3.8502215999999999E-2</v>
      </c>
      <c r="P116" s="24">
        <v>-1.1542201E-2</v>
      </c>
      <c r="Q116" s="24">
        <v>4.5534134000000004E-2</v>
      </c>
      <c r="R116" s="24">
        <v>3.2106042000000001E-2</v>
      </c>
      <c r="S116" s="24">
        <v>-7.6330479999999992E-2</v>
      </c>
      <c r="T116" s="24">
        <v>2.0281315000000001E-2</v>
      </c>
      <c r="U116" s="24">
        <v>1.9798397999999998E-2</v>
      </c>
      <c r="V116" s="24">
        <v>9.7798940000000001E-2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45327</v>
      </c>
      <c r="B117" s="24">
        <v>-6.6613140000000001E-2</v>
      </c>
      <c r="C117" s="24">
        <v>-8.0251459999999997E-2</v>
      </c>
      <c r="D117" s="24">
        <v>-3.0987203000000001E-2</v>
      </c>
      <c r="E117" s="24">
        <v>2.2547244999999998E-3</v>
      </c>
      <c r="F117" s="24">
        <v>2.2079110000000002E-2</v>
      </c>
      <c r="G117" s="24">
        <v>-1.6000747999999999E-2</v>
      </c>
      <c r="H117" s="24">
        <v>-1.6775310000000002E-2</v>
      </c>
      <c r="I117" s="24">
        <v>1.0137439E-2</v>
      </c>
      <c r="J117" s="24">
        <v>1.0765553000000001E-2</v>
      </c>
      <c r="K117" s="24">
        <v>-1.1927485E-2</v>
      </c>
      <c r="L117" s="24">
        <v>-5.1654042999999997E-2</v>
      </c>
      <c r="M117" s="24">
        <v>-2.8232872000000003E-2</v>
      </c>
      <c r="N117" s="24">
        <v>6.5951704999999999E-2</v>
      </c>
      <c r="O117" s="24">
        <v>2.077818E-2</v>
      </c>
      <c r="P117" s="24">
        <v>-7.3801699999999998E-2</v>
      </c>
      <c r="Q117" s="24">
        <v>-4.9134493000000001E-2</v>
      </c>
      <c r="R117" s="24">
        <v>-3.0834138000000001E-2</v>
      </c>
      <c r="S117" s="24">
        <v>0.12630295999999999</v>
      </c>
      <c r="T117" s="24">
        <v>-6.0647130000000002E-3</v>
      </c>
      <c r="U117" s="24">
        <v>-1.6393483E-2</v>
      </c>
      <c r="V117" s="24">
        <v>-7.9088209999999999E-3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45356</v>
      </c>
      <c r="B118" s="24">
        <v>0.12771283999999999</v>
      </c>
      <c r="C118" s="24">
        <v>1.0454297E-2</v>
      </c>
      <c r="D118" s="24">
        <v>1.1877537000000001E-2</v>
      </c>
      <c r="E118" s="24">
        <v>2.7746558000000001E-2</v>
      </c>
      <c r="F118" s="24">
        <v>2.9253005999999998E-2</v>
      </c>
      <c r="G118" s="24">
        <v>7.0804476999999991E-2</v>
      </c>
      <c r="H118" s="24">
        <v>1.8009424E-2</v>
      </c>
      <c r="I118" s="24">
        <v>4.7502280000000001E-2</v>
      </c>
      <c r="J118" s="24">
        <v>-2.5443792E-2</v>
      </c>
      <c r="K118" s="24">
        <v>3.5087704999999997E-2</v>
      </c>
      <c r="L118" s="24">
        <v>5.2019360000000008E-3</v>
      </c>
      <c r="M118" s="24">
        <v>-2.101159E-2</v>
      </c>
      <c r="N118" s="24">
        <v>2.8672099999999999E-2</v>
      </c>
      <c r="O118" s="24">
        <v>3.2129287999999999E-2</v>
      </c>
      <c r="P118" s="24">
        <v>5.3669214E-2</v>
      </c>
      <c r="Q118" s="24">
        <v>4.9618244000000006E-2</v>
      </c>
      <c r="R118" s="24">
        <v>-1.7826080000000001E-2</v>
      </c>
      <c r="S118" s="24">
        <v>-2.4496496E-2</v>
      </c>
      <c r="T118" s="24">
        <v>-1.9661009E-2</v>
      </c>
      <c r="U118" s="24">
        <v>5.3488373999999998E-2</v>
      </c>
      <c r="V118" s="24">
        <v>2.4853348999999997E-2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45387</v>
      </c>
      <c r="B119" s="24">
        <v>6.3055754E-3</v>
      </c>
      <c r="C119" s="24">
        <v>8.5157279999999988E-2</v>
      </c>
      <c r="D119" s="24">
        <v>-6.3205359999999999E-3</v>
      </c>
      <c r="E119" s="24">
        <v>-3.5388530000000001E-2</v>
      </c>
      <c r="F119" s="24">
        <v>5.7717560000000001E-2</v>
      </c>
      <c r="G119" s="24">
        <v>0.12211596999999999</v>
      </c>
      <c r="H119" s="24">
        <v>2.9329657999999998E-2</v>
      </c>
      <c r="I119" s="24">
        <v>3.5128712999999999E-2</v>
      </c>
      <c r="J119" s="24">
        <v>6.7395330000000003E-2</v>
      </c>
      <c r="K119" s="24">
        <v>2.7833939000000002E-2</v>
      </c>
      <c r="L119" s="24">
        <v>-3.1659006999999996E-2</v>
      </c>
      <c r="M119" s="24">
        <v>6.6772579999999998E-2</v>
      </c>
      <c r="N119" s="24">
        <v>-3.8875282000000004E-2</v>
      </c>
      <c r="O119" s="24">
        <v>5.8004856000000004E-3</v>
      </c>
      <c r="P119" s="24">
        <v>3.8201689999999996E-2</v>
      </c>
      <c r="Q119" s="24">
        <v>-2.9930055000000001E-2</v>
      </c>
      <c r="R119" s="24">
        <v>1.2006521000000001E-2</v>
      </c>
      <c r="S119" s="24">
        <v>8.2589260000000012E-2</v>
      </c>
      <c r="T119" s="24">
        <v>3.4578204000000001E-2</v>
      </c>
      <c r="U119" s="24">
        <v>-1.6188383000000001E-2</v>
      </c>
      <c r="V119" s="24">
        <v>2.379322E-2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45415</v>
      </c>
      <c r="B120" s="24">
        <v>3.5005330000000001E-2</v>
      </c>
      <c r="C120" s="24">
        <v>9.5342400000000011E-3</v>
      </c>
      <c r="D120" s="24">
        <v>-4.8614263999999997E-2</v>
      </c>
      <c r="E120" s="24">
        <v>-1.7019689000000001E-2</v>
      </c>
      <c r="F120" s="24">
        <v>3.3071039999999999E-3</v>
      </c>
      <c r="G120" s="24">
        <v>3.3224702000000002E-2</v>
      </c>
      <c r="H120" s="24">
        <v>3.0755281000000002E-2</v>
      </c>
      <c r="I120" s="24">
        <v>6.1702730000000002E-4</v>
      </c>
      <c r="J120" s="24">
        <v>-5.0056814999999998E-2</v>
      </c>
      <c r="K120" s="24">
        <v>-1.3918280999999999E-2</v>
      </c>
      <c r="L120" s="24">
        <v>1.5718341E-2</v>
      </c>
      <c r="M120" s="24">
        <v>3.2538533000000001E-2</v>
      </c>
      <c r="N120" s="24">
        <v>5.6474089999999998E-2</v>
      </c>
      <c r="O120" s="24">
        <v>1.3648629000000001E-2</v>
      </c>
      <c r="P120" s="24">
        <v>0.12065077</v>
      </c>
      <c r="Q120" s="24">
        <v>-1.1534094999999999E-3</v>
      </c>
      <c r="R120" s="24">
        <v>-4.1145681999999999E-3</v>
      </c>
      <c r="S120" s="24">
        <v>6.9587707999999998E-2</v>
      </c>
      <c r="T120" s="24">
        <v>-2.5401055999999998E-2</v>
      </c>
      <c r="U120" s="24">
        <v>-7.2550534999999999E-2</v>
      </c>
      <c r="V120" s="24">
        <v>-2.6815652999999998E-2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45448</v>
      </c>
      <c r="B121" s="24">
        <v>-3.0746698000000003E-2</v>
      </c>
      <c r="C121" s="24">
        <v>3.0875324999999999E-2</v>
      </c>
      <c r="D121" s="24">
        <v>-4.9188194000000005E-2</v>
      </c>
      <c r="E121" s="24">
        <v>-5.4636419999999998E-2</v>
      </c>
      <c r="F121" s="24">
        <v>1.1948824E-2</v>
      </c>
      <c r="G121" s="24">
        <v>3.0700088E-2</v>
      </c>
      <c r="H121" s="24">
        <v>1.5357494000000001E-2</v>
      </c>
      <c r="I121" s="24">
        <v>5.6937220000000004E-2</v>
      </c>
      <c r="J121" s="24">
        <v>-7.2455169999999999E-2</v>
      </c>
      <c r="K121" s="24">
        <v>-1.5342115999999999E-2</v>
      </c>
      <c r="L121" s="24">
        <v>-9.780258E-2</v>
      </c>
      <c r="M121" s="24">
        <v>-3.1994163999999999E-2</v>
      </c>
      <c r="N121" s="24">
        <v>-6.5013169999999995E-3</v>
      </c>
      <c r="O121" s="24">
        <v>7.3961019999999999E-3</v>
      </c>
      <c r="P121" s="24">
        <v>-5.584121E-3</v>
      </c>
      <c r="Q121" s="24">
        <v>-2.3094654000000003E-2</v>
      </c>
      <c r="R121" s="24">
        <v>-2.3067117000000002E-2</v>
      </c>
      <c r="S121" s="24">
        <v>1.1084317999999999E-2</v>
      </c>
      <c r="T121" s="24">
        <v>-5.2812039999999998E-2</v>
      </c>
      <c r="U121" s="24">
        <v>4.1128992999999996E-2</v>
      </c>
      <c r="V121" s="24">
        <v>-6.8886336999999992E-2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45478</v>
      </c>
      <c r="B122" s="24">
        <v>-4.9675520000000001E-2</v>
      </c>
      <c r="C122" s="24">
        <v>-5.5408834999999997E-2</v>
      </c>
      <c r="D122" s="24">
        <v>3.2040953999999996E-2</v>
      </c>
      <c r="E122" s="24">
        <v>2.2546767999999998E-2</v>
      </c>
      <c r="F122" s="24">
        <v>3.1216383E-2</v>
      </c>
      <c r="G122" s="24">
        <v>1.1310458000000001E-2</v>
      </c>
      <c r="H122" s="24">
        <v>6.796837E-3</v>
      </c>
      <c r="I122" s="24">
        <v>7.8957677000000004E-2</v>
      </c>
      <c r="J122" s="24">
        <v>-6.7767799999999989E-2</v>
      </c>
      <c r="K122" s="24">
        <v>7.4478030000000001E-2</v>
      </c>
      <c r="L122" s="24">
        <v>5.9034824E-3</v>
      </c>
      <c r="M122" s="24">
        <v>0.11868275</v>
      </c>
      <c r="N122" s="24">
        <v>8.1844329999999996E-3</v>
      </c>
      <c r="O122" s="24">
        <v>6.6641569999999997E-2</v>
      </c>
      <c r="P122" s="24">
        <v>-3.6659776999999998E-2</v>
      </c>
      <c r="Q122" s="24">
        <v>6.1844587000000006E-2</v>
      </c>
      <c r="R122" s="24">
        <v>-1.9673883999999999E-2</v>
      </c>
      <c r="S122" s="24">
        <v>4.1330099999999995E-2</v>
      </c>
      <c r="T122" s="24">
        <v>3.8618684E-2</v>
      </c>
      <c r="U122" s="24">
        <v>-3.5631300000000005E-2</v>
      </c>
      <c r="V122" s="24">
        <v>1.0985255000000001E-2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0.1626339</v>
      </c>
      <c r="C126" s="24" cm="1">
        <f t="array" ref="C126">MAX(_xlfn._xlws.FILTER(C1:C122, ISNUMBER(C1:C122)))</f>
        <v>0.24757767</v>
      </c>
      <c r="D126" s="24" cm="1">
        <f t="array" ref="D126">MAX(_xlfn._xlws.FILTER(D1:D122, ISNUMBER(D1:D122)))</f>
        <v>0.22013760000000002</v>
      </c>
      <c r="E126" s="24" cm="1">
        <f t="array" ref="E126">MAX(_xlfn._xlws.FILTER(E1:E122, ISNUMBER(E1:E122)))</f>
        <v>0.18714165000000002</v>
      </c>
      <c r="F126" s="24" cm="1">
        <f t="array" ref="F126">MAX(_xlfn._xlws.FILTER(F1:F122, ISNUMBER(F1:F122)))</f>
        <v>0.22902346000000001</v>
      </c>
      <c r="G126" s="24" cm="1">
        <f t="array" ref="G126">MAX(_xlfn._xlws.FILTER(G1:G122, ISNUMBER(G1:G122)))</f>
        <v>0.18797897</v>
      </c>
      <c r="H126" s="24" cm="1">
        <f t="array" ref="H126">MAX(_xlfn._xlws.FILTER(H1:H122, ISNUMBER(H1:H122)))</f>
        <v>0.14592086999999998</v>
      </c>
      <c r="I126" s="24" cm="1">
        <f t="array" ref="I126">MAX(_xlfn._xlws.FILTER(I1:I122, ISNUMBER(I1:I122)))</f>
        <v>0.17089058000000001</v>
      </c>
      <c r="J126" s="24" cm="1">
        <f t="array" ref="J126">MAX(_xlfn._xlws.FILTER(J1:J122, ISNUMBER(J1:J122)))</f>
        <v>0.18653201999999999</v>
      </c>
      <c r="K126" s="24" cm="1">
        <f t="array" ref="K126">MAX(_xlfn._xlws.FILTER(K1:K122, ISNUMBER(K1:K122)))</f>
        <v>0.18870173999999998</v>
      </c>
      <c r="L126" s="24" cm="1">
        <f t="array" ref="L126">MAX(_xlfn._xlws.FILTER(L1:L122, ISNUMBER(L1:L122)))</f>
        <v>0.33023643000000003</v>
      </c>
      <c r="M126" s="24" cm="1">
        <f t="array" ref="M126">MAX(_xlfn._xlws.FILTER(M1:M122, ISNUMBER(M1:M122)))</f>
        <v>0.22278797</v>
      </c>
      <c r="N126" s="24" cm="1">
        <f t="array" ref="N126">MAX(_xlfn._xlws.FILTER(N1:N122, ISNUMBER(N1:N122)))</f>
        <v>0.40329549999999997</v>
      </c>
      <c r="O126" s="24" cm="1">
        <f t="array" ref="O126">MAX(_xlfn._xlws.FILTER(O1:O122, ISNUMBER(O1:O122)))</f>
        <v>0.18491589999999999</v>
      </c>
      <c r="P126" s="24" cm="1">
        <f t="array" ref="P126">MAX(_xlfn._xlws.FILTER(P1:P122, ISNUMBER(P1:P122)))</f>
        <v>0.17252397999999999</v>
      </c>
      <c r="Q126" s="24" cm="1">
        <f t="array" ref="Q126">MAX(_xlfn._xlws.FILTER(Q1:Q122, ISNUMBER(Q1:Q122)))</f>
        <v>0.12928200000000001</v>
      </c>
      <c r="R126" s="24" cm="1">
        <f t="array" ref="R126">MAX(_xlfn._xlws.FILTER(R1:R122, ISNUMBER(R1:R122)))</f>
        <v>0.14672708500000001</v>
      </c>
      <c r="S126" s="24" cm="1">
        <f t="array" ref="S126">MAX(_xlfn._xlws.FILTER(S1:S122, ISNUMBER(S1:S122)))</f>
        <v>0.24130546999999999</v>
      </c>
      <c r="T126" s="24" cm="1">
        <f t="array" ref="T126">MAX(_xlfn._xlws.FILTER(T1:T122, ISNUMBER(T1:T122)))</f>
        <v>0.12127494999999999</v>
      </c>
      <c r="U126" s="24" cm="1">
        <f t="array" ref="U126">MAX(_xlfn._xlws.FILTER(U1:U122, ISNUMBER(U1:U122)))</f>
        <v>0.14991177</v>
      </c>
      <c r="V126" s="24" cm="1">
        <f t="array" ref="V126">MAX(_xlfn._xlws.FILTER(V1:V122, ISNUMBER(V1:V122)))</f>
        <v>0.1560328</v>
      </c>
    </row>
    <row r="127" spans="1:38" x14ac:dyDescent="0.35">
      <c r="A127" t="s">
        <v>85</v>
      </c>
      <c r="B127" s="24" cm="1">
        <f t="array" ref="B127">MIN(_xlfn._xlws.FILTER(B2:B122, ISNUMBER(B2:B122)))</f>
        <v>-0.15503067000000001</v>
      </c>
      <c r="C127" s="24" cm="1">
        <f t="array" ref="C127">MIN(_xlfn._xlws.FILTER(C2:C122, ISNUMBER(C2:C122)))</f>
        <v>-0.20443756000000002</v>
      </c>
      <c r="D127" s="24" cm="1">
        <f t="array" ref="D127">MIN(_xlfn._xlws.FILTER(D2:D122, ISNUMBER(D2:D122)))</f>
        <v>-0.36064070000000004</v>
      </c>
      <c r="E127" s="24" cm="1">
        <f t="array" ref="E127">MIN(_xlfn._xlws.FILTER(E2:E122, ISNUMBER(E2:E122)))</f>
        <v>-0.23286736000000002</v>
      </c>
      <c r="F127" s="24" cm="1">
        <f t="array" ref="F127">MIN(_xlfn._xlws.FILTER(F2:F122, ISNUMBER(F2:F122)))</f>
        <v>-0.24943183999999999</v>
      </c>
      <c r="G127" s="24" cm="1">
        <f t="array" ref="G127">MIN(_xlfn._xlws.FILTER(G2:G122, ISNUMBER(G2:G122)))</f>
        <v>-0.31506419999999996</v>
      </c>
      <c r="H127" s="24" cm="1">
        <f t="array" ref="H127">MIN(_xlfn._xlws.FILTER(H2:H122, ISNUMBER(H2:H122)))</f>
        <v>-0.18166381999999998</v>
      </c>
      <c r="I127" s="24" cm="1">
        <f t="array" ref="I127">MIN(_xlfn._xlws.FILTER(I2:I122, ISNUMBER(I2:I122)))</f>
        <v>-0.16585487000000002</v>
      </c>
      <c r="J127" s="24" cm="1">
        <f t="array" ref="J127">MIN(_xlfn._xlws.FILTER(J2:J122, ISNUMBER(J2:J122)))</f>
        <v>-0.39235700000000001</v>
      </c>
      <c r="K127" s="24" cm="1">
        <f t="array" ref="K127">MIN(_xlfn._xlws.FILTER(K2:K122, ISNUMBER(K2:K122)))</f>
        <v>-0.19833093999999998</v>
      </c>
      <c r="L127" s="24" cm="1">
        <f t="array" ref="L127">MIN(_xlfn._xlws.FILTER(L2:L122, ISNUMBER(L2:L122)))</f>
        <v>-0.40561920000000001</v>
      </c>
      <c r="M127" s="24" cm="1">
        <f t="array" ref="M127">MIN(_xlfn._xlws.FILTER(M2:M122, ISNUMBER(M2:M122)))</f>
        <v>-0.34715026999999998</v>
      </c>
      <c r="N127" s="24" cm="1">
        <f t="array" ref="N127">MIN(_xlfn._xlws.FILTER(N2:N122, ISNUMBER(N2:N122)))</f>
        <v>-0.27534251999999998</v>
      </c>
      <c r="O127" s="24" cm="1">
        <f t="array" ref="O127">MIN(_xlfn._xlws.FILTER(O2:O122, ISNUMBER(O2:O122)))</f>
        <v>-0.28399479</v>
      </c>
      <c r="P127" s="24" cm="1">
        <f t="array" ref="P127">MIN(_xlfn._xlws.FILTER(P2:P122, ISNUMBER(P2:P122)))</f>
        <v>-0.16425996999999998</v>
      </c>
      <c r="Q127" s="24" cm="1">
        <f t="array" ref="Q127">MIN(_xlfn._xlws.FILTER(Q2:Q122, ISNUMBER(Q2:Q122)))</f>
        <v>-0.11228341</v>
      </c>
      <c r="R127" s="24" cm="1">
        <f t="array" ref="R127">MIN(_xlfn._xlws.FILTER(R2:R122, ISNUMBER(R2:R122)))</f>
        <v>-0.18117958000000001</v>
      </c>
      <c r="S127" s="24" cm="1">
        <f t="array" ref="S127">MIN(_xlfn._xlws.FILTER(S2:S122, ISNUMBER(S2:S122)))</f>
        <v>-0.26197075000000003</v>
      </c>
      <c r="T127" s="24" cm="1">
        <f t="array" ref="T127">MIN(_xlfn._xlws.FILTER(T2:T122, ISNUMBER(T2:T122)))</f>
        <v>-0.22528636999999999</v>
      </c>
      <c r="U127" s="24" cm="1">
        <f t="array" ref="U127">MIN(_xlfn._xlws.FILTER(U2:U122, ISNUMBER(U2:U122)))</f>
        <v>-0.21585100000000002</v>
      </c>
      <c r="V127" s="24" cm="1">
        <f t="array" ref="V127">MIN(_xlfn._xlws.FILTER(V2:V122, ISNUMBER(V2:V122)))</f>
        <v>-0.12033778000000001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26</v>
      </c>
      <c r="D129">
        <f>COUNTIF(D2:D122, "&lt;"&amp;Assumption!$E$50)</f>
        <v>18</v>
      </c>
      <c r="E129">
        <f>COUNTIF(E2:E122, "&lt;"&amp;Assumption!$E$50)</f>
        <v>23</v>
      </c>
      <c r="F129">
        <f>COUNTIF(F2:F122, "&lt;"&amp;Assumption!$E$50)</f>
        <v>22</v>
      </c>
      <c r="G129">
        <f>COUNTIF(G2:G122, "&lt;"&amp;Assumption!$E$50)</f>
        <v>20</v>
      </c>
      <c r="H129">
        <f>COUNTIF(H2:H122, "&lt;"&amp;Assumption!$E$50)</f>
        <v>16</v>
      </c>
      <c r="I129">
        <f>COUNTIF(I2:I122, "&lt;"&amp;Assumption!$E$50)</f>
        <v>18</v>
      </c>
      <c r="J129">
        <f>COUNTIF(J2:J122, "&lt;"&amp;Assumption!$E$50)</f>
        <v>24</v>
      </c>
      <c r="K129">
        <f>COUNTIF(K2:K122, "&lt;"&amp;Assumption!$E$50)</f>
        <v>20</v>
      </c>
      <c r="L129">
        <f>COUNTIF(L2:L122, "&lt;"&amp;Assumption!$E$50)</f>
        <v>32</v>
      </c>
      <c r="M129">
        <f>COUNTIF(M2:M122, "&lt;"&amp;Assumption!$E$50)</f>
        <v>28</v>
      </c>
      <c r="N129">
        <f>COUNTIF(N2:N122, "&lt;"&amp;Assumption!$E$50)</f>
        <v>29</v>
      </c>
      <c r="O129">
        <f>COUNTIF(O2:O122, "&lt;"&amp;Assumption!$E$50)</f>
        <v>13</v>
      </c>
      <c r="P129">
        <f>COUNTIF(P2:P122, "&lt;"&amp;Assumption!$E$50)</f>
        <v>27</v>
      </c>
      <c r="Q129">
        <f>COUNTIF(Q2:Q122, "&lt;"&amp;Assumption!$E$50)</f>
        <v>16</v>
      </c>
      <c r="R129">
        <f>COUNTIF(R2:R122, "&lt;"&amp;Assumption!$E$50)</f>
        <v>10</v>
      </c>
      <c r="S129">
        <f>COUNTIF(S2:S122, "&lt;"&amp;Assumption!$E$50)</f>
        <v>30</v>
      </c>
      <c r="T129">
        <f>COUNTIF(T2:T122, "&lt;"&amp;Assumption!$E$50)</f>
        <v>14</v>
      </c>
      <c r="U129">
        <f>COUNTIF(U2:U122, "&lt;"&amp;Assumption!$E$50)</f>
        <v>26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96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105</v>
      </c>
    </row>
    <row r="132" spans="1:29" x14ac:dyDescent="0.35">
      <c r="A132" t="s">
        <v>88</v>
      </c>
      <c r="B132" s="9">
        <f t="shared" ref="B132:V132" si="1">B129/B130</f>
        <v>0.15625</v>
      </c>
      <c r="C132" s="9">
        <f t="shared" si="1"/>
        <v>0.21487603305785125</v>
      </c>
      <c r="D132" s="9">
        <f t="shared" si="1"/>
        <v>0.1487603305785124</v>
      </c>
      <c r="E132" s="9">
        <f t="shared" si="1"/>
        <v>0.19008264462809918</v>
      </c>
      <c r="F132" s="9">
        <f t="shared" si="1"/>
        <v>0.18181818181818182</v>
      </c>
      <c r="G132" s="9">
        <f t="shared" si="1"/>
        <v>0.16528925619834711</v>
      </c>
      <c r="H132" s="9">
        <f t="shared" si="1"/>
        <v>0.13223140495867769</v>
      </c>
      <c r="I132" s="9">
        <f t="shared" si="1"/>
        <v>0.1487603305785124</v>
      </c>
      <c r="J132" s="9">
        <f t="shared" si="1"/>
        <v>0.19834710743801653</v>
      </c>
      <c r="K132" s="9">
        <f t="shared" si="1"/>
        <v>0.16528925619834711</v>
      </c>
      <c r="L132" s="9">
        <f t="shared" si="1"/>
        <v>0.26446280991735538</v>
      </c>
      <c r="M132" s="9">
        <f t="shared" si="1"/>
        <v>0.23140495867768596</v>
      </c>
      <c r="N132" s="9">
        <f t="shared" si="1"/>
        <v>0.23966942148760331</v>
      </c>
      <c r="O132" s="9">
        <f t="shared" si="1"/>
        <v>0.10743801652892562</v>
      </c>
      <c r="P132" s="9">
        <f t="shared" si="1"/>
        <v>0.2231404958677686</v>
      </c>
      <c r="Q132" s="9">
        <f t="shared" si="1"/>
        <v>0.13223140495867769</v>
      </c>
      <c r="R132" s="9">
        <f t="shared" si="1"/>
        <v>8.2644628099173556E-2</v>
      </c>
      <c r="S132" s="9">
        <f t="shared" si="1"/>
        <v>0.24793388429752067</v>
      </c>
      <c r="T132" s="9">
        <f t="shared" si="1"/>
        <v>0.11570247933884298</v>
      </c>
      <c r="U132" s="9">
        <f t="shared" si="1"/>
        <v>0.21487603305785125</v>
      </c>
      <c r="V132" s="9">
        <f t="shared" si="1"/>
        <v>0.12380952380952381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0.16400000000000001</v>
      </c>
      <c r="C134" s="9" cm="1">
        <f t="array" ref="C134">_xlfn.PERCENTRANK.EXC(_xlfn._xlws.FILTER(C2:C122, ISNUMBER(C2:C122)),C122)</f>
        <v>0.21299999999999999</v>
      </c>
      <c r="D134" s="9" cm="1">
        <f t="array" ref="D134">_xlfn.PERCENTRANK.EXC(_xlfn._xlws.FILTER(D2:D122, ISNUMBER(D2:D122)),D122)</f>
        <v>0.69599999999999995</v>
      </c>
      <c r="E134" s="9" cm="1">
        <f t="array" ref="E134">_xlfn.PERCENTRANK.EXC(_xlfn._xlws.FILTER(E2:E122, ISNUMBER(E2:E122)),E122)</f>
        <v>0.67200000000000004</v>
      </c>
      <c r="F134" s="9" cm="1">
        <f t="array" ref="F134">_xlfn.PERCENTRANK.EXC(_xlfn._xlws.FILTER(F2:F122, ISNUMBER(F2:F122)),F122)</f>
        <v>0.66300000000000003</v>
      </c>
      <c r="G134" s="9" cm="1">
        <f t="array" ref="G134">_xlfn.PERCENTRANK.EXC(_xlfn._xlws.FILTER(G2:G122, ISNUMBER(G2:G122)),G122)</f>
        <v>0.47499999999999998</v>
      </c>
      <c r="H134" s="9" cm="1">
        <f t="array" ref="H134">_xlfn.PERCENTRANK.EXC(_xlfn._xlws.FILTER(H2:H122, ISNUMBER(H2:H122)),H122)</f>
        <v>0.56499999999999995</v>
      </c>
      <c r="I134" s="9" cm="1">
        <f t="array" ref="I134">_xlfn.PERCENTRANK.EXC(_xlfn._xlws.FILTER(I2:I122, ISNUMBER(I2:I122)),I122)</f>
        <v>0.90100000000000002</v>
      </c>
      <c r="J134" s="9" cm="1">
        <f t="array" ref="J134">_xlfn.PERCENTRANK.EXC(_xlfn._xlws.FILTER(J2:J122, ISNUMBER(J2:J122)),J122)</f>
        <v>0.155</v>
      </c>
      <c r="K134" s="9" cm="1">
        <f t="array" ref="K134">_xlfn.PERCENTRANK.EXC(_xlfn._xlws.FILTER(K2:K122, ISNUMBER(K2:K122)),K122)</f>
        <v>0.86</v>
      </c>
      <c r="L134" s="9" cm="1">
        <f t="array" ref="L134">_xlfn.PERCENTRANK.EXC(_xlfn._xlws.FILTER(L2:L122, ISNUMBER(L2:L122)),L122)</f>
        <v>0.48299999999999998</v>
      </c>
      <c r="M134" s="9" cm="1">
        <f t="array" ref="M134">_xlfn.PERCENTRANK.EXC(_xlfn._xlws.FILTER(M2:M122, ISNUMBER(M2:M122)),M122)</f>
        <v>0.95</v>
      </c>
      <c r="N134" s="9" cm="1">
        <f t="array" ref="N134">_xlfn.PERCENTRANK.EXC(_xlfn._xlws.FILTER(N2:N122, ISNUMBER(N2:N122)),N122)</f>
        <v>0.47499999999999998</v>
      </c>
      <c r="O134" s="9" cm="1">
        <f t="array" ref="O134">_xlfn.PERCENTRANK.EXC(_xlfn._xlws.FILTER(O2:O122, ISNUMBER(O2:O122)),O122)</f>
        <v>0.84399999999999997</v>
      </c>
      <c r="P134" s="9" cm="1">
        <f t="array" ref="P134">_xlfn.PERCENTRANK.EXC(_xlfn._xlws.FILTER(P2:P122, ISNUMBER(P2:P122)),P122)</f>
        <v>0.254</v>
      </c>
      <c r="Q134" s="9" cm="1">
        <f t="array" ref="Q134">_xlfn.PERCENTRANK.EXC(_xlfn._xlws.FILTER(Q2:Q122, ISNUMBER(Q2:Q122)),Q122)</f>
        <v>0.86799999999999999</v>
      </c>
      <c r="R134" s="9" cm="1">
        <f t="array" ref="R134">_xlfn.PERCENTRANK.EXC(_xlfn._xlws.FILTER(R2:R122, ISNUMBER(R2:R122)),R122)</f>
        <v>0.28599999999999998</v>
      </c>
      <c r="S134" s="9" cm="1">
        <f t="array" ref="S134">_xlfn.PERCENTRANK.EXC(_xlfn._xlws.FILTER(S2:S122, ISNUMBER(S2:S122)),S122)</f>
        <v>0.66300000000000003</v>
      </c>
      <c r="T134" s="9" cm="1">
        <f t="array" ref="T134">_xlfn.PERCENTRANK.EXC(_xlfn._xlws.FILTER(T2:T122, ISNUMBER(T2:T122)),T122)</f>
        <v>0.79500000000000004</v>
      </c>
      <c r="U134" s="9" cm="1">
        <f t="array" ref="U134">_xlfn.PERCENTRANK.EXC(_xlfn._xlws.FILTER(U2:U122, ISNUMBER(U2:U122)),U122)</f>
        <v>0.28599999999999998</v>
      </c>
      <c r="V134" s="9" cm="1">
        <f t="array" ref="V134">_xlfn.PERCENTRANK.EXC(_xlfn._xlws.FILTER(V2:V122, ISNUMBER(V2:V122)),V122)</f>
        <v>0.50900000000000001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0.216</v>
      </c>
      <c r="C136" s="9" cm="1">
        <f t="array" ref="C136">_xlfn.PERCENTRANK.EXC(_xlfn._xlws.FILTER(C4:C125, ISNUMBER(C4:C125)),C113)</f>
        <v>0.1</v>
      </c>
      <c r="D136" s="9" cm="1">
        <f t="array" ref="D136">_xlfn.PERCENTRANK.EXC(_xlfn._xlws.FILTER(D4:D125, ISNUMBER(D4:D125)),D113)</f>
        <v>0.13300000000000001</v>
      </c>
      <c r="E136" s="9" cm="1">
        <f t="array" ref="E136">_xlfn.PERCENTRANK.EXC(_xlfn._xlws.FILTER(E4:E125, ISNUMBER(E4:E125)),E113)</f>
        <v>0.49099999999999999</v>
      </c>
      <c r="F136" s="9" cm="1">
        <f t="array" ref="F136">_xlfn.PERCENTRANK.EXC(_xlfn._xlws.FILTER(F4:F125, ISNUMBER(F4:F125)),F113)</f>
        <v>7.4999999999999997E-2</v>
      </c>
      <c r="G136" s="9" cm="1">
        <f t="array" ref="G136">_xlfn.PERCENTRANK.EXC(_xlfn._xlws.FILTER(G4:G125, ISNUMBER(G4:G125)),G113)</f>
        <v>6.6000000000000003E-2</v>
      </c>
      <c r="H136" s="9" cm="1">
        <f t="array" ref="H136">_xlfn.PERCENTRANK.EXC(_xlfn._xlws.FILTER(H4:H125, ISNUMBER(H4:H125)),H113)</f>
        <v>0.26600000000000001</v>
      </c>
      <c r="I136" s="9" cm="1">
        <f t="array" ref="I136">_xlfn.PERCENTRANK.EXC(_xlfn._xlws.FILTER(I4:I125, ISNUMBER(I4:I125)),I113)</f>
        <v>0.25</v>
      </c>
      <c r="J136" s="9" cm="1">
        <f t="array" ref="J136">_xlfn.PERCENTRANK.EXC(_xlfn._xlws.FILTER(J4:J125, ISNUMBER(J4:J125)),J113)</f>
        <v>5.8000000000000003E-2</v>
      </c>
      <c r="K136" s="9" cm="1">
        <f t="array" ref="K136">_xlfn.PERCENTRANK.EXC(_xlfn._xlws.FILTER(K4:K125, ISNUMBER(K4:K125)),K113)</f>
        <v>0.108</v>
      </c>
      <c r="L136" s="9" cm="1">
        <f t="array" ref="L136">_xlfn.PERCENTRANK.EXC(_xlfn._xlws.FILTER(L4:L125, ISNUMBER(L4:L125)),L113)</f>
        <v>0.20799999999999999</v>
      </c>
      <c r="M136" s="9" cm="1">
        <f t="array" ref="M136">_xlfn.PERCENTRANK.EXC(_xlfn._xlws.FILTER(M4:M125, ISNUMBER(M4:M125)),M113)</f>
        <v>0.16600000000000001</v>
      </c>
      <c r="N136" s="9" cm="1">
        <f t="array" ref="N136">_xlfn.PERCENTRANK.EXC(_xlfn._xlws.FILTER(N4:N125, ISNUMBER(N4:N125)),N113)</f>
        <v>9.0999999999999998E-2</v>
      </c>
      <c r="O136" s="9" cm="1">
        <f t="array" ref="O136">_xlfn.PERCENTRANK.EXC(_xlfn._xlws.FILTER(O4:O125, ISNUMBER(O4:O125)),O113)</f>
        <v>0.35</v>
      </c>
      <c r="P136" s="9" cm="1">
        <f t="array" ref="P136">_xlfn.PERCENTRANK.EXC(_xlfn._xlws.FILTER(P4:P125, ISNUMBER(P4:P125)),P113)</f>
        <v>0.158</v>
      </c>
      <c r="Q136" s="9" cm="1">
        <f t="array" ref="Q136">_xlfn.PERCENTRANK.EXC(_xlfn._xlws.FILTER(Q4:Q125, ISNUMBER(Q4:Q125)),Q113)</f>
        <v>0.40799999999999997</v>
      </c>
      <c r="R136" s="9" cm="1">
        <f t="array" ref="R136">_xlfn.PERCENTRANK.EXC(_xlfn._xlws.FILTER(R4:R125, ISNUMBER(R4:R125)),R113)</f>
        <v>0.05</v>
      </c>
      <c r="S136" s="9" cm="1">
        <f t="array" ref="S136">_xlfn.PERCENTRANK.EXC(_xlfn._xlws.FILTER(S4:S125, ISNUMBER(S4:S125)),S113)</f>
        <v>0.51600000000000001</v>
      </c>
      <c r="T136" s="9" cm="1">
        <f t="array" ref="T136">_xlfn.PERCENTRANK.EXC(_xlfn._xlws.FILTER(T4:T125, ISNUMBER(T4:T125)),T113)</f>
        <v>0.75800000000000001</v>
      </c>
      <c r="U136" s="9" cm="1">
        <f t="array" ref="U136">_xlfn.PERCENTRANK.EXC(_xlfn._xlws.FILTER(U4:U125, ISNUMBER(U4:U125)),U113)</f>
        <v>1.6E-2</v>
      </c>
      <c r="V136" s="9" cm="1">
        <f t="array" ref="V136">_xlfn.PERCENTRANK.EXC(_xlfn._xlws.FILTER(V4:V125, ISNUMBER(V4:V125)),V113)</f>
        <v>0.10299999999999999</v>
      </c>
    </row>
    <row r="138" spans="1:29" x14ac:dyDescent="0.35">
      <c r="A138" t="s">
        <v>855</v>
      </c>
      <c r="B138">
        <f>STDEV(B40:B122)</f>
        <v>6.1570820158841945E-2</v>
      </c>
      <c r="C138">
        <f t="shared" ref="C138:V138" si="2">STDEV(C40:C122)</f>
        <v>8.3040120675929793E-2</v>
      </c>
      <c r="D138">
        <f t="shared" si="2"/>
        <v>7.206347844834482E-2</v>
      </c>
      <c r="E138">
        <f t="shared" si="2"/>
        <v>6.3800967009231713E-2</v>
      </c>
      <c r="F138">
        <f t="shared" si="2"/>
        <v>8.8513191002731806E-2</v>
      </c>
      <c r="G138">
        <f t="shared" si="2"/>
        <v>7.9584538027292387E-2</v>
      </c>
      <c r="H138">
        <f t="shared" si="2"/>
        <v>4.5372130846083943E-2</v>
      </c>
      <c r="I138">
        <f t="shared" si="2"/>
        <v>5.7683023103039799E-2</v>
      </c>
      <c r="J138">
        <f t="shared" si="2"/>
        <v>8.1690007045603669E-2</v>
      </c>
      <c r="K138">
        <f t="shared" si="2"/>
        <v>6.6633979789621836E-2</v>
      </c>
      <c r="L138">
        <f t="shared" si="2"/>
        <v>0.10433855464423854</v>
      </c>
      <c r="M138">
        <f t="shared" si="2"/>
        <v>8.0055982868847977E-2</v>
      </c>
      <c r="N138">
        <f t="shared" si="2"/>
        <v>9.1214680095850986E-2</v>
      </c>
      <c r="O138">
        <f t="shared" si="2"/>
        <v>6.2191820804793484E-2</v>
      </c>
      <c r="P138">
        <f t="shared" si="2"/>
        <v>6.7442489741737291E-2</v>
      </c>
      <c r="Q138">
        <f t="shared" si="2"/>
        <v>4.3876764111201824E-2</v>
      </c>
      <c r="R138">
        <f t="shared" si="2"/>
        <v>4.6046591198008004E-2</v>
      </c>
      <c r="S138">
        <f t="shared" si="2"/>
        <v>9.9307538357377045E-2</v>
      </c>
      <c r="T138">
        <f t="shared" si="2"/>
        <v>5.1806936975356953E-2</v>
      </c>
      <c r="U138">
        <f t="shared" si="2"/>
        <v>7.1593861867032815E-2</v>
      </c>
      <c r="V138">
        <f t="shared" si="2"/>
        <v>5.1138905103533597E-2</v>
      </c>
    </row>
    <row r="139" spans="1:29" x14ac:dyDescent="0.35">
      <c r="A139" t="s">
        <v>856</v>
      </c>
      <c r="B139" s="77">
        <f>B138*SQRT(12)</f>
        <v>0.21328757755760058</v>
      </c>
      <c r="C139" s="77">
        <f t="shared" ref="C139:V139" si="3">C138*SQRT(12)</f>
        <v>0.2876594161547224</v>
      </c>
      <c r="D139" s="77">
        <f t="shared" si="3"/>
        <v>0.24963521208535605</v>
      </c>
      <c r="E139" s="77">
        <f t="shared" si="3"/>
        <v>0.22101303286403015</v>
      </c>
      <c r="F139" s="77">
        <f t="shared" si="3"/>
        <v>0.30661868791355978</v>
      </c>
      <c r="G139" s="77">
        <f t="shared" si="3"/>
        <v>0.27568892672033557</v>
      </c>
      <c r="H139" s="77">
        <f t="shared" si="3"/>
        <v>0.15717367174616093</v>
      </c>
      <c r="I139" s="77">
        <f t="shared" si="3"/>
        <v>0.19981985349726858</v>
      </c>
      <c r="J139" s="77">
        <f t="shared" si="3"/>
        <v>0.2829824853472902</v>
      </c>
      <c r="K139" s="77">
        <f t="shared" si="3"/>
        <v>0.23082687701228549</v>
      </c>
      <c r="L139" s="77">
        <f t="shared" si="3"/>
        <v>0.36143935566424557</v>
      </c>
      <c r="M139" s="77">
        <f t="shared" si="3"/>
        <v>0.27732205955741668</v>
      </c>
      <c r="N139" s="77">
        <f t="shared" si="3"/>
        <v>0.31597692064431099</v>
      </c>
      <c r="O139" s="77">
        <f t="shared" si="3"/>
        <v>0.21543878689824289</v>
      </c>
      <c r="P139" s="77">
        <f t="shared" si="3"/>
        <v>0.23362763764326358</v>
      </c>
      <c r="Q139" s="77">
        <f t="shared" si="3"/>
        <v>0.15199356942463249</v>
      </c>
      <c r="R139" s="77">
        <f t="shared" si="3"/>
        <v>0.15951007094060743</v>
      </c>
      <c r="S139" s="77">
        <f t="shared" si="3"/>
        <v>0.34401140401914432</v>
      </c>
      <c r="T139" s="77">
        <f t="shared" si="3"/>
        <v>0.17946449405167386</v>
      </c>
      <c r="U139" s="77">
        <f t="shared" si="3"/>
        <v>0.24800841252753766</v>
      </c>
      <c r="V139" s="77">
        <f t="shared" si="3"/>
        <v>0.17715036376552709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41823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-9.8142569999999996</v>
      </c>
      <c r="D2" s="7" cm="1">
        <f t="array" ref="D2:D122">_xll.FDS(D1,"P_PRICE_RETURNS_PR('52W',2,-10AY,0,AM)")</f>
        <v>-9.1014330000000001</v>
      </c>
      <c r="E2" s="7" cm="1">
        <f t="array" ref="E2:E122">_xll.FDS(E1,"P_PRICE_RETURNS_PR('52W',2,-10AY,0,AM)")</f>
        <v>8.0644609999999997</v>
      </c>
      <c r="F2" s="7" cm="1">
        <f t="array" ref="F2:F122">_xll.FDS(F1,"P_PRICE_RETURNS_PR('52W',2,-10AY,0,AM)")</f>
        <v>20.417618000000001</v>
      </c>
      <c r="G2" s="7" cm="1">
        <f t="array" ref="G2:G122">_xll.FDS(G1,"P_PRICE_RETURNS_PR('52W',2,-10AY,0,AM)")</f>
        <v>11.357975</v>
      </c>
      <c r="H2" s="7" cm="1">
        <f t="array" ref="H2:H122">_xll.FDS(H1,"P_PRICE_RETURNS_PR('52W',2,-10AY,0,AM)")</f>
        <v>7.8563093999999998</v>
      </c>
      <c r="I2" s="7" cm="1">
        <f t="array" ref="I2:I122">_xll.FDS(I1,"P_PRICE_RETURNS_PR('52W',2,-10AY,0,AM)")</f>
        <v>25.322783000000001</v>
      </c>
      <c r="J2" s="7" cm="1">
        <f t="array" ref="J2:J122">_xll.FDS(J1,"P_PRICE_RETURNS_PR('52W',2,-10AY,0,AM)")</f>
        <v>8.1728459999999998</v>
      </c>
      <c r="K2" s="7" cm="1">
        <f t="array" ref="K2:K122">_xll.FDS(K1,"P_PRICE_RETURNS_PR('52W',2,-10AY,0,AM)")</f>
        <v>27.604723</v>
      </c>
      <c r="L2" s="7" cm="1">
        <f t="array" ref="L2:L122">_xll.FDS(L1,"P_PRICE_RETURNS_PR('52W',2,-10AY,0,AM)")</f>
        <v>17.596005999999999</v>
      </c>
      <c r="M2" s="7" cm="1">
        <f t="array" ref="M2:M122">_xll.FDS(M1,"P_PRICE_RETURNS_PR('52W',2,-10AY,0,AM)")</f>
        <v>24.824332999999999</v>
      </c>
      <c r="N2" s="7" cm="1">
        <f t="array" ref="N2:N122">_xll.FDS(N1,"P_PRICE_RETURNS_PR('52W',2,-10AY,0,AM)")</f>
        <v>56.000053000000001</v>
      </c>
      <c r="O2" s="7" cm="1">
        <f t="array" ref="O2:O122">_xll.FDS(O1,"P_PRICE_RETURNS_PR('52W',2,-10AY,0,AM)")</f>
        <v>33.157919999999997</v>
      </c>
      <c r="P2" s="7" cm="1">
        <f t="array" ref="P2:P122">_xll.FDS(P1,"P_PRICE_RETURNS_PR('52W',2,-10AY,0,AM)")</f>
        <v>22.496212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4.5391560000000002</v>
      </c>
      <c r="S2" s="7" cm="1">
        <f t="array" ref="S2:S122">_xll.FDS(S1,"P_PRICE_RETURNS_PR('52W',2,-10AY,0,AM)")</f>
        <v>-0.99312069999999997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14.927554000000001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41856</v>
      </c>
      <c r="B3" s="7" t="e">
        <v>#N/A</v>
      </c>
      <c r="C3" s="7">
        <v>-9.90733</v>
      </c>
      <c r="D3" s="40">
        <v>-1.8269420000000001</v>
      </c>
      <c r="E3" s="40">
        <v>8.2888365000000004</v>
      </c>
      <c r="F3" s="40">
        <v>4.2948839999999997</v>
      </c>
      <c r="G3" s="40">
        <v>12.422656999999999</v>
      </c>
      <c r="H3" s="40">
        <v>7.2242139999999999</v>
      </c>
      <c r="I3" s="40">
        <v>15.564275</v>
      </c>
      <c r="J3" s="40">
        <v>2.2699237000000001</v>
      </c>
      <c r="K3" s="40">
        <v>18.051349999999999</v>
      </c>
      <c r="L3" s="40">
        <v>15.56108</v>
      </c>
      <c r="M3" s="40">
        <v>17.695236000000001</v>
      </c>
      <c r="N3" s="40">
        <v>16.930748000000001</v>
      </c>
      <c r="O3" s="40">
        <v>33.830536000000002</v>
      </c>
      <c r="P3" s="40">
        <v>17.882812999999999</v>
      </c>
      <c r="Q3" s="40" t="e">
        <v>#N/A</v>
      </c>
      <c r="R3" s="40">
        <v>7.3488116000000003</v>
      </c>
      <c r="S3" s="40">
        <v>-0.92921852999999999</v>
      </c>
      <c r="T3" s="40" t="e">
        <v>#N/A</v>
      </c>
      <c r="U3" s="40">
        <v>18.145800000000001</v>
      </c>
      <c r="V3" s="155" t="e">
        <v>#N/A</v>
      </c>
      <c r="W3" s="24"/>
    </row>
    <row r="4" spans="1:23" x14ac:dyDescent="0.35">
      <c r="A4" s="2">
        <v>41887</v>
      </c>
      <c r="B4" s="7" t="e">
        <v>#N/A</v>
      </c>
      <c r="C4" s="7">
        <v>-7.9863489999999997</v>
      </c>
      <c r="D4" s="40">
        <v>32.454636000000001</v>
      </c>
      <c r="E4" s="40">
        <v>27.710460000000001</v>
      </c>
      <c r="F4" s="40">
        <v>19.238067999999998</v>
      </c>
      <c r="G4" s="40">
        <v>7.9607010000000002</v>
      </c>
      <c r="H4" s="40">
        <v>15.615833</v>
      </c>
      <c r="I4" s="40">
        <v>20.54317</v>
      </c>
      <c r="J4" s="40">
        <v>20.111381999999999</v>
      </c>
      <c r="K4" s="40">
        <v>11.199438000000001</v>
      </c>
      <c r="L4" s="40">
        <v>24.116028</v>
      </c>
      <c r="M4" s="40">
        <v>23.872969999999999</v>
      </c>
      <c r="N4" s="40">
        <v>22.215546</v>
      </c>
      <c r="O4" s="40">
        <v>52.170563000000001</v>
      </c>
      <c r="P4" s="40">
        <v>16.546309000000001</v>
      </c>
      <c r="Q4" s="40" t="e">
        <v>#N/A</v>
      </c>
      <c r="R4" s="40">
        <v>20.619105999999999</v>
      </c>
      <c r="S4" s="40">
        <v>19.373464999999999</v>
      </c>
      <c r="T4" s="40" t="e">
        <v>#N/A</v>
      </c>
      <c r="U4" s="40">
        <v>37.95682</v>
      </c>
      <c r="V4" s="155" t="e">
        <v>#N/A</v>
      </c>
      <c r="W4" s="24"/>
    </row>
    <row r="5" spans="1:23" x14ac:dyDescent="0.35">
      <c r="A5" s="2">
        <v>41915</v>
      </c>
      <c r="B5" s="7" t="e">
        <v>#N/A</v>
      </c>
      <c r="C5" s="7">
        <v>-16.090941999999998</v>
      </c>
      <c r="D5" s="40">
        <v>7.6630830000000003</v>
      </c>
      <c r="E5" s="40">
        <v>12.7213955</v>
      </c>
      <c r="F5" s="40">
        <v>-2.2337020000000001</v>
      </c>
      <c r="G5" s="40">
        <v>3.7308693000000002</v>
      </c>
      <c r="H5" s="40">
        <v>3.3848405000000001</v>
      </c>
      <c r="I5" s="40">
        <v>10.422694999999999</v>
      </c>
      <c r="J5" s="40">
        <v>6.9183706999999997</v>
      </c>
      <c r="K5" s="40">
        <v>-4.2666792999999998</v>
      </c>
      <c r="L5" s="40">
        <v>-7.3792400000000002</v>
      </c>
      <c r="M5" s="40">
        <v>2.6846169999999998</v>
      </c>
      <c r="N5" s="40">
        <v>-8.5667369999999998</v>
      </c>
      <c r="O5" s="40">
        <v>32.128480000000003</v>
      </c>
      <c r="P5" s="40">
        <v>3.1669019999999999</v>
      </c>
      <c r="Q5" s="40" t="e">
        <v>#N/A</v>
      </c>
      <c r="R5" s="40">
        <v>9.8727940000000007</v>
      </c>
      <c r="S5" s="40">
        <v>-13.514816</v>
      </c>
      <c r="T5" s="40" t="e">
        <v>#N/A</v>
      </c>
      <c r="U5" s="40">
        <v>27.079032999999999</v>
      </c>
      <c r="V5" s="155" t="e">
        <v>#N/A</v>
      </c>
      <c r="W5" s="24"/>
    </row>
    <row r="6" spans="1:23" x14ac:dyDescent="0.35">
      <c r="A6" s="2">
        <v>41948</v>
      </c>
      <c r="B6" s="7" t="e">
        <v>#N/A</v>
      </c>
      <c r="C6" s="7">
        <v>-14.797466999999999</v>
      </c>
      <c r="D6" s="40">
        <v>10.471069</v>
      </c>
      <c r="E6" s="40">
        <v>10.394705</v>
      </c>
      <c r="F6" s="40">
        <v>-8.3688319999999994</v>
      </c>
      <c r="G6" s="40">
        <v>-3.7788271999999998</v>
      </c>
      <c r="H6" s="40">
        <v>-1.3337969999999999</v>
      </c>
      <c r="I6" s="40">
        <v>12.415801999999999</v>
      </c>
      <c r="J6" s="40">
        <v>8.0527899999999999</v>
      </c>
      <c r="K6" s="40">
        <v>-9.5749619999999993</v>
      </c>
      <c r="L6" s="40">
        <v>-10.612534999999999</v>
      </c>
      <c r="M6" s="40">
        <v>8.0563780000000005</v>
      </c>
      <c r="N6" s="40">
        <v>-24.241436</v>
      </c>
      <c r="O6" s="40">
        <v>31.457197000000001</v>
      </c>
      <c r="P6" s="40">
        <v>6.2307119999999996</v>
      </c>
      <c r="Q6" s="40" t="e">
        <v>#N/A</v>
      </c>
      <c r="R6" s="40">
        <v>11.442387</v>
      </c>
      <c r="S6" s="40">
        <v>-2.2640585999999998</v>
      </c>
      <c r="T6" s="40" t="e">
        <v>#N/A</v>
      </c>
      <c r="U6" s="40">
        <v>15.179550000000001</v>
      </c>
      <c r="V6" s="155" t="e">
        <v>#N/A</v>
      </c>
      <c r="W6" s="24"/>
    </row>
    <row r="7" spans="1:23" x14ac:dyDescent="0.35">
      <c r="A7" s="2">
        <v>41978</v>
      </c>
      <c r="B7" s="7" t="e">
        <v>#N/A</v>
      </c>
      <c r="C7" s="7">
        <v>-10.094828</v>
      </c>
      <c r="D7" s="40">
        <v>25.460743000000001</v>
      </c>
      <c r="E7" s="40">
        <v>21.537638000000001</v>
      </c>
      <c r="F7" s="40">
        <v>-7.6718989999999998</v>
      </c>
      <c r="G7" s="40">
        <v>9.4729899999999994</v>
      </c>
      <c r="H7" s="40">
        <v>-9.97532</v>
      </c>
      <c r="I7" s="40">
        <v>13.085592</v>
      </c>
      <c r="J7" s="40">
        <v>-6.0206531999999999</v>
      </c>
      <c r="K7" s="40">
        <v>-8.0913909999999998</v>
      </c>
      <c r="L7" s="40">
        <v>-8.9125449999999997</v>
      </c>
      <c r="M7" s="40">
        <v>11.420202</v>
      </c>
      <c r="N7" s="40">
        <v>-22.168963999999999</v>
      </c>
      <c r="O7" s="40">
        <v>32.011066</v>
      </c>
      <c r="P7" s="40">
        <v>5.9648870000000001</v>
      </c>
      <c r="Q7" s="40" t="e">
        <v>#N/A</v>
      </c>
      <c r="R7" s="40">
        <v>16.063140000000001</v>
      </c>
      <c r="S7" s="40">
        <v>8.435988</v>
      </c>
      <c r="T7" s="40" t="e">
        <v>#N/A</v>
      </c>
      <c r="U7" s="40">
        <v>9.0649490000000004</v>
      </c>
      <c r="V7" s="155" t="e">
        <v>#N/A</v>
      </c>
      <c r="W7" s="24"/>
    </row>
    <row r="8" spans="1:23" x14ac:dyDescent="0.35">
      <c r="A8" s="2">
        <v>42009</v>
      </c>
      <c r="B8" s="7" t="e">
        <v>#N/A</v>
      </c>
      <c r="C8" s="7">
        <v>-14.873112000000001</v>
      </c>
      <c r="D8" s="40">
        <v>20.9697</v>
      </c>
      <c r="E8" s="40">
        <v>23.290168999999999</v>
      </c>
      <c r="F8" s="40">
        <v>-17.004663000000001</v>
      </c>
      <c r="G8" s="40">
        <v>-4.8716600000000003</v>
      </c>
      <c r="H8" s="40">
        <v>-12.923163000000001</v>
      </c>
      <c r="I8" s="40">
        <v>7.4428916000000003</v>
      </c>
      <c r="J8" s="40">
        <v>-13.965982</v>
      </c>
      <c r="K8" s="40">
        <v>-10.743213000000001</v>
      </c>
      <c r="L8" s="40">
        <v>-18.83859</v>
      </c>
      <c r="M8" s="40">
        <v>1.9590497</v>
      </c>
      <c r="N8" s="40">
        <v>-42.708927000000003</v>
      </c>
      <c r="O8" s="40">
        <v>24.861992000000001</v>
      </c>
      <c r="P8" s="40">
        <v>11.0260725</v>
      </c>
      <c r="Q8" s="40" t="e">
        <v>#N/A</v>
      </c>
      <c r="R8" s="40">
        <v>21.119202000000001</v>
      </c>
      <c r="S8" s="40">
        <v>20.986176</v>
      </c>
      <c r="T8" s="40" t="e">
        <v>#N/A</v>
      </c>
      <c r="U8" s="40">
        <v>3.3113003000000001</v>
      </c>
      <c r="V8" s="155" t="e">
        <v>#N/A</v>
      </c>
      <c r="W8" s="24"/>
    </row>
    <row r="9" spans="1:23" x14ac:dyDescent="0.35">
      <c r="A9" s="2">
        <v>42040</v>
      </c>
      <c r="B9" s="7" t="e">
        <v>#N/A</v>
      </c>
      <c r="C9" s="7">
        <v>0.63090323999999998</v>
      </c>
      <c r="D9" s="40">
        <v>19.213557999999999</v>
      </c>
      <c r="E9" s="40">
        <v>35.815094000000002</v>
      </c>
      <c r="F9" s="40">
        <v>-14.939088</v>
      </c>
      <c r="G9" s="40">
        <v>-0.80224276000000005</v>
      </c>
      <c r="H9" s="40">
        <v>-3.8640140999999999</v>
      </c>
      <c r="I9" s="40">
        <v>20.272005</v>
      </c>
      <c r="J9" s="40">
        <v>-3.9865314999999999</v>
      </c>
      <c r="K9" s="40">
        <v>-0.54329039999999995</v>
      </c>
      <c r="L9" s="40">
        <v>-6.2389492999999998</v>
      </c>
      <c r="M9" s="40">
        <v>28.49052</v>
      </c>
      <c r="N9" s="40">
        <v>-44.915675999999998</v>
      </c>
      <c r="O9" s="40">
        <v>40.689743</v>
      </c>
      <c r="P9" s="40">
        <v>24.840843</v>
      </c>
      <c r="Q9" s="40" t="e">
        <v>#N/A</v>
      </c>
      <c r="R9" s="40">
        <v>25.594223</v>
      </c>
      <c r="S9" s="40">
        <v>25.327407999999998</v>
      </c>
      <c r="T9" s="40" t="e">
        <v>#N/A</v>
      </c>
      <c r="U9" s="40">
        <v>-8.4777240000000003</v>
      </c>
      <c r="V9" s="155" t="e">
        <v>#N/A</v>
      </c>
      <c r="W9" s="24"/>
    </row>
    <row r="10" spans="1:23" x14ac:dyDescent="0.35">
      <c r="A10" s="2">
        <v>42068</v>
      </c>
      <c r="B10" s="7" t="e">
        <v>#N/A</v>
      </c>
      <c r="C10" s="7">
        <v>-6.1529875000000001</v>
      </c>
      <c r="D10" s="40">
        <v>4.9805403000000004</v>
      </c>
      <c r="E10" s="40">
        <v>23.188472999999998</v>
      </c>
      <c r="F10" s="40">
        <v>-18.874877999999999</v>
      </c>
      <c r="G10" s="40">
        <v>-8.2722660000000001</v>
      </c>
      <c r="H10" s="40">
        <v>-10.959834000000001</v>
      </c>
      <c r="I10" s="40">
        <v>15.581822000000001</v>
      </c>
      <c r="J10" s="40">
        <v>-3.0676424999999998</v>
      </c>
      <c r="K10" s="40">
        <v>-5.1783799999999998</v>
      </c>
      <c r="L10" s="40">
        <v>-17.083096000000001</v>
      </c>
      <c r="M10" s="40">
        <v>7.7040433999999998</v>
      </c>
      <c r="N10" s="40">
        <v>-48.699455</v>
      </c>
      <c r="O10" s="40">
        <v>35.570920000000001</v>
      </c>
      <c r="P10" s="40">
        <v>16.970050000000001</v>
      </c>
      <c r="Q10" s="40" t="e">
        <v>#N/A</v>
      </c>
      <c r="R10" s="40">
        <v>14.921867000000001</v>
      </c>
      <c r="S10" s="40">
        <v>6.4570426999999997</v>
      </c>
      <c r="T10" s="40" t="e">
        <v>#N/A</v>
      </c>
      <c r="U10" s="40">
        <v>-7.9703390000000001</v>
      </c>
      <c r="V10" s="155" t="e">
        <v>#N/A</v>
      </c>
      <c r="W10" s="24"/>
    </row>
    <row r="11" spans="1:23" x14ac:dyDescent="0.35">
      <c r="A11" s="2">
        <v>42096</v>
      </c>
      <c r="B11" s="7" t="e">
        <v>#N/A</v>
      </c>
      <c r="C11" s="7">
        <v>-8.6261089999999996</v>
      </c>
      <c r="D11" s="40">
        <v>-1.5916764999999999</v>
      </c>
      <c r="E11" s="40">
        <v>23.740756999999999</v>
      </c>
      <c r="F11" s="40">
        <v>-19.414950000000001</v>
      </c>
      <c r="G11" s="40">
        <v>-8.1724940000000004</v>
      </c>
      <c r="H11" s="40">
        <v>-10.020929000000001</v>
      </c>
      <c r="I11" s="40">
        <v>12.247503</v>
      </c>
      <c r="J11" s="40">
        <v>-5.9315800000000003</v>
      </c>
      <c r="K11" s="40">
        <v>-5.7680607000000004</v>
      </c>
      <c r="L11" s="40">
        <v>-25.802052</v>
      </c>
      <c r="M11" s="40">
        <v>6.2897204999999996</v>
      </c>
      <c r="N11" s="40">
        <v>-55.059936999999998</v>
      </c>
      <c r="O11" s="40">
        <v>21.864426000000002</v>
      </c>
      <c r="P11" s="40">
        <v>26.433789999999998</v>
      </c>
      <c r="Q11" s="40" t="e">
        <v>#N/A</v>
      </c>
      <c r="R11" s="40">
        <v>10.410297</v>
      </c>
      <c r="S11" s="40">
        <v>-4.2293310000000002</v>
      </c>
      <c r="T11" s="40" t="e">
        <v>#N/A</v>
      </c>
      <c r="U11" s="40">
        <v>-21.134663</v>
      </c>
      <c r="V11" s="155" t="e">
        <v>#N/A</v>
      </c>
      <c r="W11" s="24"/>
    </row>
    <row r="12" spans="1:23" x14ac:dyDescent="0.35">
      <c r="A12" s="2">
        <v>42129</v>
      </c>
      <c r="B12" s="7" t="e">
        <v>#N/A</v>
      </c>
      <c r="C12" s="7">
        <v>-5.3870797000000001</v>
      </c>
      <c r="D12" s="40">
        <v>-7.0692120000000003</v>
      </c>
      <c r="E12" s="40">
        <v>15.523731</v>
      </c>
      <c r="F12" s="40">
        <v>-11.429161000000001</v>
      </c>
      <c r="G12" s="40">
        <v>-7.3564886999999999</v>
      </c>
      <c r="H12" s="40">
        <v>-10.305489</v>
      </c>
      <c r="I12" s="40">
        <v>13.810444</v>
      </c>
      <c r="J12" s="40">
        <v>-7.1748200000000004</v>
      </c>
      <c r="K12" s="40">
        <v>-1.3552546999999999</v>
      </c>
      <c r="L12" s="40">
        <v>-21.515215000000001</v>
      </c>
      <c r="M12" s="40">
        <v>7.1372030000000004</v>
      </c>
      <c r="N12" s="40">
        <v>-49.790649999999999</v>
      </c>
      <c r="O12" s="40">
        <v>15.596306</v>
      </c>
      <c r="P12" s="40">
        <v>45.026325</v>
      </c>
      <c r="Q12" s="40">
        <v>-4.6574593000000002</v>
      </c>
      <c r="R12" s="40">
        <v>7.9013944</v>
      </c>
      <c r="S12" s="40">
        <v>-13.194818</v>
      </c>
      <c r="T12" s="40">
        <v>-18.016344</v>
      </c>
      <c r="U12" s="40">
        <v>-9.3538580000000007</v>
      </c>
      <c r="V12" s="155" t="e">
        <v>#N/A</v>
      </c>
      <c r="W12" s="24"/>
    </row>
    <row r="13" spans="1:23" x14ac:dyDescent="0.35">
      <c r="A13" s="2">
        <v>42160</v>
      </c>
      <c r="B13" s="7" t="e">
        <v>#N/A</v>
      </c>
      <c r="C13" s="7">
        <v>-14.580864</v>
      </c>
      <c r="D13" s="40">
        <v>-9.7770630000000001</v>
      </c>
      <c r="E13" s="40">
        <v>5.3382277</v>
      </c>
      <c r="F13" s="40">
        <v>-21.162192999999998</v>
      </c>
      <c r="G13" s="40">
        <v>-13.1881895</v>
      </c>
      <c r="H13" s="40">
        <v>-19.452058999999998</v>
      </c>
      <c r="I13" s="40">
        <v>3.5825133</v>
      </c>
      <c r="J13" s="40">
        <v>-14.012556999999999</v>
      </c>
      <c r="K13" s="40">
        <v>-12.926901000000001</v>
      </c>
      <c r="L13" s="40">
        <v>-27.010148999999998</v>
      </c>
      <c r="M13" s="40">
        <v>-7.0051135999999996</v>
      </c>
      <c r="N13" s="40">
        <v>-50.906999999999996</v>
      </c>
      <c r="O13" s="40">
        <v>-1.4126240999999999</v>
      </c>
      <c r="P13" s="40">
        <v>31.882857999999999</v>
      </c>
      <c r="Q13" s="40">
        <v>-12.179679</v>
      </c>
      <c r="R13" s="40">
        <v>3.7304878000000001</v>
      </c>
      <c r="S13" s="40">
        <v>-19.310749999999999</v>
      </c>
      <c r="T13" s="40">
        <v>-20.709879000000001</v>
      </c>
      <c r="U13" s="40">
        <v>-10.82924</v>
      </c>
      <c r="V13" s="155" t="e">
        <v>#N/A</v>
      </c>
      <c r="W13" s="24"/>
    </row>
    <row r="14" spans="1:23" x14ac:dyDescent="0.35">
      <c r="A14" s="2">
        <v>42187</v>
      </c>
      <c r="B14" s="7" t="e">
        <v>#N/A</v>
      </c>
      <c r="C14" s="7">
        <v>-15.886182</v>
      </c>
      <c r="D14" s="40">
        <v>-10.293203</v>
      </c>
      <c r="E14" s="40">
        <v>6.7668439999999999</v>
      </c>
      <c r="F14" s="40">
        <v>-19.709862000000001</v>
      </c>
      <c r="G14" s="40">
        <v>-17.907793000000002</v>
      </c>
      <c r="H14" s="40">
        <v>-20.156140000000001</v>
      </c>
      <c r="I14" s="40">
        <v>1.0945559</v>
      </c>
      <c r="J14" s="40">
        <v>-14.599216</v>
      </c>
      <c r="K14" s="40">
        <v>-14.199448</v>
      </c>
      <c r="L14" s="40">
        <v>-28.152125999999999</v>
      </c>
      <c r="M14" s="40">
        <v>-3.1947255000000001</v>
      </c>
      <c r="N14" s="40">
        <v>-52.973906999999997</v>
      </c>
      <c r="O14" s="40">
        <v>1.1672138999999999</v>
      </c>
      <c r="P14" s="40">
        <v>19.920134999999998</v>
      </c>
      <c r="Q14" s="40">
        <v>0.45963525999999999</v>
      </c>
      <c r="R14" s="40">
        <v>-0.24242996999999999</v>
      </c>
      <c r="S14" s="40">
        <v>-15.321332</v>
      </c>
      <c r="T14" s="40">
        <v>-5.640352</v>
      </c>
      <c r="U14" s="40">
        <v>-6.080425</v>
      </c>
      <c r="V14" s="155" t="e">
        <v>#N/A</v>
      </c>
      <c r="W14" s="24"/>
    </row>
    <row r="15" spans="1:23" x14ac:dyDescent="0.35">
      <c r="A15" s="2">
        <v>42221</v>
      </c>
      <c r="B15" s="7" t="e">
        <v>#N/A</v>
      </c>
      <c r="C15" s="7">
        <v>-18.105257000000002</v>
      </c>
      <c r="D15" s="40">
        <v>-18.615086000000002</v>
      </c>
      <c r="E15" s="40">
        <v>4.2302847000000003</v>
      </c>
      <c r="F15" s="40">
        <v>-18.194502</v>
      </c>
      <c r="G15" s="40">
        <v>-26.439696999999999</v>
      </c>
      <c r="H15" s="40">
        <v>-23.453116999999999</v>
      </c>
      <c r="I15" s="40">
        <v>-4.919708</v>
      </c>
      <c r="J15" s="40">
        <v>-18.146419999999999</v>
      </c>
      <c r="K15" s="40">
        <v>-21.982489999999999</v>
      </c>
      <c r="L15" s="40">
        <v>-40.862423</v>
      </c>
      <c r="M15" s="40">
        <v>-9.4932739999999995</v>
      </c>
      <c r="N15" s="40">
        <v>-53.678288000000002</v>
      </c>
      <c r="O15" s="40">
        <v>5.8648705000000003</v>
      </c>
      <c r="P15" s="40">
        <v>1.7721652999999999</v>
      </c>
      <c r="Q15" s="40">
        <v>-9.3965890000000005</v>
      </c>
      <c r="R15" s="40">
        <v>-6.0576319999999999</v>
      </c>
      <c r="S15" s="40">
        <v>-24.576149999999998</v>
      </c>
      <c r="T15" s="40">
        <v>-8.5777169999999998</v>
      </c>
      <c r="U15" s="40">
        <v>-13.528675</v>
      </c>
      <c r="V15" s="155" t="e">
        <v>#N/A</v>
      </c>
      <c r="W15" s="24"/>
    </row>
    <row r="16" spans="1:23" x14ac:dyDescent="0.35">
      <c r="A16" s="2">
        <v>42251</v>
      </c>
      <c r="B16" s="7" t="e">
        <v>#N/A</v>
      </c>
      <c r="C16" s="7">
        <v>-21.250146999999998</v>
      </c>
      <c r="D16" s="40">
        <v>-33.183352999999997</v>
      </c>
      <c r="E16" s="40">
        <v>-11.763578000000001</v>
      </c>
      <c r="F16" s="40">
        <v>-24.254125999999999</v>
      </c>
      <c r="G16" s="40">
        <v>-36.902493</v>
      </c>
      <c r="H16" s="40">
        <v>-37.672127000000003</v>
      </c>
      <c r="I16" s="40">
        <v>-19.656127999999999</v>
      </c>
      <c r="J16" s="40">
        <v>-28.056764999999999</v>
      </c>
      <c r="K16" s="40">
        <v>-28.343368999999999</v>
      </c>
      <c r="L16" s="40">
        <v>-55.152299999999997</v>
      </c>
      <c r="M16" s="40">
        <v>-24.44145</v>
      </c>
      <c r="N16" s="40">
        <v>-55.316932999999999</v>
      </c>
      <c r="O16" s="40">
        <v>-14.562511000000001</v>
      </c>
      <c r="P16" s="40">
        <v>-18.234539000000002</v>
      </c>
      <c r="Q16" s="40">
        <v>-16.843128</v>
      </c>
      <c r="R16" s="40">
        <v>-13.22884</v>
      </c>
      <c r="S16" s="40">
        <v>-35.93383</v>
      </c>
      <c r="T16" s="40">
        <v>-27.299075999999999</v>
      </c>
      <c r="U16" s="40">
        <v>-32.181420000000003</v>
      </c>
      <c r="V16" s="155" t="e">
        <v>#N/A</v>
      </c>
      <c r="W16" s="24"/>
    </row>
    <row r="17" spans="1:23" x14ac:dyDescent="0.35">
      <c r="A17" s="2">
        <v>42282</v>
      </c>
      <c r="B17" s="7" t="e">
        <v>#N/A</v>
      </c>
      <c r="C17" s="7">
        <v>-17.308748000000001</v>
      </c>
      <c r="D17" s="40">
        <v>-26.303936</v>
      </c>
      <c r="E17" s="40">
        <v>-4.5526980000000004</v>
      </c>
      <c r="F17" s="40">
        <v>-21.278625000000002</v>
      </c>
      <c r="G17" s="40">
        <v>-29.219394999999999</v>
      </c>
      <c r="H17" s="40">
        <v>-30.899989999999999</v>
      </c>
      <c r="I17" s="40">
        <v>-9.4530159999999999</v>
      </c>
      <c r="J17" s="40">
        <v>-20.449971999999999</v>
      </c>
      <c r="K17" s="40">
        <v>-12.193054</v>
      </c>
      <c r="L17" s="40">
        <v>-43.867671999999999</v>
      </c>
      <c r="M17" s="40">
        <v>-7.3651194999999996</v>
      </c>
      <c r="N17" s="40">
        <v>-44.593204</v>
      </c>
      <c r="O17" s="40">
        <v>-1.685071</v>
      </c>
      <c r="P17" s="40">
        <v>0.54792165999999998</v>
      </c>
      <c r="Q17" s="40">
        <v>-15.925490999999999</v>
      </c>
      <c r="R17" s="40">
        <v>-13.189363500000001</v>
      </c>
      <c r="S17" s="40">
        <v>-18.215209999999999</v>
      </c>
      <c r="T17" s="40">
        <v>-20.855067999999999</v>
      </c>
      <c r="U17" s="40">
        <v>-25.142872000000001</v>
      </c>
      <c r="V17" s="155" t="e">
        <v>#N/A</v>
      </c>
      <c r="W17" s="24"/>
    </row>
    <row r="18" spans="1:23" x14ac:dyDescent="0.35">
      <c r="A18" s="2">
        <v>42313</v>
      </c>
      <c r="B18" s="7" t="e">
        <v>#N/A</v>
      </c>
      <c r="C18" s="7">
        <v>-15.641886</v>
      </c>
      <c r="D18" s="40">
        <v>-19.375366</v>
      </c>
      <c r="E18" s="40">
        <v>-6.6478013999999996</v>
      </c>
      <c r="F18" s="40">
        <v>-22.722090000000001</v>
      </c>
      <c r="G18" s="40">
        <v>-29.195892000000001</v>
      </c>
      <c r="H18" s="40">
        <v>-27.324850000000001</v>
      </c>
      <c r="I18" s="40">
        <v>-5.3790034999999996</v>
      </c>
      <c r="J18" s="40">
        <v>-17.389668</v>
      </c>
      <c r="K18" s="40">
        <v>-0.98573564999999996</v>
      </c>
      <c r="L18" s="40">
        <v>-40.004350000000002</v>
      </c>
      <c r="M18" s="40">
        <v>-12.598352999999999</v>
      </c>
      <c r="N18" s="40">
        <v>-39.261733999999997</v>
      </c>
      <c r="O18" s="40">
        <v>-10.814458</v>
      </c>
      <c r="P18" s="40">
        <v>1.5373588</v>
      </c>
      <c r="Q18" s="40">
        <v>-14.827228</v>
      </c>
      <c r="R18" s="40">
        <v>-10.412067</v>
      </c>
      <c r="S18" s="40">
        <v>-16.454315000000001</v>
      </c>
      <c r="T18" s="40">
        <v>-19.970113999999999</v>
      </c>
      <c r="U18" s="40">
        <v>-15.943903000000001</v>
      </c>
      <c r="V18" s="155" t="e">
        <v>#N/A</v>
      </c>
      <c r="W18" s="24"/>
    </row>
    <row r="19" spans="1:23" x14ac:dyDescent="0.35">
      <c r="A19" s="2">
        <v>42342</v>
      </c>
      <c r="B19" s="7" t="e">
        <v>#N/A</v>
      </c>
      <c r="C19" s="7">
        <v>-20.453430000000001</v>
      </c>
      <c r="D19" s="40">
        <v>-22.837198000000001</v>
      </c>
      <c r="E19" s="40">
        <v>-9.9044439999999998</v>
      </c>
      <c r="F19" s="40">
        <v>-30.213911</v>
      </c>
      <c r="G19" s="40">
        <v>-34.094481999999999</v>
      </c>
      <c r="H19" s="40">
        <v>-18.697388</v>
      </c>
      <c r="I19" s="40">
        <v>-10.994827000000001</v>
      </c>
      <c r="J19" s="40">
        <v>-13.404131</v>
      </c>
      <c r="K19" s="40">
        <v>-7.0134582999999999</v>
      </c>
      <c r="L19" s="40">
        <v>-38.139854</v>
      </c>
      <c r="M19" s="40">
        <v>-22.157060000000001</v>
      </c>
      <c r="N19" s="40">
        <v>-49.380566000000002</v>
      </c>
      <c r="O19" s="40">
        <v>-15.026408</v>
      </c>
      <c r="P19" s="40">
        <v>-5.4089127000000001</v>
      </c>
      <c r="Q19" s="40">
        <v>-16.898375999999999</v>
      </c>
      <c r="R19" s="40">
        <v>-16.535026999999999</v>
      </c>
      <c r="S19" s="40">
        <v>-32.316249999999997</v>
      </c>
      <c r="T19" s="40">
        <v>-21.452444</v>
      </c>
      <c r="U19" s="40">
        <v>-20.629256999999999</v>
      </c>
      <c r="V19" s="155" t="e">
        <v>#N/A</v>
      </c>
      <c r="W19" s="24"/>
    </row>
    <row r="20" spans="1:23" x14ac:dyDescent="0.35">
      <c r="A20" s="2">
        <v>42374</v>
      </c>
      <c r="B20" s="7" t="e">
        <v>#N/A</v>
      </c>
      <c r="C20" s="7">
        <v>-16.321933999999999</v>
      </c>
      <c r="D20" s="40">
        <v>-18.699466999999999</v>
      </c>
      <c r="E20" s="40">
        <v>-9.9962599999999995</v>
      </c>
      <c r="F20" s="40">
        <v>-24.439071999999999</v>
      </c>
      <c r="G20" s="40">
        <v>-35.167470000000002</v>
      </c>
      <c r="H20" s="40">
        <v>-18.884509999999999</v>
      </c>
      <c r="I20" s="40">
        <v>-13.754773</v>
      </c>
      <c r="J20" s="40">
        <v>-10.989076000000001</v>
      </c>
      <c r="K20" s="40">
        <v>-7.6886177</v>
      </c>
      <c r="L20" s="40">
        <v>-39.004080000000002</v>
      </c>
      <c r="M20" s="40">
        <v>-23.841750999999999</v>
      </c>
      <c r="N20" s="40">
        <v>-37.454039999999999</v>
      </c>
      <c r="O20" s="40">
        <v>-8.046913</v>
      </c>
      <c r="P20" s="40">
        <v>-12.164963</v>
      </c>
      <c r="Q20" s="40">
        <v>-16.452414000000001</v>
      </c>
      <c r="R20" s="40">
        <v>-15.500425999999999</v>
      </c>
      <c r="S20" s="40">
        <v>-33.707915999999997</v>
      </c>
      <c r="T20" s="40">
        <v>-11.624927</v>
      </c>
      <c r="U20" s="40">
        <v>-16.413181000000002</v>
      </c>
      <c r="V20" s="155" t="e">
        <v>#N/A</v>
      </c>
      <c r="W20" s="24"/>
    </row>
    <row r="21" spans="1:23" x14ac:dyDescent="0.35">
      <c r="A21" s="2">
        <v>42405</v>
      </c>
      <c r="B21" s="40" t="e">
        <v>#N/A</v>
      </c>
      <c r="C21" s="40">
        <v>-17.076414</v>
      </c>
      <c r="D21" s="40">
        <v>-17.034244999999999</v>
      </c>
      <c r="E21" s="40">
        <v>-21.164929999999998</v>
      </c>
      <c r="F21" s="40">
        <v>-24.733519999999999</v>
      </c>
      <c r="G21" s="40">
        <v>-33.125103000000003</v>
      </c>
      <c r="H21" s="40">
        <v>-20.961983</v>
      </c>
      <c r="I21" s="40">
        <v>-19.057559999999999</v>
      </c>
      <c r="J21" s="40">
        <v>-17.766739000000001</v>
      </c>
      <c r="K21" s="40">
        <v>-14.662737</v>
      </c>
      <c r="L21" s="40">
        <v>-41.787945000000001</v>
      </c>
      <c r="M21" s="40">
        <v>-35.566296000000001</v>
      </c>
      <c r="N21" s="40">
        <v>-47.703360000000004</v>
      </c>
      <c r="O21" s="40">
        <v>-20.721281000000001</v>
      </c>
      <c r="P21" s="40">
        <v>-26.618475</v>
      </c>
      <c r="Q21" s="40">
        <v>-24.177306999999999</v>
      </c>
      <c r="R21" s="40">
        <v>-18.759018000000001</v>
      </c>
      <c r="S21" s="40">
        <v>-26.298469999999998</v>
      </c>
      <c r="T21" s="40">
        <v>-20.337897999999999</v>
      </c>
      <c r="U21" s="40">
        <v>-25.407124</v>
      </c>
      <c r="V21" s="155" t="e">
        <v>#N/A</v>
      </c>
      <c r="W21" s="24"/>
    </row>
    <row r="22" spans="1:23" x14ac:dyDescent="0.35">
      <c r="A22" s="2">
        <v>42433</v>
      </c>
      <c r="B22" s="40" t="e">
        <v>#N/A</v>
      </c>
      <c r="C22" s="40">
        <v>-11.967123000000001</v>
      </c>
      <c r="D22" s="40">
        <v>-11.429971999999999</v>
      </c>
      <c r="E22" s="40">
        <v>-17.498552</v>
      </c>
      <c r="F22" s="40">
        <v>-19.882422999999999</v>
      </c>
      <c r="G22" s="40">
        <v>-17.688130999999998</v>
      </c>
      <c r="H22" s="40">
        <v>-12.853026</v>
      </c>
      <c r="I22" s="40">
        <v>-11.971939000000001</v>
      </c>
      <c r="J22" s="40">
        <v>-10.688895</v>
      </c>
      <c r="K22" s="40">
        <v>-10.729247000000001</v>
      </c>
      <c r="L22" s="40">
        <v>-22.597605000000001</v>
      </c>
      <c r="M22" s="40">
        <v>-24.061214</v>
      </c>
      <c r="N22" s="40">
        <v>-41.819989999999997</v>
      </c>
      <c r="O22" s="40">
        <v>-20.380120999999999</v>
      </c>
      <c r="P22" s="40">
        <v>-17.589914</v>
      </c>
      <c r="Q22" s="40">
        <v>-16.449362000000001</v>
      </c>
      <c r="R22" s="40">
        <v>-11.729282</v>
      </c>
      <c r="S22" s="40">
        <v>-13.519245</v>
      </c>
      <c r="T22" s="40">
        <v>-12.400425</v>
      </c>
      <c r="U22" s="40">
        <v>-20.028597000000001</v>
      </c>
      <c r="V22" s="155" t="e">
        <v>#N/A</v>
      </c>
      <c r="W22" s="24"/>
    </row>
    <row r="23" spans="1:23" x14ac:dyDescent="0.35">
      <c r="A23" s="2">
        <v>42465</v>
      </c>
      <c r="B23" s="40" t="e">
        <v>#N/A</v>
      </c>
      <c r="C23" s="40">
        <v>-10.673105</v>
      </c>
      <c r="D23" s="40">
        <v>-14.539379</v>
      </c>
      <c r="E23" s="40">
        <v>-16.225338000000001</v>
      </c>
      <c r="F23" s="40">
        <v>-16.188376999999999</v>
      </c>
      <c r="G23" s="40">
        <v>-11.829782</v>
      </c>
      <c r="H23" s="40">
        <v>-11.12138</v>
      </c>
      <c r="I23" s="40">
        <v>-14.103263999999999</v>
      </c>
      <c r="J23" s="40">
        <v>-11.765337000000001</v>
      </c>
      <c r="K23" s="40">
        <v>-10.492521</v>
      </c>
      <c r="L23" s="40">
        <v>-21.311367000000001</v>
      </c>
      <c r="M23" s="40">
        <v>-24.781054000000001</v>
      </c>
      <c r="N23" s="40">
        <v>-34.438454</v>
      </c>
      <c r="O23" s="40">
        <v>-17.768646</v>
      </c>
      <c r="P23" s="40">
        <v>-25.085322999999999</v>
      </c>
      <c r="Q23" s="40">
        <v>-15.528631000000001</v>
      </c>
      <c r="R23" s="40">
        <v>-10.576487</v>
      </c>
      <c r="S23" s="40">
        <v>-5.8732867000000004</v>
      </c>
      <c r="T23" s="40">
        <v>-7.3815289999999996</v>
      </c>
      <c r="U23" s="40">
        <v>-14.681272999999999</v>
      </c>
      <c r="V23" s="155" t="e">
        <v>#N/A</v>
      </c>
      <c r="W23" s="24"/>
    </row>
    <row r="24" spans="1:23" x14ac:dyDescent="0.35">
      <c r="A24" s="2">
        <v>42495</v>
      </c>
      <c r="B24" s="40" t="e">
        <v>#N/A</v>
      </c>
      <c r="C24" s="40">
        <v>-11.336708</v>
      </c>
      <c r="D24" s="40">
        <v>-10.663432</v>
      </c>
      <c r="E24" s="40">
        <v>-16.915257</v>
      </c>
      <c r="F24" s="40">
        <v>-27.920998000000001</v>
      </c>
      <c r="G24" s="40">
        <v>-5.6358457</v>
      </c>
      <c r="H24" s="40">
        <v>-17.424469999999999</v>
      </c>
      <c r="I24" s="40">
        <v>-20.850283000000001</v>
      </c>
      <c r="J24" s="40">
        <v>-11.589098</v>
      </c>
      <c r="K24" s="40">
        <v>-15.355581000000001</v>
      </c>
      <c r="L24" s="40">
        <v>-22.180938999999999</v>
      </c>
      <c r="M24" s="40">
        <v>-26.126819999999999</v>
      </c>
      <c r="N24" s="40">
        <v>-28.834492000000001</v>
      </c>
      <c r="O24" s="40">
        <v>-11.063580999999999</v>
      </c>
      <c r="P24" s="40">
        <v>-32.390030000000003</v>
      </c>
      <c r="Q24" s="40">
        <v>-19.805187</v>
      </c>
      <c r="R24" s="40">
        <v>-8.9104890000000001</v>
      </c>
      <c r="S24" s="40">
        <v>-10.886663</v>
      </c>
      <c r="T24" s="40">
        <v>-17.487133</v>
      </c>
      <c r="U24" s="40">
        <v>-14.258205</v>
      </c>
      <c r="V24" s="155" t="e">
        <v>#N/A</v>
      </c>
      <c r="W24" s="24"/>
    </row>
    <row r="25" spans="1:23" x14ac:dyDescent="0.35">
      <c r="A25" s="2">
        <v>42524</v>
      </c>
      <c r="B25" s="40" t="e">
        <v>#N/A</v>
      </c>
      <c r="C25" s="40">
        <v>-8.7995169999999998</v>
      </c>
      <c r="D25" s="40">
        <v>-6.3362303000000004</v>
      </c>
      <c r="E25" s="40">
        <v>-1.0656178000000001</v>
      </c>
      <c r="F25" s="40">
        <v>-24.888361</v>
      </c>
      <c r="G25" s="40">
        <v>3.6749005000000001</v>
      </c>
      <c r="H25" s="40">
        <v>-12.947488</v>
      </c>
      <c r="I25" s="40">
        <v>-12.677622</v>
      </c>
      <c r="J25" s="40">
        <v>-12.332546000000001</v>
      </c>
      <c r="K25" s="40">
        <v>-7.0884584999999998</v>
      </c>
      <c r="L25" s="40">
        <v>-15.592039</v>
      </c>
      <c r="M25" s="40">
        <v>-11.650264999999999</v>
      </c>
      <c r="N25" s="40">
        <v>-31.201194999999998</v>
      </c>
      <c r="O25" s="40">
        <v>-2.6809394000000002</v>
      </c>
      <c r="P25" s="40">
        <v>-29.131048</v>
      </c>
      <c r="Q25" s="40">
        <v>-20.299465000000001</v>
      </c>
      <c r="R25" s="40">
        <v>-3.0794679999999999</v>
      </c>
      <c r="S25" s="40">
        <v>-10.875583000000001</v>
      </c>
      <c r="T25" s="40">
        <v>-18.198924999999999</v>
      </c>
      <c r="U25" s="40">
        <v>-11.784291</v>
      </c>
      <c r="V25" s="155" t="e">
        <v>#N/A</v>
      </c>
      <c r="W25" s="24"/>
    </row>
    <row r="26" spans="1:23" x14ac:dyDescent="0.35">
      <c r="A26" s="2">
        <v>42556</v>
      </c>
      <c r="B26" s="40" t="e">
        <v>#N/A</v>
      </c>
      <c r="C26" s="40">
        <v>-0.57880880000000001</v>
      </c>
      <c r="D26" s="40">
        <v>3.6623955000000001</v>
      </c>
      <c r="E26" s="40">
        <v>-0.33243299999999998</v>
      </c>
      <c r="F26" s="40">
        <v>-26.915382000000001</v>
      </c>
      <c r="G26" s="40">
        <v>7.8168154000000003</v>
      </c>
      <c r="H26" s="40">
        <v>-9.3888400000000001</v>
      </c>
      <c r="I26" s="40">
        <v>-10.127622000000001</v>
      </c>
      <c r="J26" s="40">
        <v>-13.110722000000001</v>
      </c>
      <c r="K26" s="40">
        <v>-4.5662165000000003</v>
      </c>
      <c r="L26" s="40">
        <v>-8.7812420000000007</v>
      </c>
      <c r="M26" s="40">
        <v>-18.326723000000001</v>
      </c>
      <c r="N26" s="40">
        <v>-38.171734000000001</v>
      </c>
      <c r="O26" s="40">
        <v>-8.1884979999999992</v>
      </c>
      <c r="P26" s="40">
        <v>-23.237492</v>
      </c>
      <c r="Q26" s="40">
        <v>-17.773209999999999</v>
      </c>
      <c r="R26" s="40">
        <v>-2.6530802000000002</v>
      </c>
      <c r="S26" s="40">
        <v>-11.303509</v>
      </c>
      <c r="T26" s="40">
        <v>-14.327192</v>
      </c>
      <c r="U26" s="40">
        <v>-20.11739</v>
      </c>
      <c r="V26" s="155" t="e">
        <v>#N/A</v>
      </c>
      <c r="W26" s="24"/>
    </row>
    <row r="27" spans="1:23" x14ac:dyDescent="0.35">
      <c r="A27" s="2">
        <v>42587</v>
      </c>
      <c r="B27" s="40" t="e">
        <v>#N/A</v>
      </c>
      <c r="C27" s="40">
        <v>10.186684</v>
      </c>
      <c r="D27" s="40">
        <v>18.158663000000001</v>
      </c>
      <c r="E27" s="40">
        <v>2.9525876000000002</v>
      </c>
      <c r="F27" s="40">
        <v>-15.791945999999999</v>
      </c>
      <c r="G27" s="40">
        <v>34.247993000000001</v>
      </c>
      <c r="H27" s="40">
        <v>-3.3663929000000001</v>
      </c>
      <c r="I27" s="40">
        <v>9.857011</v>
      </c>
      <c r="J27" s="40">
        <v>-7.1778655000000002</v>
      </c>
      <c r="K27" s="40">
        <v>13.241123999999999</v>
      </c>
      <c r="L27" s="40">
        <v>25.207912</v>
      </c>
      <c r="M27" s="40">
        <v>-1.653111</v>
      </c>
      <c r="N27" s="40">
        <v>-21.488219999999998</v>
      </c>
      <c r="O27" s="40">
        <v>-4.1699885999999999</v>
      </c>
      <c r="P27" s="40">
        <v>-8.3316330000000001</v>
      </c>
      <c r="Q27" s="40">
        <v>-8.2985159999999993</v>
      </c>
      <c r="R27" s="40">
        <v>5.7318449999999999</v>
      </c>
      <c r="S27" s="40">
        <v>-6.5522137000000003</v>
      </c>
      <c r="T27" s="40">
        <v>-13.064795500000001</v>
      </c>
      <c r="U27" s="40">
        <v>-16.948139999999999</v>
      </c>
      <c r="V27" s="155" t="e">
        <v>#N/A</v>
      </c>
      <c r="W27" s="24"/>
    </row>
    <row r="28" spans="1:23" x14ac:dyDescent="0.35">
      <c r="A28" s="2">
        <v>42615</v>
      </c>
      <c r="B28" s="40" t="e">
        <v>#N/A</v>
      </c>
      <c r="C28" s="40">
        <v>10.358286</v>
      </c>
      <c r="D28" s="40">
        <v>33.514330000000001</v>
      </c>
      <c r="E28" s="40">
        <v>12.794209</v>
      </c>
      <c r="F28" s="40">
        <v>-14.314795</v>
      </c>
      <c r="G28" s="40">
        <v>50.218403000000002</v>
      </c>
      <c r="H28" s="40">
        <v>13.948333999999999</v>
      </c>
      <c r="I28" s="40">
        <v>18.996727</v>
      </c>
      <c r="J28" s="40">
        <v>1.8731236</v>
      </c>
      <c r="K28" s="40">
        <v>22.889852999999999</v>
      </c>
      <c r="L28" s="40">
        <v>46.388053999999997</v>
      </c>
      <c r="M28" s="40">
        <v>2.6994227999999998</v>
      </c>
      <c r="N28" s="40">
        <v>-17.729794999999999</v>
      </c>
      <c r="O28" s="40">
        <v>11.198651999999999</v>
      </c>
      <c r="P28" s="40">
        <v>14.864015999999999</v>
      </c>
      <c r="Q28" s="40">
        <v>-3.2982290000000001</v>
      </c>
      <c r="R28" s="40">
        <v>8.8834649999999993</v>
      </c>
      <c r="S28" s="40">
        <v>6.3224077000000003</v>
      </c>
      <c r="T28" s="40">
        <v>1.3694644</v>
      </c>
      <c r="U28" s="40">
        <v>-3.2957733</v>
      </c>
      <c r="V28" s="155" t="e">
        <v>#N/A</v>
      </c>
      <c r="W28" s="24"/>
    </row>
    <row r="29" spans="1:23" x14ac:dyDescent="0.35">
      <c r="A29" s="2">
        <v>42648</v>
      </c>
      <c r="B29" s="40" t="e">
        <v>#N/A</v>
      </c>
      <c r="C29" s="40">
        <v>9.7536679999999993</v>
      </c>
      <c r="D29" s="40">
        <v>42.156554999999997</v>
      </c>
      <c r="E29" s="40">
        <v>4.4850826000000001</v>
      </c>
      <c r="F29" s="40">
        <v>-11.256897</v>
      </c>
      <c r="G29" s="40">
        <v>40.273879999999998</v>
      </c>
      <c r="H29" s="40">
        <v>8.6410885000000004</v>
      </c>
      <c r="I29" s="40">
        <v>16.997730000000001</v>
      </c>
      <c r="J29" s="40">
        <v>-3.3914982999999999</v>
      </c>
      <c r="K29" s="40">
        <v>15.582407</v>
      </c>
      <c r="L29" s="40">
        <v>50.614105000000002</v>
      </c>
      <c r="M29" s="40">
        <v>0.96700189999999997</v>
      </c>
      <c r="N29" s="40">
        <v>-25.322991999999999</v>
      </c>
      <c r="O29" s="40">
        <v>2.4126530000000002</v>
      </c>
      <c r="P29" s="40">
        <v>8.7310549999999996</v>
      </c>
      <c r="Q29" s="40">
        <v>-8.2397100000000005</v>
      </c>
      <c r="R29" s="40">
        <v>10.76535</v>
      </c>
      <c r="S29" s="40">
        <v>0.28383732</v>
      </c>
      <c r="T29" s="40">
        <v>-5.0258455</v>
      </c>
      <c r="U29" s="40">
        <v>-4.1269359999999997</v>
      </c>
      <c r="V29" s="155">
        <v>-17.682504999999999</v>
      </c>
      <c r="W29" s="24"/>
    </row>
    <row r="30" spans="1:23" x14ac:dyDescent="0.35">
      <c r="A30" s="2">
        <v>42678</v>
      </c>
      <c r="B30" s="40" t="e">
        <v>#N/A</v>
      </c>
      <c r="C30" s="40">
        <v>12.313247</v>
      </c>
      <c r="D30" s="40">
        <v>21.117699000000002</v>
      </c>
      <c r="E30" s="40">
        <v>-2.2233784000000001</v>
      </c>
      <c r="F30" s="40">
        <v>-9.7677949999999996</v>
      </c>
      <c r="G30" s="40">
        <v>43.694589999999998</v>
      </c>
      <c r="H30" s="40">
        <v>3.6114096999999998</v>
      </c>
      <c r="I30" s="40">
        <v>8.3991164999999999</v>
      </c>
      <c r="J30" s="40">
        <v>-9.039479</v>
      </c>
      <c r="K30" s="40">
        <v>0.6875038</v>
      </c>
      <c r="L30" s="40">
        <v>49.350357000000002</v>
      </c>
      <c r="M30" s="40">
        <v>-3.8048147999999999</v>
      </c>
      <c r="N30" s="40">
        <v>-29.987864999999999</v>
      </c>
      <c r="O30" s="40">
        <v>0.24452209999999999</v>
      </c>
      <c r="P30" s="40">
        <v>-3.1450987000000001</v>
      </c>
      <c r="Q30" s="40">
        <v>-10.882968</v>
      </c>
      <c r="R30" s="40">
        <v>4.3753742999999998</v>
      </c>
      <c r="S30" s="40">
        <v>-16.914446000000002</v>
      </c>
      <c r="T30" s="40">
        <v>0.29253960000000001</v>
      </c>
      <c r="U30" s="40">
        <v>-15.845250999999999</v>
      </c>
      <c r="V30" s="155">
        <v>-7.1842074</v>
      </c>
      <c r="W30" s="24"/>
    </row>
    <row r="31" spans="1:23" x14ac:dyDescent="0.35">
      <c r="A31" s="2">
        <v>42709</v>
      </c>
      <c r="B31" s="40" t="e">
        <v>#N/A</v>
      </c>
      <c r="C31" s="40">
        <v>21.639645000000002</v>
      </c>
      <c r="D31" s="40">
        <v>15.973318000000001</v>
      </c>
      <c r="E31" s="40">
        <v>-6.1430692999999996</v>
      </c>
      <c r="F31" s="40">
        <v>-1.6124426999999999</v>
      </c>
      <c r="G31" s="40">
        <v>53.114604999999997</v>
      </c>
      <c r="H31" s="40">
        <v>-5.7324409999999997</v>
      </c>
      <c r="I31" s="40">
        <v>14.847958</v>
      </c>
      <c r="J31" s="40">
        <v>-15.02943</v>
      </c>
      <c r="K31" s="40">
        <v>4.7996043999999998</v>
      </c>
      <c r="L31" s="40">
        <v>39.363407000000002</v>
      </c>
      <c r="M31" s="40">
        <v>5.9602380000000004</v>
      </c>
      <c r="N31" s="40">
        <v>-4.7882259999999999</v>
      </c>
      <c r="O31" s="40">
        <v>0.30210018</v>
      </c>
      <c r="P31" s="40">
        <v>0.3881812</v>
      </c>
      <c r="Q31" s="40">
        <v>-3.0180037</v>
      </c>
      <c r="R31" s="40">
        <v>12.110196999999999</v>
      </c>
      <c r="S31" s="40">
        <v>-17.200697000000002</v>
      </c>
      <c r="T31" s="40">
        <v>7.8110932999999996</v>
      </c>
      <c r="U31" s="40">
        <v>-11.876571999999999</v>
      </c>
      <c r="V31" s="155">
        <v>2.3960948000000002</v>
      </c>
      <c r="W31" s="24"/>
    </row>
    <row r="32" spans="1:23" x14ac:dyDescent="0.35">
      <c r="A32" s="2">
        <v>42740</v>
      </c>
      <c r="B32" s="40" t="e">
        <v>#N/A</v>
      </c>
      <c r="C32" s="40">
        <v>21.199190000000002</v>
      </c>
      <c r="D32" s="40">
        <v>19.372093</v>
      </c>
      <c r="E32" s="40">
        <v>3.6724806000000001</v>
      </c>
      <c r="F32" s="40">
        <v>11.722279</v>
      </c>
      <c r="G32" s="40">
        <v>70.959180000000003</v>
      </c>
      <c r="H32" s="40">
        <v>0.62294006000000002</v>
      </c>
      <c r="I32" s="40">
        <v>25.891245000000001</v>
      </c>
      <c r="J32" s="40">
        <v>-9.7751079999999995</v>
      </c>
      <c r="K32" s="40">
        <v>14.131021499999999</v>
      </c>
      <c r="L32" s="40">
        <v>77.699830000000006</v>
      </c>
      <c r="M32" s="40">
        <v>21.241510000000002</v>
      </c>
      <c r="N32" s="40">
        <v>5.9901476000000002</v>
      </c>
      <c r="O32" s="40">
        <v>1.8962979</v>
      </c>
      <c r="P32" s="40">
        <v>7.804036</v>
      </c>
      <c r="Q32" s="40">
        <v>12.969386999999999</v>
      </c>
      <c r="R32" s="40">
        <v>25.349081000000002</v>
      </c>
      <c r="S32" s="40">
        <v>-8.7508379999999999</v>
      </c>
      <c r="T32" s="40">
        <v>16.533173000000001</v>
      </c>
      <c r="U32" s="40">
        <v>-7.1000220000000001</v>
      </c>
      <c r="V32" s="155">
        <v>11.699986000000001</v>
      </c>
      <c r="W32" s="24"/>
    </row>
    <row r="33" spans="1:23" x14ac:dyDescent="0.35">
      <c r="A33" s="2">
        <v>42769</v>
      </c>
      <c r="B33" s="40" t="e">
        <v>#N/A</v>
      </c>
      <c r="C33" s="40">
        <v>27.289187999999999</v>
      </c>
      <c r="D33" s="40">
        <v>17.781807000000001</v>
      </c>
      <c r="E33" s="40">
        <v>9.2149370000000008</v>
      </c>
      <c r="F33" s="40">
        <v>21.494793000000001</v>
      </c>
      <c r="G33" s="40">
        <v>82.839380000000006</v>
      </c>
      <c r="H33" s="40">
        <v>-1.1978268999999999</v>
      </c>
      <c r="I33" s="40">
        <v>30.288136000000002</v>
      </c>
      <c r="J33" s="40">
        <v>-2.1952389999999999</v>
      </c>
      <c r="K33" s="40">
        <v>26.238955000000001</v>
      </c>
      <c r="L33" s="40">
        <v>94.517960000000002</v>
      </c>
      <c r="M33" s="40">
        <v>30.242920000000002</v>
      </c>
      <c r="N33" s="40">
        <v>15.952444</v>
      </c>
      <c r="O33" s="40">
        <v>15.075445</v>
      </c>
      <c r="P33" s="40">
        <v>25.72466</v>
      </c>
      <c r="Q33" s="40">
        <v>12.46978</v>
      </c>
      <c r="R33" s="40">
        <v>22.541153000000001</v>
      </c>
      <c r="S33" s="40">
        <v>-4.9220680000000003</v>
      </c>
      <c r="T33" s="40">
        <v>19.136773999999999</v>
      </c>
      <c r="U33" s="40">
        <v>2.4632095999999999</v>
      </c>
      <c r="V33" s="155">
        <v>24.494016999999999</v>
      </c>
      <c r="W33" s="24"/>
    </row>
    <row r="34" spans="1:23" x14ac:dyDescent="0.35">
      <c r="A34" s="2">
        <v>42797</v>
      </c>
      <c r="B34" s="40" t="e">
        <v>#N/A</v>
      </c>
      <c r="C34" s="40">
        <v>18.751000999999999</v>
      </c>
      <c r="D34" s="40">
        <v>5.961716</v>
      </c>
      <c r="E34" s="40">
        <v>-0.96946359999999998</v>
      </c>
      <c r="F34" s="40">
        <v>21.718634000000002</v>
      </c>
      <c r="G34" s="40">
        <v>46.518528000000003</v>
      </c>
      <c r="H34" s="40">
        <v>-3.9649367</v>
      </c>
      <c r="I34" s="40">
        <v>22.915732999999999</v>
      </c>
      <c r="J34" s="40">
        <v>-3.3474803</v>
      </c>
      <c r="K34" s="40">
        <v>19.387794</v>
      </c>
      <c r="L34" s="40">
        <v>65.790763999999996</v>
      </c>
      <c r="M34" s="40">
        <v>20.456576999999999</v>
      </c>
      <c r="N34" s="40">
        <v>12.430107</v>
      </c>
      <c r="O34" s="40">
        <v>16.365241999999999</v>
      </c>
      <c r="P34" s="40">
        <v>22.718107</v>
      </c>
      <c r="Q34" s="40">
        <v>7.6781034000000004</v>
      </c>
      <c r="R34" s="40">
        <v>13.547886</v>
      </c>
      <c r="S34" s="40">
        <v>-7.727468</v>
      </c>
      <c r="T34" s="40">
        <v>7.9262494999999999</v>
      </c>
      <c r="U34" s="40">
        <v>-4.9062070000000002</v>
      </c>
      <c r="V34" s="155">
        <v>15.744591</v>
      </c>
      <c r="W34" s="24"/>
    </row>
    <row r="35" spans="1:23" x14ac:dyDescent="0.35">
      <c r="A35" s="2">
        <v>42830</v>
      </c>
      <c r="B35" s="40" t="e">
        <v>#N/A</v>
      </c>
      <c r="C35" s="40">
        <v>23.98535</v>
      </c>
      <c r="D35" s="40">
        <v>13.759613</v>
      </c>
      <c r="E35" s="40">
        <v>0.19272565999999999</v>
      </c>
      <c r="F35" s="40">
        <v>15.109681999999999</v>
      </c>
      <c r="G35" s="40">
        <v>37.305058000000002</v>
      </c>
      <c r="H35" s="40">
        <v>-7.3703469999999998</v>
      </c>
      <c r="I35" s="40">
        <v>28.443072999999998</v>
      </c>
      <c r="J35" s="40">
        <v>1.7483949999999999</v>
      </c>
      <c r="K35" s="40">
        <v>21.802902</v>
      </c>
      <c r="L35" s="40">
        <v>50.315510000000003</v>
      </c>
      <c r="M35" s="40">
        <v>11.107885</v>
      </c>
      <c r="N35" s="40">
        <v>13.31954</v>
      </c>
      <c r="O35" s="40">
        <v>20.75206</v>
      </c>
      <c r="P35" s="40">
        <v>25.023890000000002</v>
      </c>
      <c r="Q35" s="40">
        <v>6.7872167000000001</v>
      </c>
      <c r="R35" s="40">
        <v>15.181387000000001</v>
      </c>
      <c r="S35" s="40">
        <v>-16.583174</v>
      </c>
      <c r="T35" s="40">
        <v>6.7295670000000003</v>
      </c>
      <c r="U35" s="40">
        <v>4.706931</v>
      </c>
      <c r="V35" s="155">
        <v>18.656777999999999</v>
      </c>
      <c r="W35" s="24"/>
    </row>
    <row r="36" spans="1:23" x14ac:dyDescent="0.35">
      <c r="A36" s="2">
        <v>42860</v>
      </c>
      <c r="B36" s="40" t="e">
        <v>#N/A</v>
      </c>
      <c r="C36" s="40">
        <v>17.591643999999999</v>
      </c>
      <c r="D36" s="40">
        <v>21.330797</v>
      </c>
      <c r="E36" s="40">
        <v>9.9484080000000006</v>
      </c>
      <c r="F36" s="40">
        <v>37.14479</v>
      </c>
      <c r="G36" s="40">
        <v>16.260301999999999</v>
      </c>
      <c r="H36" s="40">
        <v>3.0596972</v>
      </c>
      <c r="I36" s="40">
        <v>38.603676</v>
      </c>
      <c r="J36" s="40">
        <v>2.2453427000000001</v>
      </c>
      <c r="K36" s="40">
        <v>27.285015000000001</v>
      </c>
      <c r="L36" s="40">
        <v>38.743637</v>
      </c>
      <c r="M36" s="40">
        <v>19.680834000000001</v>
      </c>
      <c r="N36" s="40">
        <v>19.961238999999999</v>
      </c>
      <c r="O36" s="40">
        <v>21.364462</v>
      </c>
      <c r="P36" s="40">
        <v>26.154243000000001</v>
      </c>
      <c r="Q36" s="40">
        <v>3.711605</v>
      </c>
      <c r="R36" s="40">
        <v>12.822329999999999</v>
      </c>
      <c r="S36" s="40">
        <v>1.180768</v>
      </c>
      <c r="T36" s="40">
        <v>7.8900933000000002</v>
      </c>
      <c r="U36" s="40">
        <v>0.66938399999999998</v>
      </c>
      <c r="V36" s="155">
        <v>7.5948833999999996</v>
      </c>
      <c r="W36" s="24"/>
    </row>
    <row r="37" spans="1:23" x14ac:dyDescent="0.35">
      <c r="A37" s="2">
        <v>42891</v>
      </c>
      <c r="B37" s="40" t="e">
        <v>#N/A</v>
      </c>
      <c r="C37" s="40">
        <v>23.295963</v>
      </c>
      <c r="D37" s="40">
        <v>19.287251999999999</v>
      </c>
      <c r="E37" s="40">
        <v>-1.3158083</v>
      </c>
      <c r="F37" s="40">
        <v>37.563789999999997</v>
      </c>
      <c r="G37" s="40">
        <v>13.788902</v>
      </c>
      <c r="H37" s="40">
        <v>6.9244741999999997</v>
      </c>
      <c r="I37" s="40">
        <v>31.557251000000001</v>
      </c>
      <c r="J37" s="40">
        <v>9.0352650000000008</v>
      </c>
      <c r="K37" s="40">
        <v>34.723439999999997</v>
      </c>
      <c r="L37" s="40">
        <v>29.300726000000001</v>
      </c>
      <c r="M37" s="40">
        <v>17.625188999999999</v>
      </c>
      <c r="N37" s="40">
        <v>13.998008</v>
      </c>
      <c r="O37" s="40">
        <v>18.127715999999999</v>
      </c>
      <c r="P37" s="40">
        <v>31.309818</v>
      </c>
      <c r="Q37" s="40">
        <v>-3.6481857</v>
      </c>
      <c r="R37" s="40">
        <v>9.0794449999999998</v>
      </c>
      <c r="S37" s="40">
        <v>3.8566470000000002</v>
      </c>
      <c r="T37" s="40">
        <v>9.6129420000000003</v>
      </c>
      <c r="U37" s="40">
        <v>1.0748148</v>
      </c>
      <c r="V37" s="155">
        <v>8.5749259999999996</v>
      </c>
      <c r="W37" s="24"/>
    </row>
    <row r="38" spans="1:23" x14ac:dyDescent="0.35">
      <c r="A38" s="2">
        <v>42921</v>
      </c>
      <c r="B38" s="40">
        <v>14.427303999999999</v>
      </c>
      <c r="C38" s="40">
        <v>17.929099999999998</v>
      </c>
      <c r="D38" s="40">
        <v>13.350975</v>
      </c>
      <c r="E38" s="40">
        <v>-6.5621020000000003</v>
      </c>
      <c r="F38" s="40">
        <v>52.529026000000002</v>
      </c>
      <c r="G38" s="40">
        <v>11.577999</v>
      </c>
      <c r="H38" s="40">
        <v>3.2978296</v>
      </c>
      <c r="I38" s="40">
        <v>31.894159999999999</v>
      </c>
      <c r="J38" s="40">
        <v>12.076497</v>
      </c>
      <c r="K38" s="40">
        <v>31.03342</v>
      </c>
      <c r="L38" s="40">
        <v>19.130897999999998</v>
      </c>
      <c r="M38" s="40">
        <v>12.1297245</v>
      </c>
      <c r="N38" s="40">
        <v>59.516655</v>
      </c>
      <c r="O38" s="40">
        <v>17.762015999999999</v>
      </c>
      <c r="P38" s="40">
        <v>33.077015000000003</v>
      </c>
      <c r="Q38" s="40">
        <v>-5.9714200000000002</v>
      </c>
      <c r="R38" s="40">
        <v>8.6168289999999992</v>
      </c>
      <c r="S38" s="40">
        <v>7.3296904999999999</v>
      </c>
      <c r="T38" s="40">
        <v>6.2954663999999996</v>
      </c>
      <c r="U38" s="40">
        <v>5.3171396</v>
      </c>
      <c r="V38" s="155">
        <v>16.635942</v>
      </c>
      <c r="W38" s="24"/>
    </row>
    <row r="39" spans="1:23" x14ac:dyDescent="0.35">
      <c r="A39" s="2">
        <v>42951</v>
      </c>
      <c r="B39" s="40">
        <v>14.869869</v>
      </c>
      <c r="C39" s="40">
        <v>21.40503</v>
      </c>
      <c r="D39" s="40">
        <v>2.2965789999999999</v>
      </c>
      <c r="E39" s="40">
        <v>-7.5193824999999999</v>
      </c>
      <c r="F39" s="40">
        <v>44.634630000000001</v>
      </c>
      <c r="G39" s="40">
        <v>4.4108510000000001</v>
      </c>
      <c r="H39" s="40">
        <v>3.0630229999999998</v>
      </c>
      <c r="I39" s="40">
        <v>25.264119999999998</v>
      </c>
      <c r="J39" s="40">
        <v>15.610493</v>
      </c>
      <c r="K39" s="40">
        <v>27.003264999999999</v>
      </c>
      <c r="L39" s="40">
        <v>15.849709499999999</v>
      </c>
      <c r="M39" s="40">
        <v>5.625248</v>
      </c>
      <c r="N39" s="40">
        <v>49.893783999999997</v>
      </c>
      <c r="O39" s="40">
        <v>19.828748999999998</v>
      </c>
      <c r="P39" s="40">
        <v>37.096809999999998</v>
      </c>
      <c r="Q39" s="40">
        <v>-6.7839980000000004</v>
      </c>
      <c r="R39" s="40">
        <v>4.6640040000000003</v>
      </c>
      <c r="S39" s="40">
        <v>22.285843</v>
      </c>
      <c r="T39" s="40">
        <v>8.9647880000000004</v>
      </c>
      <c r="U39" s="40">
        <v>4.3737890000000004</v>
      </c>
      <c r="V39" s="155">
        <v>16.651249</v>
      </c>
      <c r="W39" s="24"/>
    </row>
    <row r="40" spans="1:23" x14ac:dyDescent="0.35">
      <c r="A40" s="2">
        <v>42983</v>
      </c>
      <c r="B40" s="40">
        <v>19.551431999999998</v>
      </c>
      <c r="C40" s="40">
        <v>30.891190999999999</v>
      </c>
      <c r="D40" s="40">
        <v>4.1202426000000001</v>
      </c>
      <c r="E40" s="40">
        <v>-8.1206680000000002</v>
      </c>
      <c r="F40" s="40">
        <v>56.494095000000002</v>
      </c>
      <c r="G40" s="40">
        <v>15.123963</v>
      </c>
      <c r="H40" s="40">
        <v>2.4665594</v>
      </c>
      <c r="I40" s="40">
        <v>25.516617</v>
      </c>
      <c r="J40" s="40">
        <v>9.6156120000000005</v>
      </c>
      <c r="K40" s="40">
        <v>18.072140000000001</v>
      </c>
      <c r="L40" s="40">
        <v>21.650005</v>
      </c>
      <c r="M40" s="40">
        <v>15.83221</v>
      </c>
      <c r="N40" s="40">
        <v>33.421886000000001</v>
      </c>
      <c r="O40" s="40">
        <v>13.687218</v>
      </c>
      <c r="P40" s="40">
        <v>29.661894</v>
      </c>
      <c r="Q40" s="40">
        <v>-15.228980999999999</v>
      </c>
      <c r="R40" s="40">
        <v>8.5693950000000001</v>
      </c>
      <c r="S40" s="40">
        <v>21.058655000000002</v>
      </c>
      <c r="T40" s="40">
        <v>8.0361960000000003</v>
      </c>
      <c r="U40" s="40">
        <v>0.33997296999999999</v>
      </c>
      <c r="V40" s="155">
        <v>22.926617</v>
      </c>
      <c r="W40" s="24"/>
    </row>
    <row r="41" spans="1:23" x14ac:dyDescent="0.35">
      <c r="A41" s="2">
        <v>43013</v>
      </c>
      <c r="B41" s="40">
        <v>22.551262000000001</v>
      </c>
      <c r="C41" s="40">
        <v>38.248559999999998</v>
      </c>
      <c r="D41" s="40">
        <v>2.4435639999999998</v>
      </c>
      <c r="E41" s="40">
        <v>1.3354659</v>
      </c>
      <c r="F41" s="40">
        <v>45.479427000000001</v>
      </c>
      <c r="G41" s="40">
        <v>30.753363</v>
      </c>
      <c r="H41" s="40">
        <v>5.5417657</v>
      </c>
      <c r="I41" s="40">
        <v>19.228124999999999</v>
      </c>
      <c r="J41" s="40">
        <v>9.8451500000000003</v>
      </c>
      <c r="K41" s="40">
        <v>23.747599000000001</v>
      </c>
      <c r="L41" s="40">
        <v>26.096534999999999</v>
      </c>
      <c r="M41" s="40">
        <v>8.5397130000000008</v>
      </c>
      <c r="N41" s="40">
        <v>28.625727000000001</v>
      </c>
      <c r="O41" s="40">
        <v>12.142563000000001</v>
      </c>
      <c r="P41" s="40">
        <v>34.679830000000003</v>
      </c>
      <c r="Q41" s="40">
        <v>-16.520762999999999</v>
      </c>
      <c r="R41" s="40">
        <v>11.984074</v>
      </c>
      <c r="S41" s="40">
        <v>13.899146999999999</v>
      </c>
      <c r="T41" s="40">
        <v>9.8786950000000004</v>
      </c>
      <c r="U41" s="40">
        <v>1.8520951000000001</v>
      </c>
      <c r="V41" s="155">
        <v>30.188965</v>
      </c>
      <c r="W41" s="24"/>
    </row>
    <row r="42" spans="1:23" x14ac:dyDescent="0.35">
      <c r="A42" s="2">
        <v>43042</v>
      </c>
      <c r="B42" s="40">
        <v>20.309972999999999</v>
      </c>
      <c r="C42" s="40">
        <v>29.617632</v>
      </c>
      <c r="D42" s="40">
        <v>7.3786497000000004</v>
      </c>
      <c r="E42" s="40">
        <v>8.42483</v>
      </c>
      <c r="F42" s="40">
        <v>49.878610000000002</v>
      </c>
      <c r="G42" s="40">
        <v>33.608044</v>
      </c>
      <c r="H42" s="40">
        <v>6.9131612999999996</v>
      </c>
      <c r="I42" s="40">
        <v>26.00422</v>
      </c>
      <c r="J42" s="40">
        <v>4.2273880000000004</v>
      </c>
      <c r="K42" s="40">
        <v>40.643321999999998</v>
      </c>
      <c r="L42" s="40">
        <v>13.044917999999999</v>
      </c>
      <c r="M42" s="40">
        <v>11.530054</v>
      </c>
      <c r="N42" s="40">
        <v>32.990326000000003</v>
      </c>
      <c r="O42" s="40">
        <v>25.471067000000001</v>
      </c>
      <c r="P42" s="40">
        <v>44.255721999999999</v>
      </c>
      <c r="Q42" s="40">
        <v>-15.487396</v>
      </c>
      <c r="R42" s="40">
        <v>13.95706</v>
      </c>
      <c r="S42" s="40">
        <v>16.517817999999998</v>
      </c>
      <c r="T42" s="40">
        <v>15.370917</v>
      </c>
      <c r="U42" s="40">
        <v>18.695736</v>
      </c>
      <c r="V42" s="155">
        <v>16.792465</v>
      </c>
      <c r="W42" s="24"/>
    </row>
    <row r="43" spans="1:23" x14ac:dyDescent="0.35">
      <c r="A43" s="2">
        <v>43074</v>
      </c>
      <c r="B43" s="40">
        <v>19.160592999999999</v>
      </c>
      <c r="C43" s="40">
        <v>16.030860000000001</v>
      </c>
      <c r="D43" s="40">
        <v>12.334215</v>
      </c>
      <c r="E43" s="40">
        <v>12.311697000000001</v>
      </c>
      <c r="F43" s="40">
        <v>51.743625999999999</v>
      </c>
      <c r="G43" s="40">
        <v>24.458466999999999</v>
      </c>
      <c r="H43" s="40">
        <v>18.183399999999999</v>
      </c>
      <c r="I43" s="40">
        <v>23.168098000000001</v>
      </c>
      <c r="J43" s="40">
        <v>17.045020999999998</v>
      </c>
      <c r="K43" s="40">
        <v>42.911029999999997</v>
      </c>
      <c r="L43" s="40">
        <v>25.738869999999999</v>
      </c>
      <c r="M43" s="40">
        <v>27.141403</v>
      </c>
      <c r="N43" s="40">
        <v>16.305493999999999</v>
      </c>
      <c r="O43" s="40">
        <v>29.507995999999999</v>
      </c>
      <c r="P43" s="40">
        <v>42.784559999999999</v>
      </c>
      <c r="Q43" s="40">
        <v>-17.028220000000001</v>
      </c>
      <c r="R43" s="40">
        <v>13.048887000000001</v>
      </c>
      <c r="S43" s="40">
        <v>32.127740000000003</v>
      </c>
      <c r="T43" s="40">
        <v>4.5734285999999997</v>
      </c>
      <c r="U43" s="40">
        <v>29.791855000000002</v>
      </c>
      <c r="V43" s="155">
        <v>2.2840023</v>
      </c>
      <c r="W43" s="24"/>
    </row>
    <row r="44" spans="1:23" x14ac:dyDescent="0.35">
      <c r="A44" s="2">
        <v>43105</v>
      </c>
      <c r="B44" s="40">
        <v>29.143416999999999</v>
      </c>
      <c r="C44" s="40">
        <v>46.497833</v>
      </c>
      <c r="D44" s="40">
        <v>18.318987</v>
      </c>
      <c r="E44" s="40">
        <v>16.60924</v>
      </c>
      <c r="F44" s="40">
        <v>53.084609999999998</v>
      </c>
      <c r="G44" s="40">
        <v>30.285824000000002</v>
      </c>
      <c r="H44" s="40">
        <v>26.633379999999999</v>
      </c>
      <c r="I44" s="40">
        <v>26.990317999999998</v>
      </c>
      <c r="J44" s="40">
        <v>19.900549000000002</v>
      </c>
      <c r="K44" s="40">
        <v>44.320914999999999</v>
      </c>
      <c r="L44" s="40">
        <v>23.971091999999999</v>
      </c>
      <c r="M44" s="40">
        <v>34.783005000000003</v>
      </c>
      <c r="N44" s="40">
        <v>32.606113000000001</v>
      </c>
      <c r="O44" s="40">
        <v>36.387419999999999</v>
      </c>
      <c r="P44" s="40">
        <v>57.377074999999998</v>
      </c>
      <c r="Q44" s="40">
        <v>-14.412254000000001</v>
      </c>
      <c r="R44" s="40">
        <v>14.283429999999999</v>
      </c>
      <c r="S44" s="40">
        <v>47.354579999999999</v>
      </c>
      <c r="T44" s="40">
        <v>5.1630140000000004</v>
      </c>
      <c r="U44" s="40">
        <v>37.377380000000002</v>
      </c>
      <c r="V44" s="155">
        <v>7.2825074000000001</v>
      </c>
      <c r="W44" s="24"/>
    </row>
    <row r="45" spans="1:23" x14ac:dyDescent="0.35">
      <c r="A45" s="2">
        <v>43136</v>
      </c>
      <c r="B45" s="40">
        <v>33.606445000000001</v>
      </c>
      <c r="C45" s="40">
        <v>35.846091999999999</v>
      </c>
      <c r="D45" s="40">
        <v>15.932988999999999</v>
      </c>
      <c r="E45" s="40">
        <v>5.6373360000000003</v>
      </c>
      <c r="F45" s="40">
        <v>38.316560000000003</v>
      </c>
      <c r="G45" s="40">
        <v>22.184837000000002</v>
      </c>
      <c r="H45" s="40">
        <v>23.984359999999999</v>
      </c>
      <c r="I45" s="40">
        <v>19.347905999999998</v>
      </c>
      <c r="J45" s="40">
        <v>12.486696</v>
      </c>
      <c r="K45" s="40">
        <v>25.609169999999999</v>
      </c>
      <c r="L45" s="40">
        <v>17.804586</v>
      </c>
      <c r="M45" s="40">
        <v>19.669401000000001</v>
      </c>
      <c r="N45" s="40">
        <v>34.673355000000001</v>
      </c>
      <c r="O45" s="40">
        <v>20.084237999999999</v>
      </c>
      <c r="P45" s="40">
        <v>50.143549999999998</v>
      </c>
      <c r="Q45" s="40">
        <v>-14.702785499999999</v>
      </c>
      <c r="R45" s="40">
        <v>14.363682000000001</v>
      </c>
      <c r="S45" s="40">
        <v>26.675915</v>
      </c>
      <c r="T45" s="40">
        <v>4.3378709999999998</v>
      </c>
      <c r="U45" s="40">
        <v>29.503895</v>
      </c>
      <c r="V45" s="155">
        <v>10.080994</v>
      </c>
      <c r="W45" s="24"/>
    </row>
    <row r="46" spans="1:23" x14ac:dyDescent="0.35">
      <c r="A46" s="2">
        <v>43164</v>
      </c>
      <c r="B46" s="40">
        <v>25.447617999999999</v>
      </c>
      <c r="C46" s="40">
        <v>32.980656000000003</v>
      </c>
      <c r="D46" s="40">
        <v>18.100441</v>
      </c>
      <c r="E46" s="40">
        <v>8.2134250000000009</v>
      </c>
      <c r="F46" s="40">
        <v>24.488496999999999</v>
      </c>
      <c r="G46" s="40">
        <v>29.407274000000001</v>
      </c>
      <c r="H46" s="40">
        <v>25.010670000000001</v>
      </c>
      <c r="I46" s="40">
        <v>19.247627000000001</v>
      </c>
      <c r="J46" s="40">
        <v>7.063377</v>
      </c>
      <c r="K46" s="40">
        <v>28.355015000000002</v>
      </c>
      <c r="L46" s="40">
        <v>21.310938</v>
      </c>
      <c r="M46" s="40">
        <v>30.590391</v>
      </c>
      <c r="N46" s="40">
        <v>31.414722000000001</v>
      </c>
      <c r="O46" s="40">
        <v>16.860627999999998</v>
      </c>
      <c r="P46" s="40">
        <v>44.325110000000002</v>
      </c>
      <c r="Q46" s="40">
        <v>-16.376484000000001</v>
      </c>
      <c r="R46" s="40">
        <v>15.495467</v>
      </c>
      <c r="S46" s="40">
        <v>28.142440000000001</v>
      </c>
      <c r="T46" s="40">
        <v>3.6620735999999998</v>
      </c>
      <c r="U46" s="40">
        <v>40.424717000000001</v>
      </c>
      <c r="V46" s="155">
        <v>10.365641</v>
      </c>
      <c r="W46" s="24"/>
    </row>
    <row r="47" spans="1:23" x14ac:dyDescent="0.35">
      <c r="A47" s="2">
        <v>43195</v>
      </c>
      <c r="B47" s="40">
        <v>21.995640000000002</v>
      </c>
      <c r="C47" s="40">
        <v>23.758780999999999</v>
      </c>
      <c r="D47" s="40">
        <v>4.3560623999999999</v>
      </c>
      <c r="E47" s="40">
        <v>-1.7961978999999999</v>
      </c>
      <c r="F47" s="40">
        <v>17.058384</v>
      </c>
      <c r="G47" s="40">
        <v>30.148993999999998</v>
      </c>
      <c r="H47" s="40">
        <v>23.892140000000001</v>
      </c>
      <c r="I47" s="40">
        <v>17.034267</v>
      </c>
      <c r="J47" s="40">
        <v>4.1599870000000001</v>
      </c>
      <c r="K47" s="40">
        <v>26.085197000000001</v>
      </c>
      <c r="L47" s="40">
        <v>20.092033000000001</v>
      </c>
      <c r="M47" s="40">
        <v>28.012740999999998</v>
      </c>
      <c r="N47" s="40">
        <v>26.811074999999999</v>
      </c>
      <c r="O47" s="40">
        <v>10.771883000000001</v>
      </c>
      <c r="P47" s="40">
        <v>36.81277</v>
      </c>
      <c r="Q47" s="40">
        <v>-11.917096000000001</v>
      </c>
      <c r="R47" s="40">
        <v>9.973967</v>
      </c>
      <c r="S47" s="40">
        <v>19.806660000000001</v>
      </c>
      <c r="T47" s="40">
        <v>-0.42104124999999998</v>
      </c>
      <c r="U47" s="40">
        <v>46.299529999999997</v>
      </c>
      <c r="V47" s="155">
        <v>20.854866000000001</v>
      </c>
      <c r="W47" s="24"/>
    </row>
    <row r="48" spans="1:23" x14ac:dyDescent="0.35">
      <c r="A48" s="2">
        <v>43224</v>
      </c>
      <c r="B48" s="40">
        <v>19.373035000000002</v>
      </c>
      <c r="C48" s="40">
        <v>23.790682</v>
      </c>
      <c r="D48" s="40">
        <v>-5.6897044000000001</v>
      </c>
      <c r="E48" s="40">
        <v>-8.2984919999999995</v>
      </c>
      <c r="F48" s="40">
        <v>4.0107489999999997</v>
      </c>
      <c r="G48" s="40">
        <v>35.597946</v>
      </c>
      <c r="H48" s="40">
        <v>17.083024999999999</v>
      </c>
      <c r="I48" s="40">
        <v>8.7992670000000004</v>
      </c>
      <c r="J48" s="40">
        <v>-1.9365190999999999</v>
      </c>
      <c r="K48" s="40">
        <v>21.473026000000001</v>
      </c>
      <c r="L48" s="40">
        <v>12.554157</v>
      </c>
      <c r="M48" s="40">
        <v>17.738903000000001</v>
      </c>
      <c r="N48" s="40">
        <v>13.512492</v>
      </c>
      <c r="O48" s="40">
        <v>8.088673</v>
      </c>
      <c r="P48" s="40">
        <v>35.407710000000002</v>
      </c>
      <c r="Q48" s="40">
        <v>-6.7213773999999997</v>
      </c>
      <c r="R48" s="40">
        <v>13.147698999999999</v>
      </c>
      <c r="S48" s="40">
        <v>-5.7769719999999998</v>
      </c>
      <c r="T48" s="40">
        <v>-1.2770056999999999</v>
      </c>
      <c r="U48" s="40">
        <v>27.773738999999999</v>
      </c>
      <c r="V48" s="155">
        <v>23.986816000000001</v>
      </c>
      <c r="W48" s="24"/>
    </row>
    <row r="49" spans="1:23" x14ac:dyDescent="0.35">
      <c r="A49" s="2">
        <v>43256</v>
      </c>
      <c r="B49" s="40">
        <v>18.516135999999999</v>
      </c>
      <c r="C49" s="40">
        <v>17.060946999999999</v>
      </c>
      <c r="D49" s="40">
        <v>-3.8141847000000002</v>
      </c>
      <c r="E49" s="40">
        <v>-12.833797000000001</v>
      </c>
      <c r="F49" s="40">
        <v>0.63128470000000003</v>
      </c>
      <c r="G49" s="40">
        <v>28.960906999999999</v>
      </c>
      <c r="H49" s="40">
        <v>6.5534829999999999</v>
      </c>
      <c r="I49" s="40">
        <v>10.173643</v>
      </c>
      <c r="J49" s="40">
        <v>-16.335885999999999</v>
      </c>
      <c r="K49" s="40">
        <v>10.158801</v>
      </c>
      <c r="L49" s="40">
        <v>3.1591892000000001</v>
      </c>
      <c r="M49" s="40">
        <v>4.8348190000000004</v>
      </c>
      <c r="N49" s="40">
        <v>-0.60707330000000004</v>
      </c>
      <c r="O49" s="40">
        <v>2.3094535</v>
      </c>
      <c r="P49" s="40">
        <v>33.17418</v>
      </c>
      <c r="Q49" s="40">
        <v>9.026313</v>
      </c>
      <c r="R49" s="40">
        <v>10.585570000000001</v>
      </c>
      <c r="S49" s="40">
        <v>-22.147375</v>
      </c>
      <c r="T49" s="40">
        <v>1.0478019999999999</v>
      </c>
      <c r="U49" s="40">
        <v>20.754992999999999</v>
      </c>
      <c r="V49" s="155">
        <v>31.069040000000001</v>
      </c>
      <c r="W49" s="24"/>
    </row>
    <row r="50" spans="1:23" x14ac:dyDescent="0.35">
      <c r="A50" s="2">
        <v>43286</v>
      </c>
      <c r="B50" s="40">
        <v>-5.4249229999999997</v>
      </c>
      <c r="C50" s="40">
        <v>8.9814190000000007</v>
      </c>
      <c r="D50" s="40">
        <v>-15.431213</v>
      </c>
      <c r="E50" s="40">
        <v>-15.674949</v>
      </c>
      <c r="F50" s="40">
        <v>-6.3629150000000001</v>
      </c>
      <c r="G50" s="40">
        <v>16.651260000000001</v>
      </c>
      <c r="H50" s="40">
        <v>3.7255644999999999</v>
      </c>
      <c r="I50" s="40">
        <v>1.0827184000000001</v>
      </c>
      <c r="J50" s="40">
        <v>-5.7047724999999998</v>
      </c>
      <c r="K50" s="40">
        <v>0.35561323</v>
      </c>
      <c r="L50" s="40">
        <v>-3.7317038</v>
      </c>
      <c r="M50" s="40">
        <v>6.1183452999999997</v>
      </c>
      <c r="N50" s="40">
        <v>-9.0230580000000007</v>
      </c>
      <c r="O50" s="40">
        <v>1.5738844999999999</v>
      </c>
      <c r="P50" s="40">
        <v>16.807842000000001</v>
      </c>
      <c r="Q50" s="40">
        <v>6.0723900000000004</v>
      </c>
      <c r="R50" s="40">
        <v>1.676166</v>
      </c>
      <c r="S50" s="40">
        <v>-21.857029000000001</v>
      </c>
      <c r="T50" s="40">
        <v>-5.5702090000000002</v>
      </c>
      <c r="U50" s="40">
        <v>0.91198679999999999</v>
      </c>
      <c r="V50" s="155">
        <v>19.078731999999999</v>
      </c>
      <c r="W50" s="24"/>
    </row>
    <row r="51" spans="1:23" x14ac:dyDescent="0.35">
      <c r="A51" s="2">
        <v>43315</v>
      </c>
      <c r="B51" s="40">
        <v>-10.540706</v>
      </c>
      <c r="C51" s="40">
        <v>6.3493490000000001</v>
      </c>
      <c r="D51" s="40">
        <v>-7.4391365</v>
      </c>
      <c r="E51" s="40">
        <v>-7.7501416000000001</v>
      </c>
      <c r="F51" s="40">
        <v>-6.6029787000000004</v>
      </c>
      <c r="G51" s="40">
        <v>13.499414</v>
      </c>
      <c r="H51" s="40">
        <v>9.2623599999999993</v>
      </c>
      <c r="I51" s="40">
        <v>5.2008866999999999</v>
      </c>
      <c r="J51" s="40">
        <v>-5.799264</v>
      </c>
      <c r="K51" s="40">
        <v>-1.0914147000000001</v>
      </c>
      <c r="L51" s="40">
        <v>0.35614966999999997</v>
      </c>
      <c r="M51" s="40">
        <v>2.286327</v>
      </c>
      <c r="N51" s="40">
        <v>-10.821671</v>
      </c>
      <c r="O51" s="40">
        <v>4.307747</v>
      </c>
      <c r="P51" s="40">
        <v>5.8147190000000002</v>
      </c>
      <c r="Q51" s="40">
        <v>8.2990530000000007</v>
      </c>
      <c r="R51" s="40">
        <v>8.4802739999999996</v>
      </c>
      <c r="S51" s="40">
        <v>-36.446370000000002</v>
      </c>
      <c r="T51" s="40">
        <v>-6.9046617000000001</v>
      </c>
      <c r="U51" s="40">
        <v>12.181187</v>
      </c>
      <c r="V51" s="155">
        <v>26.136744</v>
      </c>
      <c r="W51" s="24"/>
    </row>
    <row r="52" spans="1:23" x14ac:dyDescent="0.35">
      <c r="A52" s="2">
        <v>43348</v>
      </c>
      <c r="B52" s="40">
        <v>-17.10819</v>
      </c>
      <c r="C52" s="40">
        <v>-11.214513</v>
      </c>
      <c r="D52" s="40">
        <v>-17.83539</v>
      </c>
      <c r="E52" s="40">
        <v>-10.528093</v>
      </c>
      <c r="F52" s="40">
        <v>-12.726497999999999</v>
      </c>
      <c r="G52" s="40">
        <v>-2.3241043000000001</v>
      </c>
      <c r="H52" s="40">
        <v>7.5200440000000004</v>
      </c>
      <c r="I52" s="40">
        <v>2.6947855999999999</v>
      </c>
      <c r="J52" s="40">
        <v>-10.043597</v>
      </c>
      <c r="K52" s="40">
        <v>1.6445756</v>
      </c>
      <c r="L52" s="40">
        <v>-21.853667999999999</v>
      </c>
      <c r="M52" s="40">
        <v>-17.953586999999999</v>
      </c>
      <c r="N52" s="40">
        <v>-15.276742</v>
      </c>
      <c r="O52" s="40">
        <v>2.6719213000000002</v>
      </c>
      <c r="P52" s="40">
        <v>-3.0768393999999999</v>
      </c>
      <c r="Q52" s="40">
        <v>14.357305</v>
      </c>
      <c r="R52" s="40">
        <v>4.0699243999999997</v>
      </c>
      <c r="S52" s="40">
        <v>-54.353476999999998</v>
      </c>
      <c r="T52" s="40">
        <v>-8.2142649999999993</v>
      </c>
      <c r="U52" s="40">
        <v>11.460495</v>
      </c>
      <c r="V52" s="155">
        <v>11.348462</v>
      </c>
      <c r="W52" s="24"/>
    </row>
    <row r="53" spans="1:23" x14ac:dyDescent="0.35">
      <c r="A53" s="2">
        <v>43378</v>
      </c>
      <c r="B53" s="40">
        <v>-17.992502000000002</v>
      </c>
      <c r="C53" s="40">
        <v>-11.360847</v>
      </c>
      <c r="D53" s="40">
        <v>-19.042814</v>
      </c>
      <c r="E53" s="40">
        <v>-21.944659999999999</v>
      </c>
      <c r="F53" s="40">
        <v>-10.170907</v>
      </c>
      <c r="G53" s="40">
        <v>-8.6622350000000008</v>
      </c>
      <c r="H53" s="40">
        <v>4.8388720000000003</v>
      </c>
      <c r="I53" s="40">
        <v>-1.1844337</v>
      </c>
      <c r="J53" s="40">
        <v>-6.0425043000000001</v>
      </c>
      <c r="K53" s="40">
        <v>-5.967492</v>
      </c>
      <c r="L53" s="40">
        <v>-12.679106000000001</v>
      </c>
      <c r="M53" s="40">
        <v>-14.649915999999999</v>
      </c>
      <c r="N53" s="40">
        <v>-12.674922</v>
      </c>
      <c r="O53" s="40">
        <v>-10.20369</v>
      </c>
      <c r="P53" s="40">
        <v>-12.333482999999999</v>
      </c>
      <c r="Q53" s="40">
        <v>19.000793000000002</v>
      </c>
      <c r="R53" s="40">
        <v>1.7535328999999999</v>
      </c>
      <c r="S53" s="40">
        <v>-45.465034000000003</v>
      </c>
      <c r="T53" s="40">
        <v>-9.9191129999999994</v>
      </c>
      <c r="U53" s="40">
        <v>9.2639329999999998</v>
      </c>
      <c r="V53" s="155">
        <v>16.171312</v>
      </c>
      <c r="W53" s="24"/>
    </row>
    <row r="54" spans="1:23" x14ac:dyDescent="0.35">
      <c r="A54" s="2">
        <v>43409</v>
      </c>
      <c r="B54" s="40">
        <v>-19.252973999999998</v>
      </c>
      <c r="C54" s="40">
        <v>-11.275416</v>
      </c>
      <c r="D54" s="40">
        <v>-12.513714999999999</v>
      </c>
      <c r="E54" s="40">
        <v>-17.258543</v>
      </c>
      <c r="F54" s="40">
        <v>-13.724446</v>
      </c>
      <c r="G54" s="40">
        <v>-13.142496</v>
      </c>
      <c r="H54" s="40">
        <v>2.7012706</v>
      </c>
      <c r="I54" s="40">
        <v>-8.1043959999999995</v>
      </c>
      <c r="J54" s="40">
        <v>-7.2198986999999999</v>
      </c>
      <c r="K54" s="40">
        <v>-17.775953000000001</v>
      </c>
      <c r="L54" s="40">
        <v>7.7507020000000004</v>
      </c>
      <c r="M54" s="40">
        <v>-8.2899685000000005</v>
      </c>
      <c r="N54" s="40">
        <v>-18.20166</v>
      </c>
      <c r="O54" s="40">
        <v>-10.651678</v>
      </c>
      <c r="P54" s="40">
        <v>-13.535505000000001</v>
      </c>
      <c r="Q54" s="40">
        <v>30.074978000000002</v>
      </c>
      <c r="R54" s="40">
        <v>-1.8154919</v>
      </c>
      <c r="S54" s="40">
        <v>-34.536544999999997</v>
      </c>
      <c r="T54" s="40">
        <v>-9.5628679999999999</v>
      </c>
      <c r="U54" s="40">
        <v>-3.2688796999999998</v>
      </c>
      <c r="V54" s="155">
        <v>19.664932</v>
      </c>
      <c r="W54" s="24"/>
    </row>
    <row r="55" spans="1:23" x14ac:dyDescent="0.35">
      <c r="A55" s="2">
        <v>43438</v>
      </c>
      <c r="B55" s="40">
        <v>-19.624794000000001</v>
      </c>
      <c r="C55" s="40">
        <v>-1.3833462999999999</v>
      </c>
      <c r="D55" s="40">
        <v>-5.0307693000000002</v>
      </c>
      <c r="E55" s="40">
        <v>-9.5148740000000007</v>
      </c>
      <c r="F55" s="40">
        <v>-9.0822219999999998</v>
      </c>
      <c r="G55" s="40">
        <v>-8.2703705000000003</v>
      </c>
      <c r="H55" s="40">
        <v>-0.90071559999999995</v>
      </c>
      <c r="I55" s="40">
        <v>-7.0003985999999996</v>
      </c>
      <c r="J55" s="40">
        <v>-18.941794999999999</v>
      </c>
      <c r="K55" s="40">
        <v>-16.943085</v>
      </c>
      <c r="L55" s="40">
        <v>1.7752767</v>
      </c>
      <c r="M55" s="40">
        <v>-14.134079</v>
      </c>
      <c r="N55" s="40">
        <v>-15.833824999999999</v>
      </c>
      <c r="O55" s="40">
        <v>-3.7454426000000001</v>
      </c>
      <c r="P55" s="40">
        <v>-10.153854000000001</v>
      </c>
      <c r="Q55" s="40">
        <v>39.817776000000002</v>
      </c>
      <c r="R55" s="40">
        <v>-1.4897465999999999</v>
      </c>
      <c r="S55" s="40">
        <v>-34.525905999999999</v>
      </c>
      <c r="T55" s="40">
        <v>-9.8528020000000005</v>
      </c>
      <c r="U55" s="40">
        <v>-7.4976500000000001</v>
      </c>
      <c r="V55" s="155">
        <v>16.229534000000001</v>
      </c>
      <c r="W55" s="24"/>
    </row>
    <row r="56" spans="1:23" x14ac:dyDescent="0.35">
      <c r="A56" s="2">
        <v>43469</v>
      </c>
      <c r="B56" s="40">
        <v>-26.902781999999998</v>
      </c>
      <c r="C56" s="40">
        <v>-18.982081999999998</v>
      </c>
      <c r="D56" s="40">
        <v>-7.4818189999999998</v>
      </c>
      <c r="E56" s="40">
        <v>-14.239025</v>
      </c>
      <c r="F56" s="40">
        <v>-16.861397</v>
      </c>
      <c r="G56" s="40">
        <v>-13.302773</v>
      </c>
      <c r="H56" s="40">
        <v>-7.8712043999999999</v>
      </c>
      <c r="I56" s="40">
        <v>-14.253491</v>
      </c>
      <c r="J56" s="40">
        <v>-13.5719595</v>
      </c>
      <c r="K56" s="40">
        <v>-21.815037</v>
      </c>
      <c r="L56" s="40">
        <v>1.5936375</v>
      </c>
      <c r="M56" s="40">
        <v>-21.142261999999999</v>
      </c>
      <c r="N56" s="40">
        <v>-31.763726999999999</v>
      </c>
      <c r="O56" s="40">
        <v>-7.7252090000000004</v>
      </c>
      <c r="P56" s="40">
        <v>-23.208397000000001</v>
      </c>
      <c r="Q56" s="40">
        <v>20.168627000000001</v>
      </c>
      <c r="R56" s="40">
        <v>-12.054026</v>
      </c>
      <c r="S56" s="40">
        <v>-43.074480000000001</v>
      </c>
      <c r="T56" s="40">
        <v>-15.197301</v>
      </c>
      <c r="U56" s="40">
        <v>-18.791609999999999</v>
      </c>
      <c r="V56" s="155">
        <v>13.045239</v>
      </c>
      <c r="W56" s="24"/>
    </row>
    <row r="57" spans="1:23" x14ac:dyDescent="0.35">
      <c r="A57" s="2">
        <v>43501</v>
      </c>
      <c r="B57" s="40">
        <v>-23.799621999999999</v>
      </c>
      <c r="C57" s="40">
        <v>-10.028326</v>
      </c>
      <c r="D57" s="40">
        <v>-0.86633563000000002</v>
      </c>
      <c r="E57" s="40">
        <v>-1.3682783000000001</v>
      </c>
      <c r="F57" s="40">
        <v>-10.275304999999999</v>
      </c>
      <c r="G57" s="40">
        <v>-7.0516290000000001</v>
      </c>
      <c r="H57" s="40">
        <v>-6.6018524000000003</v>
      </c>
      <c r="I57" s="40">
        <v>-5.7160080000000004</v>
      </c>
      <c r="J57" s="40">
        <v>-8.0536480000000008</v>
      </c>
      <c r="K57" s="40">
        <v>-7.9717754999999997</v>
      </c>
      <c r="L57" s="40">
        <v>7.3271394000000001</v>
      </c>
      <c r="M57" s="40">
        <v>-9.4084850000000007</v>
      </c>
      <c r="N57" s="40">
        <v>-26.736371999999999</v>
      </c>
      <c r="O57" s="40">
        <v>-3.9398192999999999</v>
      </c>
      <c r="P57" s="40">
        <v>-12.227862999999999</v>
      </c>
      <c r="Q57" s="40">
        <v>27.717960000000001</v>
      </c>
      <c r="R57" s="40">
        <v>-8.6852020000000003</v>
      </c>
      <c r="S57" s="40">
        <v>-31.838709000000001</v>
      </c>
      <c r="T57" s="40">
        <v>-12.301624</v>
      </c>
      <c r="U57" s="40">
        <v>-9.5993099999999991</v>
      </c>
      <c r="V57" s="155">
        <v>21.794080000000001</v>
      </c>
      <c r="W57" s="24"/>
    </row>
    <row r="58" spans="1:23" x14ac:dyDescent="0.35">
      <c r="A58" s="2">
        <v>43529</v>
      </c>
      <c r="B58" s="40">
        <v>-6.6165566</v>
      </c>
      <c r="C58" s="40">
        <v>-14.440816999999999</v>
      </c>
      <c r="D58" s="40">
        <v>-7.8747569999999998</v>
      </c>
      <c r="E58" s="40">
        <v>-8.378762</v>
      </c>
      <c r="F58" s="40">
        <v>-10.582143</v>
      </c>
      <c r="G58" s="40">
        <v>-7.3815765000000004</v>
      </c>
      <c r="H58" s="40">
        <v>-9.6018500000000007</v>
      </c>
      <c r="I58" s="40">
        <v>-6.9136977000000002</v>
      </c>
      <c r="J58" s="40">
        <v>-12.835413000000001</v>
      </c>
      <c r="K58" s="40">
        <v>-12.100244</v>
      </c>
      <c r="L58" s="40">
        <v>-4.0844560000000003</v>
      </c>
      <c r="M58" s="40">
        <v>-23.270648999999999</v>
      </c>
      <c r="N58" s="40">
        <v>-20.575289999999999</v>
      </c>
      <c r="O58" s="40">
        <v>-2.0364760999999998</v>
      </c>
      <c r="P58" s="40">
        <v>-7.6728287000000002</v>
      </c>
      <c r="Q58" s="40">
        <v>19.826495999999999</v>
      </c>
      <c r="R58" s="40">
        <v>-9.3919460000000008</v>
      </c>
      <c r="S58" s="40">
        <v>-35.527360000000002</v>
      </c>
      <c r="T58" s="40">
        <v>-10.28716</v>
      </c>
      <c r="U58" s="40">
        <v>-9.4006959999999999</v>
      </c>
      <c r="V58" s="155">
        <v>22.875988</v>
      </c>
      <c r="W58" s="24"/>
    </row>
    <row r="59" spans="1:23" x14ac:dyDescent="0.35">
      <c r="A59" s="2">
        <v>43560</v>
      </c>
      <c r="B59" s="40">
        <v>1.1670113</v>
      </c>
      <c r="C59" s="40">
        <v>-15.677441</v>
      </c>
      <c r="D59" s="40">
        <v>-1.4466046999999999E-2</v>
      </c>
      <c r="E59" s="40">
        <v>0.3758669</v>
      </c>
      <c r="F59" s="40">
        <v>-5.9261799999999996</v>
      </c>
      <c r="G59" s="40">
        <v>-7.4251174999999998</v>
      </c>
      <c r="H59" s="40">
        <v>-12.394773499999999</v>
      </c>
      <c r="I59" s="40">
        <v>-4.3786944999999999</v>
      </c>
      <c r="J59" s="40">
        <v>-10.668640999999999</v>
      </c>
      <c r="K59" s="40">
        <v>-13.973242000000001</v>
      </c>
      <c r="L59" s="40">
        <v>-1.0169566000000001</v>
      </c>
      <c r="M59" s="40">
        <v>-15.455264</v>
      </c>
      <c r="N59" s="40">
        <v>-13.040756999999999</v>
      </c>
      <c r="O59" s="40">
        <v>4.2420625999999997</v>
      </c>
      <c r="P59" s="40">
        <v>-2.9040157999999998</v>
      </c>
      <c r="Q59" s="40">
        <v>17.013622000000002</v>
      </c>
      <c r="R59" s="40">
        <v>-5.3876039999999996</v>
      </c>
      <c r="S59" s="40">
        <v>-35.996160000000003</v>
      </c>
      <c r="T59" s="40">
        <v>-5.8046819999999997</v>
      </c>
      <c r="U59" s="40">
        <v>-15.000176</v>
      </c>
      <c r="V59" s="155">
        <v>17.758762000000001</v>
      </c>
      <c r="W59" s="24"/>
    </row>
    <row r="60" spans="1:23" x14ac:dyDescent="0.35">
      <c r="A60" s="2">
        <v>43588</v>
      </c>
      <c r="B60" s="40">
        <v>0.73648690000000006</v>
      </c>
      <c r="C60" s="40">
        <v>-17.537497999999999</v>
      </c>
      <c r="D60" s="40">
        <v>5.4592850000000004</v>
      </c>
      <c r="E60" s="40">
        <v>7.9861044999999997</v>
      </c>
      <c r="F60" s="40">
        <v>-4.2481955999999998</v>
      </c>
      <c r="G60" s="40">
        <v>-10.744916999999999</v>
      </c>
      <c r="H60" s="40">
        <v>-11.556279999999999</v>
      </c>
      <c r="I60" s="40">
        <v>5.1426290000000003</v>
      </c>
      <c r="J60" s="40">
        <v>-4.7634783000000001</v>
      </c>
      <c r="K60" s="40">
        <v>-16.381252</v>
      </c>
      <c r="L60" s="40">
        <v>4.3379070000000004</v>
      </c>
      <c r="M60" s="40">
        <v>-7.9869089999999998</v>
      </c>
      <c r="N60" s="40">
        <v>-16.587012999999999</v>
      </c>
      <c r="O60" s="40">
        <v>4.5323729999999998</v>
      </c>
      <c r="P60" s="40">
        <v>-1.4807701</v>
      </c>
      <c r="Q60" s="40">
        <v>22.152495999999999</v>
      </c>
      <c r="R60" s="40">
        <v>-6.2402249999999997</v>
      </c>
      <c r="S60" s="40">
        <v>-34.049999999999997</v>
      </c>
      <c r="T60" s="40">
        <v>-1.5964328999999999</v>
      </c>
      <c r="U60" s="40">
        <v>-4.6662090000000003</v>
      </c>
      <c r="V60" s="155">
        <v>22.574376999999998</v>
      </c>
      <c r="W60" s="24"/>
    </row>
    <row r="61" spans="1:23" x14ac:dyDescent="0.35">
      <c r="A61" s="2">
        <v>43621</v>
      </c>
      <c r="B61" s="40">
        <v>-12.098539000000001</v>
      </c>
      <c r="C61" s="40">
        <v>-18.868870000000001</v>
      </c>
      <c r="D61" s="40">
        <v>-0.10822415000000001</v>
      </c>
      <c r="E61" s="40">
        <v>7.9431533999999999</v>
      </c>
      <c r="F61" s="40">
        <v>-4.4866140000000003</v>
      </c>
      <c r="G61" s="40">
        <v>-15.560966499999999</v>
      </c>
      <c r="H61" s="40">
        <v>-6.6031750000000002</v>
      </c>
      <c r="I61" s="40">
        <v>-8.7392859999999999</v>
      </c>
      <c r="J61" s="40">
        <v>2.1409392</v>
      </c>
      <c r="K61" s="40">
        <v>-21.914280000000002</v>
      </c>
      <c r="L61" s="40">
        <v>22.615290000000002</v>
      </c>
      <c r="M61" s="40">
        <v>-14.184779000000001</v>
      </c>
      <c r="N61" s="40">
        <v>-1.6864598</v>
      </c>
      <c r="O61" s="40">
        <v>8.939171</v>
      </c>
      <c r="P61" s="40">
        <v>-21.421741000000001</v>
      </c>
      <c r="Q61" s="40">
        <v>8.638954</v>
      </c>
      <c r="R61" s="40">
        <v>-4.8623266000000003</v>
      </c>
      <c r="S61" s="40">
        <v>-24.239100000000001</v>
      </c>
      <c r="T61" s="40">
        <v>-10.337996499999999</v>
      </c>
      <c r="U61" s="40">
        <v>-6.0208979999999999</v>
      </c>
      <c r="V61" s="155">
        <v>3.1016588</v>
      </c>
      <c r="W61" s="24"/>
    </row>
    <row r="62" spans="1:23" x14ac:dyDescent="0.35">
      <c r="A62" s="2">
        <v>43651</v>
      </c>
      <c r="B62" s="40">
        <v>12.112009</v>
      </c>
      <c r="C62" s="40">
        <v>-9.7390709999999991</v>
      </c>
      <c r="D62" s="40">
        <v>17.103683</v>
      </c>
      <c r="E62" s="40">
        <v>19.508552999999999</v>
      </c>
      <c r="F62" s="40">
        <v>7.2022557000000003</v>
      </c>
      <c r="G62" s="40">
        <v>-0.98612904999999995</v>
      </c>
      <c r="H62" s="40">
        <v>0.40683745999999998</v>
      </c>
      <c r="I62" s="40">
        <v>2.2742987000000001</v>
      </c>
      <c r="J62" s="40">
        <v>-8.4700050000000005</v>
      </c>
      <c r="K62" s="40">
        <v>-10.685067999999999</v>
      </c>
      <c r="L62" s="40">
        <v>44.053660000000001</v>
      </c>
      <c r="M62" s="40">
        <v>-3.1027138000000001</v>
      </c>
      <c r="N62" s="40">
        <v>11.175144</v>
      </c>
      <c r="O62" s="40">
        <v>9.4048859999999994</v>
      </c>
      <c r="P62" s="40">
        <v>-3.8890362000000001</v>
      </c>
      <c r="Q62" s="40">
        <v>11.653662000000001</v>
      </c>
      <c r="R62" s="40">
        <v>8.1059219999999996</v>
      </c>
      <c r="S62" s="40">
        <v>-15.316182</v>
      </c>
      <c r="T62" s="40">
        <v>-8.6099204999999994</v>
      </c>
      <c r="U62" s="40">
        <v>8.6224670000000003</v>
      </c>
      <c r="V62" s="155">
        <v>11.156224999999999</v>
      </c>
      <c r="W62" s="24"/>
    </row>
    <row r="63" spans="1:23" x14ac:dyDescent="0.35">
      <c r="A63" s="2">
        <v>43682</v>
      </c>
      <c r="B63" s="40">
        <v>4.0173173000000002</v>
      </c>
      <c r="C63" s="40">
        <v>-22.580836999999999</v>
      </c>
      <c r="D63" s="40">
        <v>1.3606906000000001</v>
      </c>
      <c r="E63" s="40">
        <v>2.5221347999999999</v>
      </c>
      <c r="F63" s="40">
        <v>-8.951765</v>
      </c>
      <c r="G63" s="40">
        <v>-11.919790000000001</v>
      </c>
      <c r="H63" s="40">
        <v>-11.860001</v>
      </c>
      <c r="I63" s="40">
        <v>-9.5855530000000009</v>
      </c>
      <c r="J63" s="40">
        <v>-22.278594999999999</v>
      </c>
      <c r="K63" s="40">
        <v>-20.94332</v>
      </c>
      <c r="L63" s="40">
        <v>15.386331999999999</v>
      </c>
      <c r="M63" s="40">
        <v>-14.655101999999999</v>
      </c>
      <c r="N63" s="40">
        <v>2.0139336999999999</v>
      </c>
      <c r="O63" s="40">
        <v>-10.791039</v>
      </c>
      <c r="P63" s="40">
        <v>-11.959923</v>
      </c>
      <c r="Q63" s="40">
        <v>-3.26702</v>
      </c>
      <c r="R63" s="40">
        <v>-2.6926160000000001</v>
      </c>
      <c r="S63" s="40">
        <v>-3.5864055000000001</v>
      </c>
      <c r="T63" s="40">
        <v>-10.223293</v>
      </c>
      <c r="U63" s="40">
        <v>-5.6084930000000002</v>
      </c>
      <c r="V63" s="155">
        <v>3.5018444</v>
      </c>
      <c r="W63" s="24"/>
    </row>
    <row r="64" spans="1:23" x14ac:dyDescent="0.35">
      <c r="A64" s="2">
        <v>43713</v>
      </c>
      <c r="B64" s="40">
        <v>17.065811</v>
      </c>
      <c r="C64" s="40">
        <v>-12.039572</v>
      </c>
      <c r="D64" s="40">
        <v>20.392189999999999</v>
      </c>
      <c r="E64" s="40">
        <v>7.4816823000000001</v>
      </c>
      <c r="F64" s="40">
        <v>-11.034637</v>
      </c>
      <c r="G64" s="40">
        <v>-2.1046041999999998</v>
      </c>
      <c r="H64" s="40">
        <v>-10.209471000000001</v>
      </c>
      <c r="I64" s="40">
        <v>-1.6266346</v>
      </c>
      <c r="J64" s="40">
        <v>-10.803806</v>
      </c>
      <c r="K64" s="40">
        <v>-15.160107999999999</v>
      </c>
      <c r="L64" s="40">
        <v>37.211776999999998</v>
      </c>
      <c r="M64" s="40">
        <v>3.9213060999999998</v>
      </c>
      <c r="N64" s="40">
        <v>16.470109999999998</v>
      </c>
      <c r="O64" s="40">
        <v>-6.9607973000000003</v>
      </c>
      <c r="P64" s="40">
        <v>1.3604164000000001</v>
      </c>
      <c r="Q64" s="40">
        <v>1.9597411</v>
      </c>
      <c r="R64" s="40">
        <v>-0.98317266000000003</v>
      </c>
      <c r="S64" s="40">
        <v>29.490874999999999</v>
      </c>
      <c r="T64" s="40">
        <v>-5.7015123000000001</v>
      </c>
      <c r="U64" s="40">
        <v>-1.1803030999999999</v>
      </c>
      <c r="V64" s="155">
        <v>9.9200130000000009</v>
      </c>
      <c r="W64" s="24"/>
    </row>
    <row r="65" spans="1:23" x14ac:dyDescent="0.35">
      <c r="A65" s="2">
        <v>43742</v>
      </c>
      <c r="B65" s="40">
        <v>12.715780000000001</v>
      </c>
      <c r="C65" s="40">
        <v>-12.70917</v>
      </c>
      <c r="D65" s="40">
        <v>16.205929999999999</v>
      </c>
      <c r="E65" s="40">
        <v>16.643476</v>
      </c>
      <c r="F65" s="40">
        <v>-9.9151319999999998</v>
      </c>
      <c r="G65" s="40">
        <v>-3.8613200000000001</v>
      </c>
      <c r="H65" s="40">
        <v>-10.168063999999999</v>
      </c>
      <c r="I65" s="40">
        <v>5.3318380000000003</v>
      </c>
      <c r="J65" s="40">
        <v>-8.8737910000000007</v>
      </c>
      <c r="K65" s="40">
        <v>-11.596292500000001</v>
      </c>
      <c r="L65" s="40">
        <v>18.588674999999999</v>
      </c>
      <c r="M65" s="40">
        <v>2.4337768999999998</v>
      </c>
      <c r="N65" s="40">
        <v>14.711618</v>
      </c>
      <c r="O65" s="40">
        <v>9.4803449999999998</v>
      </c>
      <c r="P65" s="40">
        <v>1.5855789</v>
      </c>
      <c r="Q65" s="40">
        <v>4.1363835</v>
      </c>
      <c r="R65" s="40">
        <v>-7.1377397</v>
      </c>
      <c r="S65" s="40">
        <v>24.360716</v>
      </c>
      <c r="T65" s="40">
        <v>-6.9127083000000002</v>
      </c>
      <c r="U65" s="40">
        <v>-0.22835135000000001</v>
      </c>
      <c r="V65" s="155">
        <v>2.7741432000000001</v>
      </c>
      <c r="W65" s="24"/>
    </row>
    <row r="66" spans="1:23" x14ac:dyDescent="0.35">
      <c r="A66" s="2">
        <v>43774</v>
      </c>
      <c r="B66" s="40">
        <v>21.92191</v>
      </c>
      <c r="C66" s="40">
        <v>-20.820706999999999</v>
      </c>
      <c r="D66" s="40">
        <v>12.022531499999999</v>
      </c>
      <c r="E66" s="40">
        <v>19.158374999999999</v>
      </c>
      <c r="F66" s="40">
        <v>0.52895546000000004</v>
      </c>
      <c r="G66" s="40">
        <v>1.7250776000000001</v>
      </c>
      <c r="H66" s="40">
        <v>-2.9875338</v>
      </c>
      <c r="I66" s="40">
        <v>22.556759</v>
      </c>
      <c r="J66" s="40">
        <v>1.0381103</v>
      </c>
      <c r="K66" s="40">
        <v>2.8095840999999999</v>
      </c>
      <c r="L66" s="40">
        <v>12.815725</v>
      </c>
      <c r="M66" s="40">
        <v>1.1360526</v>
      </c>
      <c r="N66" s="40">
        <v>34.107326999999998</v>
      </c>
      <c r="O66" s="40">
        <v>12.617016</v>
      </c>
      <c r="P66" s="40">
        <v>10.288226999999999</v>
      </c>
      <c r="Q66" s="40">
        <v>-0.82167983</v>
      </c>
      <c r="R66" s="40">
        <v>-2.6164532</v>
      </c>
      <c r="S66" s="40">
        <v>-0.89121459999999997</v>
      </c>
      <c r="T66" s="40">
        <v>-5.9042272999999996</v>
      </c>
      <c r="U66" s="40">
        <v>8.6362950000000005</v>
      </c>
      <c r="V66" s="155">
        <v>1.2376784999999999</v>
      </c>
      <c r="W66" s="24"/>
    </row>
    <row r="67" spans="1:23" x14ac:dyDescent="0.35">
      <c r="A67" s="2">
        <v>43804</v>
      </c>
      <c r="B67" s="40">
        <v>18.390930000000001</v>
      </c>
      <c r="C67" s="40">
        <v>-23.380458999999998</v>
      </c>
      <c r="D67" s="40">
        <v>2.5246499999999998</v>
      </c>
      <c r="E67" s="40">
        <v>7.3314190000000004</v>
      </c>
      <c r="F67" s="40">
        <v>-10.562348</v>
      </c>
      <c r="G67" s="40">
        <v>-1.8402575999999999</v>
      </c>
      <c r="H67" s="40">
        <v>-5.7027760000000001</v>
      </c>
      <c r="I67" s="40">
        <v>23.818504000000001</v>
      </c>
      <c r="J67" s="40">
        <v>11.558294</v>
      </c>
      <c r="K67" s="40">
        <v>-4.3357849999999996</v>
      </c>
      <c r="L67" s="40">
        <v>15.199244</v>
      </c>
      <c r="M67" s="40">
        <v>-3.6172569000000001</v>
      </c>
      <c r="N67" s="40">
        <v>29.437519999999999</v>
      </c>
      <c r="O67" s="40">
        <v>7.9363226999999998</v>
      </c>
      <c r="P67" s="40">
        <v>6.2051889999999998</v>
      </c>
      <c r="Q67" s="40">
        <v>-1.4889002</v>
      </c>
      <c r="R67" s="40">
        <v>-6.3905240000000001</v>
      </c>
      <c r="S67" s="40">
        <v>12.121141</v>
      </c>
      <c r="T67" s="40">
        <v>0.31147003000000001</v>
      </c>
      <c r="U67" s="40">
        <v>1.7792702</v>
      </c>
      <c r="V67" s="155">
        <v>4.9952626000000002</v>
      </c>
      <c r="W67" s="24"/>
    </row>
    <row r="68" spans="1:23" x14ac:dyDescent="0.35">
      <c r="A68" s="2">
        <v>43833</v>
      </c>
      <c r="B68" s="40">
        <v>38.723520000000001</v>
      </c>
      <c r="C68" s="40">
        <v>-16.559564999999999</v>
      </c>
      <c r="D68" s="40">
        <v>4.4701456999999998</v>
      </c>
      <c r="E68" s="40">
        <v>4.3842673000000003</v>
      </c>
      <c r="F68" s="40">
        <v>-3.9749682000000002</v>
      </c>
      <c r="G68" s="40">
        <v>6.7211986000000001</v>
      </c>
      <c r="H68" s="40">
        <v>-0.74061750000000004</v>
      </c>
      <c r="I68" s="40">
        <v>38.904285000000002</v>
      </c>
      <c r="J68" s="40">
        <v>13.1875515</v>
      </c>
      <c r="K68" s="40">
        <v>9.5224270000000004</v>
      </c>
      <c r="L68" s="40">
        <v>20.583141000000001</v>
      </c>
      <c r="M68" s="40">
        <v>7.6323986000000001</v>
      </c>
      <c r="N68" s="40">
        <v>50.387264000000002</v>
      </c>
      <c r="O68" s="40">
        <v>9.4905489999999997</v>
      </c>
      <c r="P68" s="40">
        <v>29.42183</v>
      </c>
      <c r="Q68" s="40">
        <v>1.316154</v>
      </c>
      <c r="R68" s="40">
        <v>2.2396921999999999</v>
      </c>
      <c r="S68" s="40">
        <v>20.33745</v>
      </c>
      <c r="T68" s="40">
        <v>-1.0410786000000001</v>
      </c>
      <c r="U68" s="40">
        <v>11.969481999999999</v>
      </c>
      <c r="V68" s="155">
        <v>8.4430329999999998</v>
      </c>
      <c r="W68" s="24"/>
    </row>
    <row r="69" spans="1:23" x14ac:dyDescent="0.35">
      <c r="A69" s="2">
        <v>43866</v>
      </c>
      <c r="B69" s="40">
        <v>16.158009</v>
      </c>
      <c r="C69" s="40">
        <v>-30.490393000000001</v>
      </c>
      <c r="D69" s="40">
        <v>-8.4433140000000009</v>
      </c>
      <c r="E69" s="40">
        <v>-8.231503</v>
      </c>
      <c r="F69" s="40">
        <v>-13.302154</v>
      </c>
      <c r="G69" s="40">
        <v>-4.8650503</v>
      </c>
      <c r="H69" s="40">
        <v>-10.320497</v>
      </c>
      <c r="I69" s="40">
        <v>21.875608</v>
      </c>
      <c r="J69" s="40">
        <v>6.5556644999999998</v>
      </c>
      <c r="K69" s="40">
        <v>-4.7850074999999999</v>
      </c>
      <c r="L69" s="40">
        <v>2.2682069999999999</v>
      </c>
      <c r="M69" s="40">
        <v>-7.7812552000000004</v>
      </c>
      <c r="N69" s="40">
        <v>31.909106999999999</v>
      </c>
      <c r="O69" s="40">
        <v>8.2096689999999999</v>
      </c>
      <c r="P69" s="40">
        <v>6.7919254000000002</v>
      </c>
      <c r="Q69" s="40">
        <v>-4.4672130000000001</v>
      </c>
      <c r="R69" s="40">
        <v>-7.1956100000000003</v>
      </c>
      <c r="S69" s="40">
        <v>3.6247373000000001</v>
      </c>
      <c r="T69" s="40">
        <v>-5.5061283000000003</v>
      </c>
      <c r="U69" s="40">
        <v>-3.4035801999999999</v>
      </c>
      <c r="V69" s="155">
        <v>-6.7398844000000002</v>
      </c>
      <c r="W69" s="24"/>
    </row>
    <row r="70" spans="1:23" x14ac:dyDescent="0.35">
      <c r="A70" s="2">
        <v>43895</v>
      </c>
      <c r="B70" s="40">
        <v>8.7909579999999998</v>
      </c>
      <c r="C70" s="40">
        <v>-37.467449999999999</v>
      </c>
      <c r="D70" s="40">
        <v>-14.203488999999999</v>
      </c>
      <c r="E70" s="40">
        <v>-10.856837000000001</v>
      </c>
      <c r="F70" s="40">
        <v>-22.493988000000002</v>
      </c>
      <c r="G70" s="40">
        <v>-14.924229</v>
      </c>
      <c r="H70" s="40">
        <v>-14.244026</v>
      </c>
      <c r="I70" s="40">
        <v>19.4345</v>
      </c>
      <c r="J70" s="40">
        <v>1.2531399999999999</v>
      </c>
      <c r="K70" s="40">
        <v>-7.7866735</v>
      </c>
      <c r="L70" s="40">
        <v>-11.747826</v>
      </c>
      <c r="M70" s="40">
        <v>-14.582938</v>
      </c>
      <c r="N70" s="40">
        <v>-4.6195927000000001</v>
      </c>
      <c r="O70" s="40">
        <v>-7.2584809999999997</v>
      </c>
      <c r="P70" s="40">
        <v>2.5637270000000001</v>
      </c>
      <c r="Q70" s="40">
        <v>-8.1404870000000003</v>
      </c>
      <c r="R70" s="40">
        <v>-15.141553</v>
      </c>
      <c r="S70" s="40">
        <v>-5.1275729999999999</v>
      </c>
      <c r="T70" s="40">
        <v>-16.06981</v>
      </c>
      <c r="U70" s="40">
        <v>-17.692083</v>
      </c>
      <c r="V70" s="155">
        <v>-15.959035999999999</v>
      </c>
      <c r="W70" s="24"/>
    </row>
    <row r="71" spans="1:23" x14ac:dyDescent="0.35">
      <c r="A71" s="2">
        <v>43924</v>
      </c>
      <c r="B71" s="40">
        <v>-8.3953380000000006</v>
      </c>
      <c r="C71" s="40">
        <v>-48.291077000000001</v>
      </c>
      <c r="D71" s="40">
        <v>-45.564906999999998</v>
      </c>
      <c r="E71" s="40">
        <v>-34.271464999999999</v>
      </c>
      <c r="F71" s="40">
        <v>-43.252163000000003</v>
      </c>
      <c r="G71" s="40">
        <v>-43.186073</v>
      </c>
      <c r="H71" s="40">
        <v>-25.240444</v>
      </c>
      <c r="I71" s="40">
        <v>-4.8639894000000004</v>
      </c>
      <c r="J71" s="40">
        <v>-40.37997</v>
      </c>
      <c r="K71" s="40">
        <v>-26.964950000000002</v>
      </c>
      <c r="L71" s="40">
        <v>-45.62115</v>
      </c>
      <c r="M71" s="40">
        <v>-45.795760000000001</v>
      </c>
      <c r="N71" s="40">
        <v>-35.030630000000002</v>
      </c>
      <c r="O71" s="40">
        <v>-38.107289999999999</v>
      </c>
      <c r="P71" s="40">
        <v>-10.170221</v>
      </c>
      <c r="Q71" s="40">
        <v>-15.022696</v>
      </c>
      <c r="R71" s="40">
        <v>-30.940055999999998</v>
      </c>
      <c r="S71" s="40">
        <v>-20.813638999999998</v>
      </c>
      <c r="T71" s="40">
        <v>-35.989983000000002</v>
      </c>
      <c r="U71" s="40">
        <v>-36.219425000000001</v>
      </c>
      <c r="V71" s="155">
        <v>-23.687671999999999</v>
      </c>
      <c r="W71" s="24"/>
    </row>
    <row r="72" spans="1:23" x14ac:dyDescent="0.35">
      <c r="A72" s="2">
        <v>43956</v>
      </c>
      <c r="B72" s="40">
        <v>-4.8163413999999998</v>
      </c>
      <c r="C72" s="40">
        <v>-39.830452000000001</v>
      </c>
      <c r="D72" s="40">
        <v>-36.155110000000001</v>
      </c>
      <c r="E72" s="40">
        <v>-30.299091000000001</v>
      </c>
      <c r="F72" s="40">
        <v>-35.596072999999997</v>
      </c>
      <c r="G72" s="40">
        <v>-29.40268</v>
      </c>
      <c r="H72" s="40">
        <v>-17.439043000000002</v>
      </c>
      <c r="I72" s="40">
        <v>3.2351969999999999</v>
      </c>
      <c r="J72" s="40">
        <v>-33.492935000000003</v>
      </c>
      <c r="K72" s="40">
        <v>-16.107018</v>
      </c>
      <c r="L72" s="40">
        <v>-40.918840000000003</v>
      </c>
      <c r="M72" s="40">
        <v>-38.259887999999997</v>
      </c>
      <c r="N72" s="40">
        <v>-28.506588000000001</v>
      </c>
      <c r="O72" s="40">
        <v>-25.961535999999999</v>
      </c>
      <c r="P72" s="40">
        <v>-7.6694909999999998</v>
      </c>
      <c r="Q72" s="40">
        <v>-14.423698</v>
      </c>
      <c r="R72" s="40">
        <v>-23.848009999999999</v>
      </c>
      <c r="S72" s="40">
        <v>-12.418288</v>
      </c>
      <c r="T72" s="40">
        <v>-31.75131</v>
      </c>
      <c r="U72" s="40">
        <v>-24.730795000000001</v>
      </c>
      <c r="V72" s="155">
        <v>-29.932213000000001</v>
      </c>
      <c r="W72" s="24"/>
    </row>
    <row r="73" spans="1:23" x14ac:dyDescent="0.35">
      <c r="A73" s="2">
        <v>43987</v>
      </c>
      <c r="B73" s="40">
        <v>15.282285999999999</v>
      </c>
      <c r="C73" s="40">
        <v>-27.977419000000001</v>
      </c>
      <c r="D73" s="40">
        <v>-21.23592</v>
      </c>
      <c r="E73" s="40">
        <v>-17.020136000000001</v>
      </c>
      <c r="F73" s="40">
        <v>-17.309856</v>
      </c>
      <c r="G73" s="40">
        <v>-12.584847</v>
      </c>
      <c r="H73" s="40">
        <v>-5.2638769999999999</v>
      </c>
      <c r="I73" s="40">
        <v>22.413527999999999</v>
      </c>
      <c r="J73" s="40">
        <v>-17.009903000000001</v>
      </c>
      <c r="K73" s="40">
        <v>8.5389979999999994</v>
      </c>
      <c r="L73" s="40">
        <v>-22.107775</v>
      </c>
      <c r="M73" s="40">
        <v>-16.933710000000001</v>
      </c>
      <c r="N73" s="40">
        <v>-20.844550000000002</v>
      </c>
      <c r="O73" s="40">
        <v>-17.964333</v>
      </c>
      <c r="P73" s="40">
        <v>19.084095000000001</v>
      </c>
      <c r="Q73" s="40">
        <v>-4.666156</v>
      </c>
      <c r="R73" s="40">
        <v>-12.906593000000001</v>
      </c>
      <c r="S73" s="40">
        <v>3.0025601000000002</v>
      </c>
      <c r="T73" s="40">
        <v>-19.693016</v>
      </c>
      <c r="U73" s="40">
        <v>-12.094139999999999</v>
      </c>
      <c r="V73" s="155">
        <v>-12.421047</v>
      </c>
      <c r="W73" s="24"/>
    </row>
    <row r="74" spans="1:23" x14ac:dyDescent="0.35">
      <c r="A74" s="2">
        <v>44014</v>
      </c>
      <c r="B74" s="40">
        <v>15.210140000000001</v>
      </c>
      <c r="C74" s="40">
        <v>-31.033294999999999</v>
      </c>
      <c r="D74" s="40">
        <v>-28.421337000000001</v>
      </c>
      <c r="E74" s="40">
        <v>-20.896523999999999</v>
      </c>
      <c r="F74" s="40">
        <v>-25.864262</v>
      </c>
      <c r="G74" s="40">
        <v>-22.584485999999998</v>
      </c>
      <c r="H74" s="40">
        <v>-10.205596999999999</v>
      </c>
      <c r="I74" s="40">
        <v>19.256008000000001</v>
      </c>
      <c r="J74" s="40">
        <v>-24.502748</v>
      </c>
      <c r="K74" s="40">
        <v>0.77025889999999997</v>
      </c>
      <c r="L74" s="40">
        <v>-30.412500000000001</v>
      </c>
      <c r="M74" s="40">
        <v>-24.894957999999999</v>
      </c>
      <c r="N74" s="40">
        <v>-29.153835000000001</v>
      </c>
      <c r="O74" s="40">
        <v>-14.977789</v>
      </c>
      <c r="P74" s="40">
        <v>14.048088</v>
      </c>
      <c r="Q74" s="40">
        <v>-6.170833</v>
      </c>
      <c r="R74" s="40">
        <v>-21.066314999999999</v>
      </c>
      <c r="S74" s="40">
        <v>-5.5291769999999998</v>
      </c>
      <c r="T74" s="40">
        <v>-21.566313000000001</v>
      </c>
      <c r="U74" s="40">
        <v>-14.618004000000001</v>
      </c>
      <c r="V74" s="155">
        <v>-16.054838</v>
      </c>
      <c r="W74" s="24"/>
    </row>
    <row r="75" spans="1:23" x14ac:dyDescent="0.35">
      <c r="A75" s="2">
        <v>44048</v>
      </c>
      <c r="B75" s="40">
        <v>45.599162999999997</v>
      </c>
      <c r="C75" s="40">
        <v>-25.02148</v>
      </c>
      <c r="D75" s="40">
        <v>-19.613630000000001</v>
      </c>
      <c r="E75" s="40">
        <v>-21.742080000000001</v>
      </c>
      <c r="F75" s="40">
        <v>-11.372578000000001</v>
      </c>
      <c r="G75" s="40">
        <v>-6.1396837</v>
      </c>
      <c r="H75" s="40">
        <v>2.5318027000000001</v>
      </c>
      <c r="I75" s="40">
        <v>41.422800000000002</v>
      </c>
      <c r="J75" s="40">
        <v>-13.908738</v>
      </c>
      <c r="K75" s="40">
        <v>25.580479</v>
      </c>
      <c r="L75" s="40">
        <v>-22.228532999999999</v>
      </c>
      <c r="M75" s="40">
        <v>-12.925649</v>
      </c>
      <c r="N75" s="40">
        <v>-23.413889999999999</v>
      </c>
      <c r="O75" s="40">
        <v>4.1413665000000002</v>
      </c>
      <c r="P75" s="40">
        <v>41.318477999999999</v>
      </c>
      <c r="Q75" s="40">
        <v>3.2354354999999999</v>
      </c>
      <c r="R75" s="40">
        <v>-19.726407999999999</v>
      </c>
      <c r="S75" s="40">
        <v>-16.214673999999999</v>
      </c>
      <c r="T75" s="40">
        <v>-19.541550000000001</v>
      </c>
      <c r="U75" s="40">
        <v>-2.9933453000000001</v>
      </c>
      <c r="V75" s="155">
        <v>-11.488657999999999</v>
      </c>
      <c r="W75" s="24"/>
    </row>
    <row r="76" spans="1:23" x14ac:dyDescent="0.35">
      <c r="A76" s="2">
        <v>44078</v>
      </c>
      <c r="B76" s="40">
        <v>36.347473000000001</v>
      </c>
      <c r="C76" s="40">
        <v>-25.539238000000001</v>
      </c>
      <c r="D76" s="40">
        <v>-21.723831000000001</v>
      </c>
      <c r="E76" s="40">
        <v>-23.692046999999999</v>
      </c>
      <c r="F76" s="40">
        <v>-12.979639000000001</v>
      </c>
      <c r="G76" s="40">
        <v>-6.5122960000000001</v>
      </c>
      <c r="H76" s="40">
        <v>-3.6315917999999998</v>
      </c>
      <c r="I76" s="40">
        <v>28.289079999999998</v>
      </c>
      <c r="J76" s="40">
        <v>-19.679539999999999</v>
      </c>
      <c r="K76" s="40">
        <v>20.018435</v>
      </c>
      <c r="L76" s="40">
        <v>-22.230090000000001</v>
      </c>
      <c r="M76" s="40">
        <v>-15.259558</v>
      </c>
      <c r="N76" s="40">
        <v>-21.789390000000001</v>
      </c>
      <c r="O76" s="40">
        <v>6.2431692999999999</v>
      </c>
      <c r="P76" s="40">
        <v>32.435702999999997</v>
      </c>
      <c r="Q76" s="40">
        <v>2.4410485999999998</v>
      </c>
      <c r="R76" s="40">
        <v>-20.112652000000001</v>
      </c>
      <c r="S76" s="40">
        <v>-19.823193</v>
      </c>
      <c r="T76" s="40">
        <v>-18.673211999999999</v>
      </c>
      <c r="U76" s="40">
        <v>-3.846705</v>
      </c>
      <c r="V76" s="155">
        <v>-3.7194191999999999</v>
      </c>
      <c r="W76" s="24"/>
    </row>
    <row r="77" spans="1:23" x14ac:dyDescent="0.35">
      <c r="A77" s="2">
        <v>44109</v>
      </c>
      <c r="B77" s="40">
        <v>36.226523999999998</v>
      </c>
      <c r="C77" s="40">
        <v>-35.048760000000001</v>
      </c>
      <c r="D77" s="40">
        <v>-25.049126000000001</v>
      </c>
      <c r="E77" s="40">
        <v>-19.080437</v>
      </c>
      <c r="F77" s="40">
        <v>-14.914429</v>
      </c>
      <c r="G77" s="40">
        <v>-11.273134000000001</v>
      </c>
      <c r="H77" s="40">
        <v>-6.1911345E-2</v>
      </c>
      <c r="I77" s="40">
        <v>26.880026000000001</v>
      </c>
      <c r="J77" s="40">
        <v>-21.098071999999998</v>
      </c>
      <c r="K77" s="40">
        <v>21.301960000000001</v>
      </c>
      <c r="L77" s="40">
        <v>-30.782616000000001</v>
      </c>
      <c r="M77" s="40">
        <v>-12.83325</v>
      </c>
      <c r="N77" s="40">
        <v>-22.006422000000001</v>
      </c>
      <c r="O77" s="40">
        <v>6.3359379999999996</v>
      </c>
      <c r="P77" s="40">
        <v>32.923389999999998</v>
      </c>
      <c r="Q77" s="40">
        <v>4.6666860000000003</v>
      </c>
      <c r="R77" s="40">
        <v>-22.601430000000001</v>
      </c>
      <c r="S77" s="40">
        <v>-22.276067999999999</v>
      </c>
      <c r="T77" s="40">
        <v>-16.907959999999999</v>
      </c>
      <c r="U77" s="40">
        <v>-7.0524396999999999</v>
      </c>
      <c r="V77" s="155">
        <v>0.88016987000000002</v>
      </c>
      <c r="W77" s="24"/>
    </row>
    <row r="78" spans="1:23" x14ac:dyDescent="0.35">
      <c r="A78" s="2">
        <v>44140</v>
      </c>
      <c r="B78" s="40">
        <v>37.849032999999999</v>
      </c>
      <c r="C78" s="40">
        <v>-23.745934999999999</v>
      </c>
      <c r="D78" s="40">
        <v>-19.312207999999998</v>
      </c>
      <c r="E78" s="40">
        <v>-14.969325</v>
      </c>
      <c r="F78" s="40">
        <v>-26.586569000000001</v>
      </c>
      <c r="G78" s="40">
        <v>-12.135738</v>
      </c>
      <c r="H78" s="40">
        <v>-4.5608279999999999</v>
      </c>
      <c r="I78" s="40">
        <v>20.109916999999999</v>
      </c>
      <c r="J78" s="40">
        <v>-17.143196</v>
      </c>
      <c r="K78" s="40">
        <v>17.265356000000001</v>
      </c>
      <c r="L78" s="40">
        <v>-32.181213</v>
      </c>
      <c r="M78" s="40">
        <v>-9.8598660000000002</v>
      </c>
      <c r="N78" s="40">
        <v>-35.442520000000002</v>
      </c>
      <c r="O78" s="40">
        <v>1.4561892000000001</v>
      </c>
      <c r="P78" s="40">
        <v>37.442459999999997</v>
      </c>
      <c r="Q78" s="40">
        <v>1.0039806</v>
      </c>
      <c r="R78" s="40">
        <v>-22.285128</v>
      </c>
      <c r="S78" s="40">
        <v>-24.167496</v>
      </c>
      <c r="T78" s="40">
        <v>-19.722176000000001</v>
      </c>
      <c r="U78" s="40">
        <v>-7.3343515000000004</v>
      </c>
      <c r="V78" s="155">
        <v>3.7140011999999998</v>
      </c>
      <c r="W78" s="24"/>
    </row>
    <row r="79" spans="1:23" x14ac:dyDescent="0.35">
      <c r="A79" s="2">
        <v>44169</v>
      </c>
      <c r="B79" s="40">
        <v>47.401584999999997</v>
      </c>
      <c r="C79" s="40">
        <v>-5.8085084</v>
      </c>
      <c r="D79" s="40">
        <v>-6.7001580000000001</v>
      </c>
      <c r="E79" s="40">
        <v>-3.9654791</v>
      </c>
      <c r="F79" s="40">
        <v>-4.4014572999999997</v>
      </c>
      <c r="G79" s="40">
        <v>3.3430814999999998</v>
      </c>
      <c r="H79" s="40">
        <v>7.7821730000000002</v>
      </c>
      <c r="I79" s="40">
        <v>34.481273999999999</v>
      </c>
      <c r="J79" s="40">
        <v>1.403141</v>
      </c>
      <c r="K79" s="40">
        <v>47.357259999999997</v>
      </c>
      <c r="L79" s="40">
        <v>-14.864582</v>
      </c>
      <c r="M79" s="40">
        <v>-0.75774790000000003</v>
      </c>
      <c r="N79" s="40">
        <v>-9.5912819999999996</v>
      </c>
      <c r="O79" s="40">
        <v>9.6475720000000003</v>
      </c>
      <c r="P79" s="40">
        <v>37.595190000000002</v>
      </c>
      <c r="Q79" s="40">
        <v>7.9350949999999996</v>
      </c>
      <c r="R79" s="40">
        <v>-7.3857365000000001</v>
      </c>
      <c r="S79" s="40">
        <v>-11.478453999999999</v>
      </c>
      <c r="T79" s="40">
        <v>-8.9653910000000003</v>
      </c>
      <c r="U79" s="40">
        <v>3.9303303000000001</v>
      </c>
      <c r="V79" s="155">
        <v>9.4984289999999998</v>
      </c>
      <c r="W79" s="24"/>
    </row>
    <row r="80" spans="1:23" x14ac:dyDescent="0.35">
      <c r="A80" s="2">
        <v>44201</v>
      </c>
      <c r="B80" s="40">
        <v>48.178649999999998</v>
      </c>
      <c r="C80" s="40">
        <v>-3.1775117000000002</v>
      </c>
      <c r="D80" s="40">
        <v>-3.3066034000000002</v>
      </c>
      <c r="E80" s="40">
        <v>-3.0754983</v>
      </c>
      <c r="F80" s="40">
        <v>-5.3361596999999996</v>
      </c>
      <c r="G80" s="40">
        <v>-1.8370211000000001</v>
      </c>
      <c r="H80" s="40">
        <v>1.8059254</v>
      </c>
      <c r="I80" s="40">
        <v>36.317489999999999</v>
      </c>
      <c r="J80" s="40">
        <v>-3.6505938000000002</v>
      </c>
      <c r="K80" s="40">
        <v>49.780642999999998</v>
      </c>
      <c r="L80" s="40">
        <v>-21.84</v>
      </c>
      <c r="M80" s="40">
        <v>-3.5951971999999999</v>
      </c>
      <c r="N80" s="40">
        <v>-11.464435</v>
      </c>
      <c r="O80" s="40">
        <v>17.737793</v>
      </c>
      <c r="P80" s="40">
        <v>30.496395</v>
      </c>
      <c r="Q80" s="40">
        <v>7.1790694999999998</v>
      </c>
      <c r="R80" s="40">
        <v>-5.5374026000000001</v>
      </c>
      <c r="S80" s="40">
        <v>1.8344045</v>
      </c>
      <c r="T80" s="40">
        <v>-3.0552625999999998</v>
      </c>
      <c r="U80" s="40">
        <v>12.086391000000001</v>
      </c>
      <c r="V80" s="155">
        <v>4.6741723999999998</v>
      </c>
      <c r="W80" s="24"/>
    </row>
    <row r="81" spans="1:23" x14ac:dyDescent="0.35">
      <c r="A81" s="2">
        <v>44232</v>
      </c>
      <c r="B81" s="40">
        <v>58.742203000000003</v>
      </c>
      <c r="C81" s="40">
        <v>-1.0510683000000001</v>
      </c>
      <c r="D81" s="40">
        <v>-2.46557</v>
      </c>
      <c r="E81" s="40">
        <v>-1.4243603</v>
      </c>
      <c r="F81" s="40">
        <v>-5.6809370000000001</v>
      </c>
      <c r="G81" s="40">
        <v>5.1190734000000004</v>
      </c>
      <c r="H81" s="40">
        <v>3.9775372</v>
      </c>
      <c r="I81" s="40">
        <v>47.884414999999997</v>
      </c>
      <c r="J81" s="40">
        <v>-9.3299749999999992</v>
      </c>
      <c r="K81" s="40">
        <v>54.079292000000002</v>
      </c>
      <c r="L81" s="40">
        <v>-17.874908000000001</v>
      </c>
      <c r="M81" s="40">
        <v>8.0784319999999994</v>
      </c>
      <c r="N81" s="40">
        <v>-14.543229</v>
      </c>
      <c r="O81" s="40">
        <v>20.474411</v>
      </c>
      <c r="P81" s="40">
        <v>47.642113000000002</v>
      </c>
      <c r="Q81" s="40">
        <v>7.7839375000000004</v>
      </c>
      <c r="R81" s="40">
        <v>-2.4463235999999999</v>
      </c>
      <c r="S81" s="40">
        <v>2.6693343999999999</v>
      </c>
      <c r="T81" s="40">
        <v>7.5362920000000004</v>
      </c>
      <c r="U81" s="40">
        <v>19.485617000000001</v>
      </c>
      <c r="V81" s="155">
        <v>7.8319073000000001</v>
      </c>
      <c r="W81" s="24"/>
    </row>
    <row r="82" spans="1:23" x14ac:dyDescent="0.35">
      <c r="A82" s="2">
        <v>44260</v>
      </c>
      <c r="B82" s="40">
        <v>37.167476999999998</v>
      </c>
      <c r="C82" s="40">
        <v>21.266783</v>
      </c>
      <c r="D82" s="40">
        <v>6.680739</v>
      </c>
      <c r="E82" s="40">
        <v>6.1116694999999996</v>
      </c>
      <c r="F82" s="40">
        <v>6.8640112999999996</v>
      </c>
      <c r="G82" s="40">
        <v>15.2942295</v>
      </c>
      <c r="H82" s="40">
        <v>9.9372980000000002</v>
      </c>
      <c r="I82" s="40">
        <v>51.60463</v>
      </c>
      <c r="J82" s="40">
        <v>0.26866198000000002</v>
      </c>
      <c r="K82" s="40">
        <v>59.267783999999999</v>
      </c>
      <c r="L82" s="40">
        <v>-8.2273189999999996</v>
      </c>
      <c r="M82" s="40">
        <v>25.548304000000002</v>
      </c>
      <c r="N82" s="40">
        <v>20.875156</v>
      </c>
      <c r="O82" s="40">
        <v>39.037559999999999</v>
      </c>
      <c r="P82" s="40">
        <v>35.735573000000002</v>
      </c>
      <c r="Q82" s="40">
        <v>16.513024999999999</v>
      </c>
      <c r="R82" s="40">
        <v>11.020756</v>
      </c>
      <c r="S82" s="40">
        <v>10.316001999999999</v>
      </c>
      <c r="T82" s="40">
        <v>17.864644999999999</v>
      </c>
      <c r="U82" s="40">
        <v>29.829215999999999</v>
      </c>
      <c r="V82" s="155">
        <v>28.816437000000001</v>
      </c>
      <c r="W82" s="24"/>
    </row>
    <row r="83" spans="1:23" x14ac:dyDescent="0.35">
      <c r="A83" s="2">
        <v>44291</v>
      </c>
      <c r="B83" s="40">
        <v>53.257393</v>
      </c>
      <c r="C83" s="40">
        <v>57.350383999999998</v>
      </c>
      <c r="D83" s="40">
        <v>58.407319999999999</v>
      </c>
      <c r="E83" s="40">
        <v>31.197977000000002</v>
      </c>
      <c r="F83" s="40">
        <v>43.991923999999997</v>
      </c>
      <c r="G83" s="40">
        <v>63.139842999999999</v>
      </c>
      <c r="H83" s="40">
        <v>28.765415000000001</v>
      </c>
      <c r="I83" s="40">
        <v>89.671009999999995</v>
      </c>
      <c r="J83" s="40">
        <v>79.411384999999996</v>
      </c>
      <c r="K83" s="40">
        <v>105.03144</v>
      </c>
      <c r="L83" s="40">
        <v>57.161808000000001</v>
      </c>
      <c r="M83" s="40">
        <v>103.69343600000001</v>
      </c>
      <c r="N83" s="40">
        <v>78.070160000000001</v>
      </c>
      <c r="O83" s="40">
        <v>91.267105000000001</v>
      </c>
      <c r="P83" s="40">
        <v>49.556956999999997</v>
      </c>
      <c r="Q83" s="40">
        <v>29.047394000000001</v>
      </c>
      <c r="R83" s="40">
        <v>38.707816999999999</v>
      </c>
      <c r="S83" s="40">
        <v>30.735374</v>
      </c>
      <c r="T83" s="40">
        <v>56.01249</v>
      </c>
      <c r="U83" s="40">
        <v>74.359830000000002</v>
      </c>
      <c r="V83" s="155">
        <v>46.277250000000002</v>
      </c>
      <c r="W83" s="24"/>
    </row>
    <row r="84" spans="1:23" x14ac:dyDescent="0.35">
      <c r="A84" s="2">
        <v>44321</v>
      </c>
      <c r="B84" s="40">
        <v>51.523375999999999</v>
      </c>
      <c r="C84" s="40">
        <v>37.995646999999998</v>
      </c>
      <c r="D84" s="40">
        <v>38.459515000000003</v>
      </c>
      <c r="E84" s="40">
        <v>18.942260000000001</v>
      </c>
      <c r="F84" s="40">
        <v>39.551414000000001</v>
      </c>
      <c r="G84" s="40">
        <v>25.363647</v>
      </c>
      <c r="H84" s="40">
        <v>17.030085</v>
      </c>
      <c r="I84" s="40">
        <v>72.216605999999999</v>
      </c>
      <c r="J84" s="40">
        <v>56.353664000000002</v>
      </c>
      <c r="K84" s="40">
        <v>80.975089999999994</v>
      </c>
      <c r="L84" s="40">
        <v>56.030749999999998</v>
      </c>
      <c r="M84" s="40">
        <v>68.668490000000006</v>
      </c>
      <c r="N84" s="40">
        <v>64.581569999999999</v>
      </c>
      <c r="O84" s="40">
        <v>60.379364000000002</v>
      </c>
      <c r="P84" s="40">
        <v>39.131737000000001</v>
      </c>
      <c r="Q84" s="40">
        <v>27.532540999999998</v>
      </c>
      <c r="R84" s="40">
        <v>21.162486999999999</v>
      </c>
      <c r="S84" s="40">
        <v>22.60915</v>
      </c>
      <c r="T84" s="40">
        <v>41.985832000000002</v>
      </c>
      <c r="U84" s="40">
        <v>53.960239999999999</v>
      </c>
      <c r="V84" s="155">
        <v>55.922446999999998</v>
      </c>
      <c r="W84" s="24"/>
    </row>
    <row r="85" spans="1:23" x14ac:dyDescent="0.35">
      <c r="A85" s="2">
        <v>44351</v>
      </c>
      <c r="B85" s="40">
        <v>53.357100000000003</v>
      </c>
      <c r="C85" s="40">
        <v>13.159216000000001</v>
      </c>
      <c r="D85" s="40">
        <v>20.414114000000001</v>
      </c>
      <c r="E85" s="40">
        <v>12.063492</v>
      </c>
      <c r="F85" s="40">
        <v>33.884501999999998</v>
      </c>
      <c r="G85" s="40">
        <v>22.733996999999999</v>
      </c>
      <c r="H85" s="40">
        <v>3.9850829999999999</v>
      </c>
      <c r="I85" s="40">
        <v>67.890529999999998</v>
      </c>
      <c r="J85" s="40">
        <v>46.021523000000002</v>
      </c>
      <c r="K85" s="40">
        <v>64.480119999999999</v>
      </c>
      <c r="L85" s="40">
        <v>40.111767</v>
      </c>
      <c r="M85" s="40">
        <v>57.758699999999997</v>
      </c>
      <c r="N85" s="40">
        <v>47.800148</v>
      </c>
      <c r="O85" s="40">
        <v>59.565460000000002</v>
      </c>
      <c r="P85" s="40">
        <v>31.498885999999999</v>
      </c>
      <c r="Q85" s="40">
        <v>20.935928000000001</v>
      </c>
      <c r="R85" s="40">
        <v>14.211093999999999</v>
      </c>
      <c r="S85" s="40">
        <v>2.0728588000000001</v>
      </c>
      <c r="T85" s="40">
        <v>47.569572000000001</v>
      </c>
      <c r="U85" s="40">
        <v>44.280697000000004</v>
      </c>
      <c r="V85" s="155">
        <v>48.023926000000003</v>
      </c>
      <c r="W85" s="24"/>
    </row>
    <row r="86" spans="1:23" x14ac:dyDescent="0.35">
      <c r="A86" s="2">
        <v>44379</v>
      </c>
      <c r="B86" s="40">
        <v>31.936299999999999</v>
      </c>
      <c r="C86" s="40">
        <v>8.1836815000000005</v>
      </c>
      <c r="D86" s="40">
        <v>13.658486999999999</v>
      </c>
      <c r="E86" s="40">
        <v>11.920845</v>
      </c>
      <c r="F86" s="40">
        <v>30.098320000000001</v>
      </c>
      <c r="G86" s="40">
        <v>4.2500495999999996</v>
      </c>
      <c r="H86" s="40">
        <v>0.70040226000000005</v>
      </c>
      <c r="I86" s="40">
        <v>58.068300000000001</v>
      </c>
      <c r="J86" s="40">
        <v>50.906585999999997</v>
      </c>
      <c r="K86" s="40">
        <v>60.507846999999998</v>
      </c>
      <c r="L86" s="40">
        <v>39.845024000000002</v>
      </c>
      <c r="M86" s="40">
        <v>40.683129999999998</v>
      </c>
      <c r="N86" s="40">
        <v>43.180622</v>
      </c>
      <c r="O86" s="40">
        <v>46.419131999999998</v>
      </c>
      <c r="P86" s="40">
        <v>19.234418999999999</v>
      </c>
      <c r="Q86" s="40">
        <v>18.851756999999999</v>
      </c>
      <c r="R86" s="40">
        <v>15.08522</v>
      </c>
      <c r="S86" s="40">
        <v>-5.6723236999999997</v>
      </c>
      <c r="T86" s="40">
        <v>46.338154000000003</v>
      </c>
      <c r="U86" s="40">
        <v>51.786434</v>
      </c>
      <c r="V86" s="155">
        <v>50.272644</v>
      </c>
      <c r="W86" s="24"/>
    </row>
    <row r="87" spans="1:23" x14ac:dyDescent="0.35">
      <c r="A87" s="2">
        <v>44413</v>
      </c>
      <c r="B87" s="40">
        <v>15.373766</v>
      </c>
      <c r="C87" s="40">
        <v>3.0395389000000002</v>
      </c>
      <c r="D87" s="40">
        <v>10.778117</v>
      </c>
      <c r="E87" s="40">
        <v>9.7576029999999996</v>
      </c>
      <c r="F87" s="40">
        <v>21.181319999999999</v>
      </c>
      <c r="G87" s="40">
        <v>-14.278727999999999</v>
      </c>
      <c r="H87" s="40">
        <v>-7.7750626</v>
      </c>
      <c r="I87" s="40">
        <v>45.723269999999999</v>
      </c>
      <c r="J87" s="40">
        <v>50.742103999999998</v>
      </c>
      <c r="K87" s="40">
        <v>45.823813999999999</v>
      </c>
      <c r="L87" s="40">
        <v>19.585943</v>
      </c>
      <c r="M87" s="40">
        <v>35.487712999999999</v>
      </c>
      <c r="N87" s="40">
        <v>40.751064</v>
      </c>
      <c r="O87" s="40">
        <v>41.685592999999997</v>
      </c>
      <c r="P87" s="40">
        <v>-3.1408727000000001</v>
      </c>
      <c r="Q87" s="40">
        <v>15.625715</v>
      </c>
      <c r="R87" s="40">
        <v>14.230383</v>
      </c>
      <c r="S87" s="40">
        <v>11.759019</v>
      </c>
      <c r="T87" s="40">
        <v>41.926945000000003</v>
      </c>
      <c r="U87" s="40">
        <v>36.663963000000003</v>
      </c>
      <c r="V87" s="155">
        <v>51.279162999999997</v>
      </c>
      <c r="W87" s="24"/>
    </row>
    <row r="88" spans="1:23" x14ac:dyDescent="0.35">
      <c r="A88" s="2">
        <v>44442</v>
      </c>
      <c r="B88" s="40">
        <v>13.240933</v>
      </c>
      <c r="C88" s="40">
        <v>13.900494999999999</v>
      </c>
      <c r="D88" s="40">
        <v>13.196075</v>
      </c>
      <c r="E88" s="40">
        <v>20.431540999999999</v>
      </c>
      <c r="F88" s="40">
        <v>35.799812000000003</v>
      </c>
      <c r="G88" s="40">
        <v>-13.022368999999999</v>
      </c>
      <c r="H88" s="40">
        <v>4.895365</v>
      </c>
      <c r="I88" s="40">
        <v>51.368583999999998</v>
      </c>
      <c r="J88" s="40">
        <v>55.986606999999999</v>
      </c>
      <c r="K88" s="40">
        <v>39.620007000000001</v>
      </c>
      <c r="L88" s="40">
        <v>17.930686999999999</v>
      </c>
      <c r="M88" s="40">
        <v>41.123497</v>
      </c>
      <c r="N88" s="40">
        <v>45.498646000000001</v>
      </c>
      <c r="O88" s="40">
        <v>48.174903999999998</v>
      </c>
      <c r="P88" s="40">
        <v>-3.0369937</v>
      </c>
      <c r="Q88" s="40">
        <v>15.424526</v>
      </c>
      <c r="R88" s="40">
        <v>25.792145000000001</v>
      </c>
      <c r="S88" s="40">
        <v>25.558067000000001</v>
      </c>
      <c r="T88" s="40">
        <v>41.684139999999999</v>
      </c>
      <c r="U88" s="40">
        <v>36.500785999999998</v>
      </c>
      <c r="V88" s="155">
        <v>47.290289999999999</v>
      </c>
      <c r="W88" s="24"/>
    </row>
    <row r="89" spans="1:23" x14ac:dyDescent="0.35">
      <c r="A89" s="2">
        <v>44474</v>
      </c>
      <c r="B89" s="40">
        <v>12.903606</v>
      </c>
      <c r="C89" s="40">
        <v>7.6035380000000004</v>
      </c>
      <c r="D89" s="40">
        <v>27.847909999999999</v>
      </c>
      <c r="E89" s="40">
        <v>14.278136999999999</v>
      </c>
      <c r="F89" s="40">
        <v>34.073054999999997</v>
      </c>
      <c r="G89" s="40">
        <v>-10.010308</v>
      </c>
      <c r="H89" s="40">
        <v>-1.8045187</v>
      </c>
      <c r="I89" s="40">
        <v>36.228785999999999</v>
      </c>
      <c r="J89" s="40">
        <v>44.411921999999997</v>
      </c>
      <c r="K89" s="40">
        <v>19.317436000000001</v>
      </c>
      <c r="L89" s="40">
        <v>14.850128</v>
      </c>
      <c r="M89" s="40">
        <v>31.497526000000001</v>
      </c>
      <c r="N89" s="40">
        <v>39.751910000000002</v>
      </c>
      <c r="O89" s="40">
        <v>42.789172999999998</v>
      </c>
      <c r="P89" s="40">
        <v>-10.185128000000001</v>
      </c>
      <c r="Q89" s="40">
        <v>17.223095000000001</v>
      </c>
      <c r="R89" s="40">
        <v>30.672014000000001</v>
      </c>
      <c r="S89" s="40">
        <v>8.7134719999999994</v>
      </c>
      <c r="T89" s="40">
        <v>43.44896</v>
      </c>
      <c r="U89" s="40">
        <v>29.374324999999999</v>
      </c>
      <c r="V89" s="155">
        <v>46.21705</v>
      </c>
      <c r="W89" s="24"/>
    </row>
    <row r="90" spans="1:23" x14ac:dyDescent="0.35">
      <c r="A90" s="2">
        <v>44505</v>
      </c>
      <c r="B90" s="40">
        <v>7.6554894000000004</v>
      </c>
      <c r="C90" s="40">
        <v>6.7880750000000001</v>
      </c>
      <c r="D90" s="40">
        <v>17.498419999999999</v>
      </c>
      <c r="E90" s="40">
        <v>8.5299610000000001</v>
      </c>
      <c r="F90" s="40">
        <v>49.195076</v>
      </c>
      <c r="G90" s="40">
        <v>-2.2534131999999998</v>
      </c>
      <c r="H90" s="40">
        <v>-0.46338439999999997</v>
      </c>
      <c r="I90" s="40">
        <v>38.470829999999999</v>
      </c>
      <c r="J90" s="40">
        <v>38.895462000000002</v>
      </c>
      <c r="K90" s="40">
        <v>13.67737</v>
      </c>
      <c r="L90" s="40">
        <v>2.5449633999999999</v>
      </c>
      <c r="M90" s="40">
        <v>22.393630999999999</v>
      </c>
      <c r="N90" s="40">
        <v>54.68327</v>
      </c>
      <c r="O90" s="40">
        <v>41.902160000000002</v>
      </c>
      <c r="P90" s="40">
        <v>-17.049544999999998</v>
      </c>
      <c r="Q90" s="40">
        <v>23.694277</v>
      </c>
      <c r="R90" s="40">
        <v>28.624079999999999</v>
      </c>
      <c r="S90" s="40">
        <v>22.823751000000001</v>
      </c>
      <c r="T90" s="40">
        <v>55.707419999999999</v>
      </c>
      <c r="U90" s="40">
        <v>33.756889999999999</v>
      </c>
      <c r="V90" s="155">
        <v>49.117637999999999</v>
      </c>
      <c r="W90" s="24"/>
    </row>
    <row r="91" spans="1:23" x14ac:dyDescent="0.35">
      <c r="A91" s="2">
        <v>44533</v>
      </c>
      <c r="B91" s="40">
        <v>7.3354600000000003</v>
      </c>
      <c r="C91" s="40">
        <v>-10.102086999999999</v>
      </c>
      <c r="D91" s="40">
        <v>2.9893637000000002</v>
      </c>
      <c r="E91" s="40">
        <v>-3.5096169000000002</v>
      </c>
      <c r="F91" s="40">
        <v>13.350163999999999</v>
      </c>
      <c r="G91" s="40">
        <v>-17.750067000000001</v>
      </c>
      <c r="H91" s="40">
        <v>-11.611568</v>
      </c>
      <c r="I91" s="40">
        <v>30.907976000000001</v>
      </c>
      <c r="J91" s="40">
        <v>10.728382999999999</v>
      </c>
      <c r="K91" s="40">
        <v>-1.8082499999999999</v>
      </c>
      <c r="L91" s="40">
        <v>-14.13508</v>
      </c>
      <c r="M91" s="40">
        <v>10.46027</v>
      </c>
      <c r="N91" s="40">
        <v>8.0189229999999991</v>
      </c>
      <c r="O91" s="40">
        <v>26.926804000000001</v>
      </c>
      <c r="P91" s="40">
        <v>-21.049606000000001</v>
      </c>
      <c r="Q91" s="40">
        <v>13.114034999999999</v>
      </c>
      <c r="R91" s="40">
        <v>10.419798</v>
      </c>
      <c r="S91" s="40">
        <v>-16.896975000000001</v>
      </c>
      <c r="T91" s="40">
        <v>44.391452999999998</v>
      </c>
      <c r="U91" s="40">
        <v>24.496185000000001</v>
      </c>
      <c r="V91" s="155">
        <v>29.588366000000001</v>
      </c>
      <c r="W91" s="24"/>
    </row>
    <row r="92" spans="1:23" x14ac:dyDescent="0.35">
      <c r="A92" s="2">
        <v>44566</v>
      </c>
      <c r="B92" s="40">
        <v>-4.5221806000000004</v>
      </c>
      <c r="C92" s="40">
        <v>-23.351603999999998</v>
      </c>
      <c r="D92" s="40">
        <v>-4.6572804000000003</v>
      </c>
      <c r="E92" s="40">
        <v>-3.6288678999999999</v>
      </c>
      <c r="F92" s="40">
        <v>9.5456009999999996</v>
      </c>
      <c r="G92" s="40">
        <v>-10.965567999999999</v>
      </c>
      <c r="H92" s="40">
        <v>-7.5205326000000001</v>
      </c>
      <c r="I92" s="40">
        <v>25.256489999999999</v>
      </c>
      <c r="J92" s="40">
        <v>17.858374000000001</v>
      </c>
      <c r="K92" s="40">
        <v>-14.040953</v>
      </c>
      <c r="L92" s="40">
        <v>-21.227412999999999</v>
      </c>
      <c r="M92" s="40">
        <v>9.1859929999999999</v>
      </c>
      <c r="N92" s="40">
        <v>4.0360209999999999</v>
      </c>
      <c r="O92" s="40">
        <v>21.273803999999998</v>
      </c>
      <c r="P92" s="40">
        <v>-27.515470000000001</v>
      </c>
      <c r="Q92" s="40">
        <v>13.31296</v>
      </c>
      <c r="R92" s="40">
        <v>11.292600999999999</v>
      </c>
      <c r="S92" s="40">
        <v>-25.312650000000001</v>
      </c>
      <c r="T92" s="40">
        <v>38.977801999999997</v>
      </c>
      <c r="U92" s="40">
        <v>20.253647000000001</v>
      </c>
      <c r="V92" s="155">
        <v>35.168489999999998</v>
      </c>
      <c r="W92" s="24"/>
    </row>
    <row r="93" spans="1:23" x14ac:dyDescent="0.35">
      <c r="A93" s="2">
        <v>44596</v>
      </c>
      <c r="B93" s="40">
        <v>-10.497051000000001</v>
      </c>
      <c r="C93" s="40">
        <v>-15.684396</v>
      </c>
      <c r="D93" s="40">
        <v>-0.5006254</v>
      </c>
      <c r="E93" s="40">
        <v>3.9299965000000001</v>
      </c>
      <c r="F93" s="40">
        <v>12.356626500000001</v>
      </c>
      <c r="G93" s="40">
        <v>-7.7173829999999999</v>
      </c>
      <c r="H93" s="40">
        <v>-5.6964516999999999</v>
      </c>
      <c r="I93" s="40">
        <v>14.529180999999999</v>
      </c>
      <c r="J93" s="40">
        <v>18.856503</v>
      </c>
      <c r="K93" s="40">
        <v>-18.912458000000001</v>
      </c>
      <c r="L93" s="40">
        <v>-2.4527907</v>
      </c>
      <c r="M93" s="40">
        <v>10.29402</v>
      </c>
      <c r="N93" s="40">
        <v>25.786448</v>
      </c>
      <c r="O93" s="40">
        <v>14.603972000000001</v>
      </c>
      <c r="P93" s="40">
        <v>-31.395614999999999</v>
      </c>
      <c r="Q93" s="40">
        <v>24.766970000000001</v>
      </c>
      <c r="R93" s="40">
        <v>12.895656000000001</v>
      </c>
      <c r="S93" s="40">
        <v>-31.570613999999999</v>
      </c>
      <c r="T93" s="40">
        <v>31.384218000000001</v>
      </c>
      <c r="U93" s="40">
        <v>11.029112</v>
      </c>
      <c r="V93" s="155">
        <v>46.558475000000001</v>
      </c>
      <c r="W93" s="24"/>
    </row>
    <row r="94" spans="1:23" x14ac:dyDescent="0.35">
      <c r="A94" s="2">
        <v>44624</v>
      </c>
      <c r="B94" s="40">
        <v>-6.1106324000000001</v>
      </c>
      <c r="C94" s="40">
        <v>-12.078457999999999</v>
      </c>
      <c r="D94" s="40">
        <v>7.0380209999999996</v>
      </c>
      <c r="E94" s="40">
        <v>6.4316272999999997</v>
      </c>
      <c r="F94" s="40">
        <v>-12.049215999999999</v>
      </c>
      <c r="G94" s="40">
        <v>2.2217392999999999</v>
      </c>
      <c r="H94" s="40">
        <v>0.11276007</v>
      </c>
      <c r="I94" s="40">
        <v>11.751032</v>
      </c>
      <c r="J94" s="40">
        <v>20.275831</v>
      </c>
      <c r="K94" s="40">
        <v>-18.337446</v>
      </c>
      <c r="L94" s="40">
        <v>15.906942000000001</v>
      </c>
      <c r="M94" s="40">
        <v>12.407291000000001</v>
      </c>
      <c r="N94" s="40">
        <v>-1.9970298</v>
      </c>
      <c r="O94" s="40">
        <v>4.4095279999999999</v>
      </c>
      <c r="P94" s="40">
        <v>-33.958919999999999</v>
      </c>
      <c r="Q94" s="40">
        <v>37.514732000000002</v>
      </c>
      <c r="R94" s="40">
        <v>8.9700220000000002</v>
      </c>
      <c r="S94" s="40">
        <v>-29.705465</v>
      </c>
      <c r="T94" s="40">
        <v>47.548996000000002</v>
      </c>
      <c r="U94" s="40">
        <v>13.634396000000001</v>
      </c>
      <c r="V94" s="155">
        <v>43.11477</v>
      </c>
      <c r="W94" s="24"/>
    </row>
    <row r="95" spans="1:23" x14ac:dyDescent="0.35">
      <c r="A95" s="2">
        <v>44656</v>
      </c>
      <c r="B95" s="40">
        <v>-10.400307</v>
      </c>
      <c r="C95" s="40">
        <v>-10.372120000000001</v>
      </c>
      <c r="D95" s="40">
        <v>15.744042</v>
      </c>
      <c r="E95" s="40">
        <v>7.6074599999999997</v>
      </c>
      <c r="F95" s="40">
        <v>1.185298</v>
      </c>
      <c r="G95" s="40">
        <v>8.8584309999999995</v>
      </c>
      <c r="H95" s="40">
        <v>0.42662620000000001</v>
      </c>
      <c r="I95" s="40">
        <v>4.5851350000000002</v>
      </c>
      <c r="J95" s="40">
        <v>22.346067000000001</v>
      </c>
      <c r="K95" s="40">
        <v>-21.201515000000001</v>
      </c>
      <c r="L95" s="40">
        <v>24.668896</v>
      </c>
      <c r="M95" s="40">
        <v>9.668768</v>
      </c>
      <c r="N95" s="40">
        <v>-0.75021979999999999</v>
      </c>
      <c r="O95" s="40">
        <v>16.838920000000002</v>
      </c>
      <c r="P95" s="40">
        <v>-33.276103999999997</v>
      </c>
      <c r="Q95" s="40">
        <v>31.311343999999998</v>
      </c>
      <c r="R95" s="40">
        <v>7.6927899999999996</v>
      </c>
      <c r="S95" s="40">
        <v>-7.9206704999999999</v>
      </c>
      <c r="T95" s="40">
        <v>49.816788000000003</v>
      </c>
      <c r="U95" s="40">
        <v>3.8972259</v>
      </c>
      <c r="V95" s="155">
        <v>34.480083</v>
      </c>
      <c r="W95" s="24"/>
    </row>
    <row r="96" spans="1:23" x14ac:dyDescent="0.35">
      <c r="A96" s="2">
        <v>44686</v>
      </c>
      <c r="B96" s="40">
        <v>-21.345299000000001</v>
      </c>
      <c r="C96" s="40">
        <v>-18.553574000000001</v>
      </c>
      <c r="D96" s="40">
        <v>17.367529999999999</v>
      </c>
      <c r="E96" s="40">
        <v>1.365912</v>
      </c>
      <c r="F96" s="40">
        <v>-23.253775000000001</v>
      </c>
      <c r="G96" s="40">
        <v>-1.4280975</v>
      </c>
      <c r="H96" s="40">
        <v>-4.7588944</v>
      </c>
      <c r="I96" s="40">
        <v>-8.4817409999999995</v>
      </c>
      <c r="J96" s="40">
        <v>9.7434519999999996</v>
      </c>
      <c r="K96" s="40">
        <v>-25.720580000000002</v>
      </c>
      <c r="L96" s="40">
        <v>-4.5324270000000002</v>
      </c>
      <c r="M96" s="40">
        <v>-6.1802919999999997</v>
      </c>
      <c r="N96" s="40">
        <v>-8.7708235000000005</v>
      </c>
      <c r="O96" s="40">
        <v>9.0024470000000001</v>
      </c>
      <c r="P96" s="40">
        <v>-38.781080000000003</v>
      </c>
      <c r="Q96" s="40">
        <v>24.058067000000001</v>
      </c>
      <c r="R96" s="40">
        <v>6.0727359999999999</v>
      </c>
      <c r="S96" s="40">
        <v>-0.59194564999999999</v>
      </c>
      <c r="T96" s="40">
        <v>44.443595999999999</v>
      </c>
      <c r="U96" s="40">
        <v>-10.441953</v>
      </c>
      <c r="V96" s="155">
        <v>35.782561999999999</v>
      </c>
      <c r="W96" s="24"/>
    </row>
    <row r="97" spans="1:23" x14ac:dyDescent="0.35">
      <c r="A97" s="2">
        <v>44715</v>
      </c>
      <c r="B97" s="40">
        <v>-20.827902000000002</v>
      </c>
      <c r="C97" s="40">
        <v>10.922551</v>
      </c>
      <c r="D97" s="40">
        <v>11.228967000000001</v>
      </c>
      <c r="E97" s="40">
        <v>-8.8232219999999995</v>
      </c>
      <c r="F97" s="40">
        <v>-27.2376</v>
      </c>
      <c r="G97" s="40">
        <v>-2.5094986000000001</v>
      </c>
      <c r="H97" s="40">
        <v>-8.5581300000000002</v>
      </c>
      <c r="I97" s="40">
        <v>-8.5646450000000005</v>
      </c>
      <c r="J97" s="40">
        <v>8.9076160000000009</v>
      </c>
      <c r="K97" s="40">
        <v>-26.162994000000001</v>
      </c>
      <c r="L97" s="40">
        <v>-5.7321730000000004</v>
      </c>
      <c r="M97" s="40">
        <v>-9.5722620000000003</v>
      </c>
      <c r="N97" s="40">
        <v>-4.8117757000000001</v>
      </c>
      <c r="O97" s="40">
        <v>-1.9352019</v>
      </c>
      <c r="P97" s="40">
        <v>-36.094814</v>
      </c>
      <c r="Q97" s="40">
        <v>20.333407999999999</v>
      </c>
      <c r="R97" s="40">
        <v>1.8620730000000001</v>
      </c>
      <c r="S97" s="40">
        <v>-1.0930359000000001</v>
      </c>
      <c r="T97" s="40">
        <v>21.871662000000001</v>
      </c>
      <c r="U97" s="40">
        <v>-20.074814</v>
      </c>
      <c r="V97" s="155">
        <v>18.447648999999998</v>
      </c>
      <c r="W97" s="24"/>
    </row>
    <row r="98" spans="1:23" x14ac:dyDescent="0.35">
      <c r="A98" s="2">
        <v>44747</v>
      </c>
      <c r="B98" s="40">
        <v>-11.288845</v>
      </c>
      <c r="C98" s="40">
        <v>-12.507659</v>
      </c>
      <c r="D98" s="40">
        <v>6.5587996999999998</v>
      </c>
      <c r="E98" s="40">
        <v>-17.219722999999998</v>
      </c>
      <c r="F98" s="40">
        <v>-36.282738000000002</v>
      </c>
      <c r="G98" s="40">
        <v>-8.1931589999999996</v>
      </c>
      <c r="H98" s="40">
        <v>-10.313845000000001</v>
      </c>
      <c r="I98" s="40">
        <v>-22.038418</v>
      </c>
      <c r="J98" s="40">
        <v>-2.8147160000000002</v>
      </c>
      <c r="K98" s="40">
        <v>-37.391247</v>
      </c>
      <c r="L98" s="40">
        <v>-26.016628000000001</v>
      </c>
      <c r="M98" s="40">
        <v>-11.768043499999999</v>
      </c>
      <c r="N98" s="40">
        <v>-19.127279999999999</v>
      </c>
      <c r="O98" s="40">
        <v>-5.2559670000000001</v>
      </c>
      <c r="P98" s="40">
        <v>-30.047702999999998</v>
      </c>
      <c r="Q98" s="40">
        <v>12.484062</v>
      </c>
      <c r="R98" s="40">
        <v>-2.4048924</v>
      </c>
      <c r="S98" s="40">
        <v>-9.5787759999999995</v>
      </c>
      <c r="T98" s="40">
        <v>10.438549</v>
      </c>
      <c r="U98" s="40">
        <v>-32.213889999999999</v>
      </c>
      <c r="V98" s="155">
        <v>2.3706317000000001</v>
      </c>
      <c r="W98" s="24"/>
    </row>
    <row r="99" spans="1:23" x14ac:dyDescent="0.35">
      <c r="A99" s="2">
        <v>44778</v>
      </c>
      <c r="B99" s="40">
        <v>-16.780228000000001</v>
      </c>
      <c r="C99" s="40">
        <v>3.6417484</v>
      </c>
      <c r="D99" s="40">
        <v>14.801168000000001</v>
      </c>
      <c r="E99" s="40">
        <v>-6.5385103000000004</v>
      </c>
      <c r="F99" s="40">
        <v>-35.426839999999999</v>
      </c>
      <c r="G99" s="40">
        <v>3.2957554</v>
      </c>
      <c r="H99" s="40">
        <v>-3.4093678000000001</v>
      </c>
      <c r="I99" s="40">
        <v>-19.003498</v>
      </c>
      <c r="J99" s="40">
        <v>-5.087262</v>
      </c>
      <c r="K99" s="40">
        <v>-32.208089999999999</v>
      </c>
      <c r="L99" s="40">
        <v>-10.092336</v>
      </c>
      <c r="M99" s="40">
        <v>-9.8717869999999994</v>
      </c>
      <c r="N99" s="40">
        <v>-13.298094000000001</v>
      </c>
      <c r="O99" s="40">
        <v>-0.90702769999999999</v>
      </c>
      <c r="P99" s="40">
        <v>-29.750495999999998</v>
      </c>
      <c r="Q99" s="40">
        <v>22.684729000000001</v>
      </c>
      <c r="R99" s="40">
        <v>4.8066974</v>
      </c>
      <c r="S99" s="40">
        <v>-7.1289660000000001</v>
      </c>
      <c r="T99" s="40">
        <v>18.961084</v>
      </c>
      <c r="U99" s="40">
        <v>-23.244136999999998</v>
      </c>
      <c r="V99" s="155">
        <v>10.316825</v>
      </c>
      <c r="W99" s="24"/>
    </row>
    <row r="100" spans="1:23" x14ac:dyDescent="0.35">
      <c r="A100" s="2">
        <v>44806</v>
      </c>
      <c r="B100" s="40">
        <v>-21.350902999999999</v>
      </c>
      <c r="C100" s="40">
        <v>12.166214</v>
      </c>
      <c r="D100" s="40">
        <v>15.699077000000001</v>
      </c>
      <c r="E100" s="40">
        <v>-12.419086</v>
      </c>
      <c r="F100" s="40">
        <v>-47.148099999999999</v>
      </c>
      <c r="G100" s="40">
        <v>-5.9539080000000001E-2</v>
      </c>
      <c r="H100" s="40">
        <v>-10.807115</v>
      </c>
      <c r="I100" s="40">
        <v>-23.144494999999999</v>
      </c>
      <c r="J100" s="40">
        <v>-7.0415735000000002</v>
      </c>
      <c r="K100" s="40">
        <v>-34.026420000000002</v>
      </c>
      <c r="L100" s="40">
        <v>-3.2042443999999999</v>
      </c>
      <c r="M100" s="40">
        <v>-15.320826</v>
      </c>
      <c r="N100" s="40">
        <v>-20.319694999999999</v>
      </c>
      <c r="O100" s="40">
        <v>-7.1832180000000001</v>
      </c>
      <c r="P100" s="40">
        <v>-32.080215000000003</v>
      </c>
      <c r="Q100" s="40">
        <v>17.949068</v>
      </c>
      <c r="R100" s="40">
        <v>-1.7166257</v>
      </c>
      <c r="S100" s="40">
        <v>-1.848352</v>
      </c>
      <c r="T100" s="40">
        <v>11.216557</v>
      </c>
      <c r="U100" s="40">
        <v>-23.770385999999998</v>
      </c>
      <c r="V100" s="155">
        <v>8.0422759999999993</v>
      </c>
      <c r="W100" s="24"/>
    </row>
    <row r="101" spans="1:23" x14ac:dyDescent="0.35">
      <c r="A101" s="2">
        <v>44839</v>
      </c>
      <c r="B101" s="40">
        <v>-22.222973</v>
      </c>
      <c r="C101" s="40">
        <v>5.9518814000000004</v>
      </c>
      <c r="D101" s="40">
        <v>7.1519256000000002</v>
      </c>
      <c r="E101" s="40">
        <v>-23.094605999999999</v>
      </c>
      <c r="F101" s="40">
        <v>-48.235720000000001</v>
      </c>
      <c r="G101" s="40">
        <v>4.2582630000000004</v>
      </c>
      <c r="H101" s="40">
        <v>-13.877928000000001</v>
      </c>
      <c r="I101" s="40">
        <v>-23.514568000000001</v>
      </c>
      <c r="J101" s="40">
        <v>-2.9327570999999999</v>
      </c>
      <c r="K101" s="40">
        <v>-35.477364000000001</v>
      </c>
      <c r="L101" s="40">
        <v>16.12116</v>
      </c>
      <c r="M101" s="40">
        <v>-16.457462</v>
      </c>
      <c r="N101" s="40">
        <v>-17.397558</v>
      </c>
      <c r="O101" s="40">
        <v>-10.4358015</v>
      </c>
      <c r="P101" s="40">
        <v>-31.490981999999999</v>
      </c>
      <c r="Q101" s="40">
        <v>10.874987000000001</v>
      </c>
      <c r="R101" s="40">
        <v>-2.7071117999999998</v>
      </c>
      <c r="S101" s="40">
        <v>19.771968999999999</v>
      </c>
      <c r="T101" s="40">
        <v>8.0427409999999995</v>
      </c>
      <c r="U101" s="40">
        <v>-32.201225000000001</v>
      </c>
      <c r="V101" s="155">
        <v>3.3870100000000001</v>
      </c>
      <c r="W101" s="24"/>
    </row>
    <row r="102" spans="1:23" x14ac:dyDescent="0.35">
      <c r="A102" s="2">
        <v>44869</v>
      </c>
      <c r="B102" s="40">
        <v>-27.412324999999999</v>
      </c>
      <c r="C102" s="40">
        <v>3.3437967</v>
      </c>
      <c r="D102" s="40">
        <v>3.6578773999999998</v>
      </c>
      <c r="E102" s="40">
        <v>-24.218899</v>
      </c>
      <c r="F102" s="40">
        <v>-42.362476000000001</v>
      </c>
      <c r="G102" s="40">
        <v>2.7533650000000001</v>
      </c>
      <c r="H102" s="40">
        <v>-14.71045</v>
      </c>
      <c r="I102" s="40">
        <v>-30.424976000000001</v>
      </c>
      <c r="J102" s="40">
        <v>10.977124999999999</v>
      </c>
      <c r="K102" s="40">
        <v>-30.765236000000002</v>
      </c>
      <c r="L102" s="40">
        <v>30.440066999999999</v>
      </c>
      <c r="M102" s="40">
        <v>-12.477589</v>
      </c>
      <c r="N102" s="40">
        <v>-10.327726</v>
      </c>
      <c r="O102" s="40">
        <v>-7.598382</v>
      </c>
      <c r="P102" s="40">
        <v>-40.043945000000001</v>
      </c>
      <c r="Q102" s="40">
        <v>6.9689392999999997</v>
      </c>
      <c r="R102" s="40">
        <v>3.0755996999999998E-3</v>
      </c>
      <c r="S102" s="40">
        <v>33.865692000000003</v>
      </c>
      <c r="T102" s="40">
        <v>2.8969526000000001</v>
      </c>
      <c r="U102" s="40">
        <v>-43.580418000000002</v>
      </c>
      <c r="V102" s="155">
        <v>0.53368806999999996</v>
      </c>
      <c r="W102" s="24"/>
    </row>
    <row r="103" spans="1:23" x14ac:dyDescent="0.35">
      <c r="A103" s="2">
        <v>44900</v>
      </c>
      <c r="B103" s="40">
        <v>-24.821472</v>
      </c>
      <c r="C103" s="40">
        <v>15.231621000000001</v>
      </c>
      <c r="D103" s="40">
        <v>3.7642837</v>
      </c>
      <c r="E103" s="40">
        <v>-17.335647999999999</v>
      </c>
      <c r="F103" s="40">
        <v>-26.64873</v>
      </c>
      <c r="G103" s="40">
        <v>10.377943</v>
      </c>
      <c r="H103" s="40">
        <v>-2.781272</v>
      </c>
      <c r="I103" s="40">
        <v>-21.346098000000001</v>
      </c>
      <c r="J103" s="40">
        <v>14.173401</v>
      </c>
      <c r="K103" s="40">
        <v>-24.629635</v>
      </c>
      <c r="L103" s="40">
        <v>14.542103000000001</v>
      </c>
      <c r="M103" s="40">
        <v>-2.8675616000000002</v>
      </c>
      <c r="N103" s="40">
        <v>0.59256553999999995</v>
      </c>
      <c r="O103" s="40">
        <v>-3.0499160000000001</v>
      </c>
      <c r="P103" s="40">
        <v>-23.370981</v>
      </c>
      <c r="Q103" s="40">
        <v>2.336681</v>
      </c>
      <c r="R103" s="40">
        <v>3.1278253</v>
      </c>
      <c r="S103" s="40">
        <v>83.688675000000003</v>
      </c>
      <c r="T103" s="40">
        <v>-0.97475650000000003</v>
      </c>
      <c r="U103" s="40">
        <v>-35.663902</v>
      </c>
      <c r="V103" s="155">
        <v>-5.0298689999999997</v>
      </c>
      <c r="W103" s="24"/>
    </row>
    <row r="104" spans="1:23" x14ac:dyDescent="0.35">
      <c r="A104" s="2">
        <v>44931</v>
      </c>
      <c r="B104" s="40">
        <v>-21.701145</v>
      </c>
      <c r="C104" s="40">
        <v>19.527424</v>
      </c>
      <c r="D104" s="40">
        <v>-3.2539904000000002</v>
      </c>
      <c r="E104" s="40">
        <v>-10.542983</v>
      </c>
      <c r="F104" s="40">
        <v>-23.445945999999999</v>
      </c>
      <c r="G104" s="40">
        <v>2.2709966000000001</v>
      </c>
      <c r="H104" s="40">
        <v>-5.0917864000000002</v>
      </c>
      <c r="I104" s="40">
        <v>-28.387737000000001</v>
      </c>
      <c r="J104" s="40">
        <v>7.7175500000000001</v>
      </c>
      <c r="K104" s="40">
        <v>-24.268090999999998</v>
      </c>
      <c r="L104" s="40">
        <v>15.858293</v>
      </c>
      <c r="M104" s="40">
        <v>-2.2017359999999999</v>
      </c>
      <c r="N104" s="40">
        <v>5.0402639999999996</v>
      </c>
      <c r="O104" s="40">
        <v>-10.987359</v>
      </c>
      <c r="P104" s="40">
        <v>-11.879331000000001</v>
      </c>
      <c r="Q104" s="40">
        <v>-3.5838008000000001</v>
      </c>
      <c r="R104" s="40">
        <v>-0.77111719999999995</v>
      </c>
      <c r="S104" s="40">
        <v>83.174580000000006</v>
      </c>
      <c r="T104" s="40">
        <v>-5.5343866000000004</v>
      </c>
      <c r="U104" s="40">
        <v>-42.085583</v>
      </c>
      <c r="V104" s="155">
        <v>-7.2950305999999996</v>
      </c>
      <c r="W104" s="24"/>
    </row>
    <row r="105" spans="1:23" x14ac:dyDescent="0.35">
      <c r="A105" s="2">
        <v>44960</v>
      </c>
      <c r="B105" s="40">
        <v>-13.743781999999999</v>
      </c>
      <c r="C105" s="40">
        <v>26.129460000000002</v>
      </c>
      <c r="D105" s="40">
        <v>3.6732553999999999</v>
      </c>
      <c r="E105" s="40">
        <v>-8.4755599999999998</v>
      </c>
      <c r="F105" s="40">
        <v>-20.557027999999999</v>
      </c>
      <c r="G105" s="40">
        <v>3.3990263999999999</v>
      </c>
      <c r="H105" s="40">
        <v>-0.5421281</v>
      </c>
      <c r="I105" s="40">
        <v>-17.665482000000001</v>
      </c>
      <c r="J105" s="40">
        <v>21.712123999999999</v>
      </c>
      <c r="K105" s="40">
        <v>-10.865413999999999</v>
      </c>
      <c r="L105" s="40">
        <v>1.8313645999999999</v>
      </c>
      <c r="M105" s="40">
        <v>-6.7523299999999997</v>
      </c>
      <c r="N105" s="40">
        <v>8.2099080000000004</v>
      </c>
      <c r="O105" s="40">
        <v>-12.014049999999999</v>
      </c>
      <c r="P105" s="40">
        <v>-13.541073000000001</v>
      </c>
      <c r="Q105" s="40">
        <v>-15.299064</v>
      </c>
      <c r="R105" s="40">
        <v>1.1569381000000001</v>
      </c>
      <c r="S105" s="40">
        <v>81.572749999999999</v>
      </c>
      <c r="T105" s="40">
        <v>-8.3307500000000001</v>
      </c>
      <c r="U105" s="40">
        <v>-37.321629999999999</v>
      </c>
      <c r="V105" s="155">
        <v>-12.150282000000001</v>
      </c>
      <c r="W105" s="24"/>
    </row>
    <row r="106" spans="1:23" x14ac:dyDescent="0.35">
      <c r="A106" s="2">
        <v>44988</v>
      </c>
      <c r="B106" s="40">
        <v>-14.691281</v>
      </c>
      <c r="C106" s="40">
        <v>18.135012</v>
      </c>
      <c r="D106" s="40">
        <v>-3.2564760000000001</v>
      </c>
      <c r="E106" s="40">
        <v>-15.198988</v>
      </c>
      <c r="F106" s="40">
        <v>-4.9144800000000002</v>
      </c>
      <c r="G106" s="40">
        <v>-11.389875</v>
      </c>
      <c r="H106" s="40">
        <v>-12.074691</v>
      </c>
      <c r="I106" s="40">
        <v>-16.825872</v>
      </c>
      <c r="J106" s="40">
        <v>25.153744</v>
      </c>
      <c r="K106" s="40">
        <v>-14.849281</v>
      </c>
      <c r="L106" s="40">
        <v>-11.120563499999999</v>
      </c>
      <c r="M106" s="40">
        <v>-18.844532000000001</v>
      </c>
      <c r="N106" s="40">
        <v>31.136476999999999</v>
      </c>
      <c r="O106" s="40">
        <v>-5.6483926999999996</v>
      </c>
      <c r="P106" s="40">
        <v>-8.9557939999999991</v>
      </c>
      <c r="Q106" s="40">
        <v>-19.704329999999999</v>
      </c>
      <c r="R106" s="40">
        <v>-5.2591859999999997</v>
      </c>
      <c r="S106" s="40">
        <v>92.256929999999997</v>
      </c>
      <c r="T106" s="40">
        <v>-17.751138999999998</v>
      </c>
      <c r="U106" s="40">
        <v>-40.837539999999997</v>
      </c>
      <c r="V106" s="155">
        <v>-18.900929999999999</v>
      </c>
      <c r="W106" s="24"/>
    </row>
    <row r="107" spans="1:23" x14ac:dyDescent="0.35">
      <c r="A107" s="2">
        <v>45021</v>
      </c>
      <c r="B107" s="40">
        <v>-8.6188319999999994</v>
      </c>
      <c r="C107" s="40">
        <v>0.93816520000000003</v>
      </c>
      <c r="D107" s="40">
        <v>-3.3389568000000001</v>
      </c>
      <c r="E107" s="40">
        <v>-13.380551000000001</v>
      </c>
      <c r="F107" s="40">
        <v>-14.506214999999999</v>
      </c>
      <c r="G107" s="40">
        <v>-13.037520000000001</v>
      </c>
      <c r="H107" s="40">
        <v>-11.03012</v>
      </c>
      <c r="I107" s="40">
        <v>-13.9496565</v>
      </c>
      <c r="J107" s="40">
        <v>11.134684</v>
      </c>
      <c r="K107" s="40">
        <v>-13.426769</v>
      </c>
      <c r="L107" s="40">
        <v>-19.936019999999999</v>
      </c>
      <c r="M107" s="40">
        <v>-19.238240000000001</v>
      </c>
      <c r="N107" s="40">
        <v>18.649124</v>
      </c>
      <c r="O107" s="40">
        <v>-13.679862</v>
      </c>
      <c r="P107" s="40">
        <v>-8.6859044999999995</v>
      </c>
      <c r="Q107" s="40">
        <v>-21.332146000000002</v>
      </c>
      <c r="R107" s="40">
        <v>-7.6446953000000004</v>
      </c>
      <c r="S107" s="40">
        <v>58.705627</v>
      </c>
      <c r="T107" s="40">
        <v>-23.93892</v>
      </c>
      <c r="U107" s="40">
        <v>-35.099254999999999</v>
      </c>
      <c r="V107" s="155">
        <v>-15.164936000000001</v>
      </c>
      <c r="W107" s="24"/>
    </row>
    <row r="108" spans="1:23" x14ac:dyDescent="0.35">
      <c r="A108" s="2">
        <v>45051</v>
      </c>
      <c r="B108" s="40">
        <v>0.76246259999999999</v>
      </c>
      <c r="C108" s="40">
        <v>19.420456000000001</v>
      </c>
      <c r="D108" s="40">
        <v>-1.2647033000000001</v>
      </c>
      <c r="E108" s="40">
        <v>-3.6979318000000001</v>
      </c>
      <c r="F108" s="40">
        <v>19.511043999999998</v>
      </c>
      <c r="G108" s="40">
        <v>8.9125040000000002</v>
      </c>
      <c r="H108" s="40">
        <v>-6.2725900000000001</v>
      </c>
      <c r="I108" s="40">
        <v>-5.1223460000000003</v>
      </c>
      <c r="J108" s="40">
        <v>29.253017</v>
      </c>
      <c r="K108" s="40">
        <v>-5.3925219999999996</v>
      </c>
      <c r="L108" s="40">
        <v>2.4264573999999999</v>
      </c>
      <c r="M108" s="40">
        <v>-4.2372885</v>
      </c>
      <c r="N108" s="40">
        <v>29.987967000000001</v>
      </c>
      <c r="O108" s="40">
        <v>-2.8625010999999998</v>
      </c>
      <c r="P108" s="40">
        <v>-0.19654036</v>
      </c>
      <c r="Q108" s="40">
        <v>-14.57423</v>
      </c>
      <c r="R108" s="40">
        <v>-7.2015165999999997</v>
      </c>
      <c r="S108" s="40">
        <v>35.777590000000004</v>
      </c>
      <c r="T108" s="40">
        <v>-15.954535999999999</v>
      </c>
      <c r="U108" s="40">
        <v>-28.157122000000001</v>
      </c>
      <c r="V108" s="155">
        <v>-16.469204000000001</v>
      </c>
      <c r="W108" s="24"/>
    </row>
    <row r="109" spans="1:23" x14ac:dyDescent="0.35">
      <c r="A109" s="2">
        <v>45082</v>
      </c>
      <c r="B109" s="40">
        <v>-12.01666</v>
      </c>
      <c r="C109" s="40">
        <v>2.7330160000000001</v>
      </c>
      <c r="D109" s="40">
        <v>-1.7441392</v>
      </c>
      <c r="E109" s="40">
        <v>-7.2795629999999996</v>
      </c>
      <c r="F109" s="40">
        <v>15.578688</v>
      </c>
      <c r="G109" s="40">
        <v>3.49586</v>
      </c>
      <c r="H109" s="40">
        <v>-9.8792969999999993</v>
      </c>
      <c r="I109" s="40">
        <v>-1.3315976</v>
      </c>
      <c r="J109" s="40">
        <v>23.87904</v>
      </c>
      <c r="K109" s="40">
        <v>-1.6565441999999999</v>
      </c>
      <c r="L109" s="40">
        <v>-1.6117155999999999</v>
      </c>
      <c r="M109" s="40">
        <v>-15.083527999999999</v>
      </c>
      <c r="N109" s="40">
        <v>31.184937000000001</v>
      </c>
      <c r="O109" s="40">
        <v>1.9096017000000001</v>
      </c>
      <c r="P109" s="40">
        <v>-10.902685</v>
      </c>
      <c r="Q109" s="40">
        <v>-13.260013000000001</v>
      </c>
      <c r="R109" s="40">
        <v>-7.0687769999999999</v>
      </c>
      <c r="S109" s="40">
        <v>56.675020000000004</v>
      </c>
      <c r="T109" s="40">
        <v>-12.202239000000001</v>
      </c>
      <c r="U109" s="40">
        <v>-18.086624</v>
      </c>
      <c r="V109" s="155">
        <v>-7.8535136999999997</v>
      </c>
      <c r="W109" s="24"/>
    </row>
    <row r="110" spans="1:23" x14ac:dyDescent="0.35">
      <c r="A110" s="2">
        <v>45112</v>
      </c>
      <c r="B110" s="40">
        <v>-20.507525999999999</v>
      </c>
      <c r="C110" s="40">
        <v>35.459674999999997</v>
      </c>
      <c r="D110" s="40">
        <v>10.012423999999999</v>
      </c>
      <c r="E110" s="40">
        <v>2.9914021000000002</v>
      </c>
      <c r="F110" s="40">
        <v>38.445439999999998</v>
      </c>
      <c r="G110" s="40">
        <v>28.456247000000001</v>
      </c>
      <c r="H110" s="40">
        <v>-4.5513333999999999</v>
      </c>
      <c r="I110" s="40">
        <v>14.116811999999999</v>
      </c>
      <c r="J110" s="40">
        <v>42.254973999999997</v>
      </c>
      <c r="K110" s="40">
        <v>13.731527</v>
      </c>
      <c r="L110" s="40">
        <v>34.970177</v>
      </c>
      <c r="M110" s="40">
        <v>-2.5225580000000001</v>
      </c>
      <c r="N110" s="40">
        <v>74.665369999999996</v>
      </c>
      <c r="O110" s="40">
        <v>11.047840000000001</v>
      </c>
      <c r="P110" s="40">
        <v>-16.928122999999999</v>
      </c>
      <c r="Q110" s="40">
        <v>-7.7368917000000001</v>
      </c>
      <c r="R110" s="40">
        <v>-2.1040738000000001</v>
      </c>
      <c r="S110" s="40">
        <v>64.361360000000005</v>
      </c>
      <c r="T110" s="40">
        <v>0.50107239999999997</v>
      </c>
      <c r="U110" s="40">
        <v>-3.5740077000000001</v>
      </c>
      <c r="V110" s="155">
        <v>6.0663939999999998</v>
      </c>
      <c r="W110" s="24"/>
    </row>
    <row r="111" spans="1:23" x14ac:dyDescent="0.35">
      <c r="A111" s="2">
        <v>45142</v>
      </c>
      <c r="B111" s="40">
        <v>-8.5674469999999996</v>
      </c>
      <c r="C111" s="40">
        <v>22.688770000000002</v>
      </c>
      <c r="D111" s="40">
        <v>1.3466954</v>
      </c>
      <c r="E111" s="40">
        <v>0.47606229999999999</v>
      </c>
      <c r="F111" s="40">
        <v>46.563720000000004</v>
      </c>
      <c r="G111" s="40">
        <v>34.440399999999997</v>
      </c>
      <c r="H111" s="40">
        <v>-3.2655240000000001</v>
      </c>
      <c r="I111" s="40">
        <v>9.1464160000000003</v>
      </c>
      <c r="J111" s="40">
        <v>40.779949999999999</v>
      </c>
      <c r="K111" s="40">
        <v>8.0293060000000001</v>
      </c>
      <c r="L111" s="40">
        <v>20.616997000000001</v>
      </c>
      <c r="M111" s="40">
        <v>1.6232728999999999</v>
      </c>
      <c r="N111" s="40">
        <v>62.607216000000001</v>
      </c>
      <c r="O111" s="40">
        <v>2.4698853000000001</v>
      </c>
      <c r="P111" s="40">
        <v>-1.7512441000000001</v>
      </c>
      <c r="Q111" s="40">
        <v>-12.578547</v>
      </c>
      <c r="R111" s="40">
        <v>-4.2714653</v>
      </c>
      <c r="S111" s="40">
        <v>79.169394999999994</v>
      </c>
      <c r="T111" s="40">
        <v>-3.3545433999999998</v>
      </c>
      <c r="U111" s="40">
        <v>-0.25138854999999999</v>
      </c>
      <c r="V111" s="155">
        <v>-5.2934830000000002</v>
      </c>
      <c r="W111" s="24"/>
    </row>
    <row r="112" spans="1:23" x14ac:dyDescent="0.35">
      <c r="A112" s="2">
        <v>45174</v>
      </c>
      <c r="B112" s="40">
        <v>-10.8172655</v>
      </c>
      <c r="C112" s="40">
        <v>-1.8387138999999999</v>
      </c>
      <c r="D112" s="40">
        <v>-0.71318150000000002</v>
      </c>
      <c r="E112" s="40">
        <v>-5.3183135999999998</v>
      </c>
      <c r="F112" s="40">
        <v>56.958939999999998</v>
      </c>
      <c r="G112" s="40">
        <v>32.506869999999999</v>
      </c>
      <c r="H112" s="40">
        <v>-2.7669549999999998</v>
      </c>
      <c r="I112" s="40">
        <v>11.3273735</v>
      </c>
      <c r="J112" s="40">
        <v>35.462401999999997</v>
      </c>
      <c r="K112" s="40">
        <v>13.5551815</v>
      </c>
      <c r="L112" s="40">
        <v>11.306763</v>
      </c>
      <c r="M112" s="40">
        <v>0.57835579999999998</v>
      </c>
      <c r="N112" s="40">
        <v>63.998339999999999</v>
      </c>
      <c r="O112" s="40">
        <v>3.647983</v>
      </c>
      <c r="P112" s="40">
        <v>-3.9115012</v>
      </c>
      <c r="Q112" s="40">
        <v>-18.135833999999999</v>
      </c>
      <c r="R112" s="40">
        <v>-4.5709014000000003</v>
      </c>
      <c r="S112" s="40">
        <v>76.343445000000003</v>
      </c>
      <c r="T112" s="40">
        <v>-4.0983020000000003</v>
      </c>
      <c r="U112" s="40">
        <v>1.4050126000000001</v>
      </c>
      <c r="V112" s="155">
        <v>-5.7022449999999996</v>
      </c>
      <c r="W112" s="24"/>
    </row>
    <row r="113" spans="1:23" x14ac:dyDescent="0.35">
      <c r="A113" s="2">
        <v>45204</v>
      </c>
      <c r="B113" s="40">
        <v>-11.129988000000001</v>
      </c>
      <c r="C113" s="40">
        <v>4.3651223000000003</v>
      </c>
      <c r="D113" s="40">
        <v>-4.5624675999999997</v>
      </c>
      <c r="E113" s="40">
        <v>7.5517415999999997</v>
      </c>
      <c r="F113" s="40">
        <v>47.885468000000003</v>
      </c>
      <c r="G113" s="40">
        <v>15.858603</v>
      </c>
      <c r="H113" s="40">
        <v>0.95980169999999998</v>
      </c>
      <c r="I113" s="40">
        <v>16.950035</v>
      </c>
      <c r="J113" s="40">
        <v>22.811281000000001</v>
      </c>
      <c r="K113" s="40">
        <v>17.748701000000001</v>
      </c>
      <c r="L113" s="40">
        <v>-2.2278547</v>
      </c>
      <c r="M113" s="40">
        <v>-2.1252870000000001</v>
      </c>
      <c r="N113" s="40">
        <v>46.185769999999998</v>
      </c>
      <c r="O113" s="40">
        <v>6.3035490000000003</v>
      </c>
      <c r="P113" s="40">
        <v>-3.3913194999999998</v>
      </c>
      <c r="Q113" s="40">
        <v>-18.359756000000001</v>
      </c>
      <c r="R113" s="40">
        <v>-8.0821629999999995</v>
      </c>
      <c r="S113" s="40">
        <v>65.860029999999995</v>
      </c>
      <c r="T113" s="40">
        <v>3.1471372</v>
      </c>
      <c r="U113" s="40">
        <v>1.0167717999999999</v>
      </c>
      <c r="V113" s="155">
        <v>-10.029322000000001</v>
      </c>
      <c r="W113" s="24"/>
    </row>
    <row r="114" spans="1:23" x14ac:dyDescent="0.35">
      <c r="A114" s="2">
        <v>45233</v>
      </c>
      <c r="B114" s="40">
        <v>-3.0044436000000001</v>
      </c>
      <c r="C114" s="40">
        <v>10.256517000000001</v>
      </c>
      <c r="D114" s="40">
        <v>-5.0018906999999997</v>
      </c>
      <c r="E114" s="40">
        <v>5.0862429999999996</v>
      </c>
      <c r="F114" s="40">
        <v>65.665610000000001</v>
      </c>
      <c r="G114" s="40">
        <v>16.629373999999999</v>
      </c>
      <c r="H114" s="40">
        <v>7.6122046000000001</v>
      </c>
      <c r="I114" s="40">
        <v>29.609584999999999</v>
      </c>
      <c r="J114" s="40">
        <v>19.226382999999998</v>
      </c>
      <c r="K114" s="40">
        <v>16.056920000000002</v>
      </c>
      <c r="L114" s="40">
        <v>6.4338923000000001</v>
      </c>
      <c r="M114" s="40">
        <v>11.486793</v>
      </c>
      <c r="N114" s="40">
        <v>53.026318000000003</v>
      </c>
      <c r="O114" s="40">
        <v>4.8933267999999996</v>
      </c>
      <c r="P114" s="40">
        <v>16.818522999999999</v>
      </c>
      <c r="Q114" s="40">
        <v>-15.881997</v>
      </c>
      <c r="R114" s="40">
        <v>-12.663478</v>
      </c>
      <c r="S114" s="40">
        <v>30.292368</v>
      </c>
      <c r="T114" s="40">
        <v>-2.4195552</v>
      </c>
      <c r="U114" s="40">
        <v>11.192978</v>
      </c>
      <c r="V114" s="155">
        <v>-3.9469063000000002</v>
      </c>
      <c r="W114" s="24"/>
    </row>
    <row r="115" spans="1:23" x14ac:dyDescent="0.35">
      <c r="A115" s="2">
        <v>45265</v>
      </c>
      <c r="B115" s="40">
        <v>-16.095942000000001</v>
      </c>
      <c r="C115" s="40">
        <v>7.7456712999999997</v>
      </c>
      <c r="D115" s="40">
        <v>-3.8869440000000002</v>
      </c>
      <c r="E115" s="40">
        <v>0.88684560000000001</v>
      </c>
      <c r="F115" s="40">
        <v>53.142772999999998</v>
      </c>
      <c r="G115" s="40">
        <v>9.9371069999999992</v>
      </c>
      <c r="H115" s="40">
        <v>-4.2697786999999998</v>
      </c>
      <c r="I115" s="40">
        <v>12.958074</v>
      </c>
      <c r="J115" s="40">
        <v>25.913405999999998</v>
      </c>
      <c r="K115" s="40">
        <v>7.2628259999999996</v>
      </c>
      <c r="L115" s="40">
        <v>22.993029</v>
      </c>
      <c r="M115" s="40">
        <v>-4.7037180000000003</v>
      </c>
      <c r="N115" s="40">
        <v>44.639491999999997</v>
      </c>
      <c r="O115" s="40">
        <v>8.9974989999999995</v>
      </c>
      <c r="P115" s="40">
        <v>-12.174153</v>
      </c>
      <c r="Q115" s="40">
        <v>-11.262936</v>
      </c>
      <c r="R115" s="40">
        <v>-15.721565</v>
      </c>
      <c r="S115" s="40">
        <v>11.922586000000001</v>
      </c>
      <c r="T115" s="40">
        <v>-3.8210033999999999</v>
      </c>
      <c r="U115" s="40">
        <v>4.9644349999999999</v>
      </c>
      <c r="V115" s="155">
        <v>8.2192779999999992</v>
      </c>
      <c r="W115" s="24"/>
    </row>
    <row r="116" spans="1:23" x14ac:dyDescent="0.35">
      <c r="A116" s="2">
        <v>45296</v>
      </c>
      <c r="B116" s="40">
        <v>-19.566314999999999</v>
      </c>
      <c r="C116" s="40">
        <v>8.1761470000000003</v>
      </c>
      <c r="D116" s="40">
        <v>7.6147320000000001</v>
      </c>
      <c r="E116" s="40">
        <v>-0.79327820000000004</v>
      </c>
      <c r="F116" s="40">
        <v>40.373275999999997</v>
      </c>
      <c r="G116" s="40">
        <v>18.91272</v>
      </c>
      <c r="H116" s="40">
        <v>-2.3951948000000001</v>
      </c>
      <c r="I116" s="40">
        <v>23.158110000000001</v>
      </c>
      <c r="J116" s="40">
        <v>30.987691999999999</v>
      </c>
      <c r="K116" s="40">
        <v>13.181448</v>
      </c>
      <c r="L116" s="40">
        <v>34.245609999999999</v>
      </c>
      <c r="M116" s="40">
        <v>-7.4471530000000001</v>
      </c>
      <c r="N116" s="40">
        <v>41.880287000000003</v>
      </c>
      <c r="O116" s="40">
        <v>18.341805000000001</v>
      </c>
      <c r="P116" s="40">
        <v>-21.467506</v>
      </c>
      <c r="Q116" s="40">
        <v>-2.8534532000000001</v>
      </c>
      <c r="R116" s="40">
        <v>-14.177875999999999</v>
      </c>
      <c r="S116" s="40">
        <v>-0.98113419999999996</v>
      </c>
      <c r="T116" s="40">
        <v>2.6316761999999998</v>
      </c>
      <c r="U116" s="40">
        <v>12.153017</v>
      </c>
      <c r="V116" s="155">
        <v>16.17794</v>
      </c>
      <c r="W116" s="24"/>
    </row>
    <row r="117" spans="1:23" x14ac:dyDescent="0.35">
      <c r="A117" s="2">
        <v>45327</v>
      </c>
      <c r="B117" s="40">
        <v>-27.868407999999999</v>
      </c>
      <c r="C117" s="40">
        <v>-10.649323000000001</v>
      </c>
      <c r="D117" s="40">
        <v>-3.8647472999999999</v>
      </c>
      <c r="E117" s="40">
        <v>-6.2229276000000002</v>
      </c>
      <c r="F117" s="40">
        <v>39.363384000000003</v>
      </c>
      <c r="G117" s="40">
        <v>12.604582000000001</v>
      </c>
      <c r="H117" s="40">
        <v>-7.5628576000000001</v>
      </c>
      <c r="I117" s="40">
        <v>12.175787</v>
      </c>
      <c r="J117" s="40">
        <v>21.403444</v>
      </c>
      <c r="K117" s="40">
        <v>0.56012870000000003</v>
      </c>
      <c r="L117" s="40">
        <v>21.21706</v>
      </c>
      <c r="M117" s="40">
        <v>-12.052208</v>
      </c>
      <c r="N117" s="40">
        <v>34.488750000000003</v>
      </c>
      <c r="O117" s="40">
        <v>25.323986000000001</v>
      </c>
      <c r="P117" s="40">
        <v>-28.052443</v>
      </c>
      <c r="Q117" s="40">
        <v>-3.1798481999999999</v>
      </c>
      <c r="R117" s="40">
        <v>-18.031103000000002</v>
      </c>
      <c r="S117" s="40">
        <v>13.265789</v>
      </c>
      <c r="T117" s="40">
        <v>3.4625530000000002</v>
      </c>
      <c r="U117" s="40">
        <v>10.853863</v>
      </c>
      <c r="V117" s="155">
        <v>13.435292</v>
      </c>
      <c r="W117" s="24"/>
    </row>
    <row r="118" spans="1:23" x14ac:dyDescent="0.35">
      <c r="A118" s="2">
        <v>45356</v>
      </c>
      <c r="B118" s="40">
        <v>-17.998505000000002</v>
      </c>
      <c r="C118" s="40">
        <v>-10.269684</v>
      </c>
      <c r="D118" s="40">
        <v>0.80507994000000005</v>
      </c>
      <c r="E118" s="40">
        <v>3.4746646999999999</v>
      </c>
      <c r="F118" s="40">
        <v>48.041091999999999</v>
      </c>
      <c r="G118" s="40">
        <v>22.607029000000001</v>
      </c>
      <c r="H118" s="40">
        <v>1.1595249000000001</v>
      </c>
      <c r="I118" s="40">
        <v>18.054592</v>
      </c>
      <c r="J118" s="40">
        <v>11.742533</v>
      </c>
      <c r="K118" s="40">
        <v>8.8979239999999997</v>
      </c>
      <c r="L118" s="40">
        <v>27.973545000000001</v>
      </c>
      <c r="M118" s="40">
        <v>-7.8376235999999997</v>
      </c>
      <c r="N118" s="40">
        <v>29.110489999999999</v>
      </c>
      <c r="O118" s="40">
        <v>29.253768999999998</v>
      </c>
      <c r="P118" s="40">
        <v>-21.144311999999999</v>
      </c>
      <c r="Q118" s="40">
        <v>0.68782569999999998</v>
      </c>
      <c r="R118" s="40">
        <v>-15.409988</v>
      </c>
      <c r="S118" s="40">
        <v>6.3872932999999996</v>
      </c>
      <c r="T118" s="40">
        <v>1.3596177</v>
      </c>
      <c r="U118" s="40">
        <v>23.848807999999998</v>
      </c>
      <c r="V118" s="155">
        <v>20.021771999999999</v>
      </c>
      <c r="W118" s="24"/>
    </row>
    <row r="119" spans="1:23" x14ac:dyDescent="0.35">
      <c r="A119" s="2">
        <v>45387</v>
      </c>
      <c r="B119" s="40">
        <v>-16.657757</v>
      </c>
      <c r="C119" s="40">
        <v>3.5543919000000002</v>
      </c>
      <c r="D119" s="40">
        <v>-3.3789634999999998</v>
      </c>
      <c r="E119" s="40">
        <v>1.5408873999999999</v>
      </c>
      <c r="F119" s="40">
        <v>59.904420000000002</v>
      </c>
      <c r="G119" s="40">
        <v>37.443221999999999</v>
      </c>
      <c r="H119" s="40">
        <v>2.8640747000000002</v>
      </c>
      <c r="I119" s="40">
        <v>21.929825000000001</v>
      </c>
      <c r="J119" s="40">
        <v>23.874320000000001</v>
      </c>
      <c r="K119" s="40">
        <v>11.892068999999999</v>
      </c>
      <c r="L119" s="40">
        <v>24.104202000000001</v>
      </c>
      <c r="M119" s="40">
        <v>-2.4698614999999999</v>
      </c>
      <c r="N119" s="40">
        <v>30.938255000000002</v>
      </c>
      <c r="O119" s="40">
        <v>31.313683000000001</v>
      </c>
      <c r="P119" s="40">
        <v>-15.832317</v>
      </c>
      <c r="Q119" s="40">
        <v>-1.3634622000000001</v>
      </c>
      <c r="R119" s="40">
        <v>-12.446457000000001</v>
      </c>
      <c r="S119" s="40">
        <v>23.096298000000001</v>
      </c>
      <c r="T119" s="40">
        <v>8.4677810000000004</v>
      </c>
      <c r="U119" s="40">
        <v>13.779973999999999</v>
      </c>
      <c r="V119" s="155">
        <v>14.964795000000001</v>
      </c>
      <c r="W119" s="24"/>
    </row>
    <row r="120" spans="1:23" x14ac:dyDescent="0.35">
      <c r="A120" s="2">
        <v>45415</v>
      </c>
      <c r="B120" s="40">
        <v>-10.659636000000001</v>
      </c>
      <c r="C120" s="40">
        <v>2.3869634</v>
      </c>
      <c r="D120" s="40">
        <v>-10.741687000000001</v>
      </c>
      <c r="E120" s="40">
        <v>-1.3384163</v>
      </c>
      <c r="F120" s="40">
        <v>42.009414999999997</v>
      </c>
      <c r="G120" s="40">
        <v>41.079425999999998</v>
      </c>
      <c r="H120" s="40">
        <v>7.86829</v>
      </c>
      <c r="I120" s="40">
        <v>25.782753</v>
      </c>
      <c r="J120" s="40">
        <v>12.463856</v>
      </c>
      <c r="K120" s="40">
        <v>11.326397</v>
      </c>
      <c r="L120" s="40">
        <v>24.318731</v>
      </c>
      <c r="M120" s="40">
        <v>0.96482040000000002</v>
      </c>
      <c r="N120" s="40">
        <v>34.831893999999998</v>
      </c>
      <c r="O120" s="40">
        <v>29.104948</v>
      </c>
      <c r="P120" s="40">
        <v>-0.49241184999999998</v>
      </c>
      <c r="Q120" s="40">
        <v>-5.0627050000000002</v>
      </c>
      <c r="R120" s="40">
        <v>-10.655450999999999</v>
      </c>
      <c r="S120" s="40">
        <v>44.395316999999999</v>
      </c>
      <c r="T120" s="40">
        <v>-0.36607384999999998</v>
      </c>
      <c r="U120" s="40">
        <v>9.6859819999999992</v>
      </c>
      <c r="V120" s="155">
        <v>11.324059999999999</v>
      </c>
      <c r="W120" s="24"/>
    </row>
    <row r="121" spans="1:23" x14ac:dyDescent="0.35">
      <c r="A121" s="2">
        <v>45448</v>
      </c>
      <c r="B121" s="40">
        <v>-7.6151369999999998</v>
      </c>
      <c r="C121" s="40">
        <v>0.30820370000000002</v>
      </c>
      <c r="D121" s="40">
        <v>-13.738524999999999</v>
      </c>
      <c r="E121" s="40">
        <v>-3.0500292999999998</v>
      </c>
      <c r="F121" s="40">
        <v>38.281894999999999</v>
      </c>
      <c r="G121" s="40">
        <v>44.22954</v>
      </c>
      <c r="H121" s="40">
        <v>16.045486</v>
      </c>
      <c r="I121" s="40">
        <v>23.300982000000001</v>
      </c>
      <c r="J121" s="40">
        <v>3.4807562999999999</v>
      </c>
      <c r="K121" s="40">
        <v>1.1189222000000001</v>
      </c>
      <c r="L121" s="40">
        <v>0.63401459999999998</v>
      </c>
      <c r="M121" s="40">
        <v>5.954027</v>
      </c>
      <c r="N121" s="40">
        <v>23.883163</v>
      </c>
      <c r="O121" s="40">
        <v>26.234531</v>
      </c>
      <c r="P121" s="40">
        <v>1.7036199999999999</v>
      </c>
      <c r="Q121" s="40">
        <v>-7.304138</v>
      </c>
      <c r="R121" s="40">
        <v>-12.596655</v>
      </c>
      <c r="S121" s="40">
        <v>33.974220000000003</v>
      </c>
      <c r="T121" s="40">
        <v>-2.8673947000000002</v>
      </c>
      <c r="U121" s="40">
        <v>6.0975313</v>
      </c>
      <c r="V121" s="155">
        <v>0.79069140000000004</v>
      </c>
      <c r="W121" s="24"/>
    </row>
    <row r="122" spans="1:23" x14ac:dyDescent="0.35">
      <c r="A122" s="2">
        <v>45478</v>
      </c>
      <c r="B122">
        <v>-10.732894999999999</v>
      </c>
      <c r="C122">
        <v>-9.6753889999999991</v>
      </c>
      <c r="D122">
        <v>-10.289961</v>
      </c>
      <c r="E122">
        <v>-2.2374152999999999</v>
      </c>
      <c r="F122">
        <v>39.844524</v>
      </c>
      <c r="G122">
        <v>42.487749999999998</v>
      </c>
      <c r="H122">
        <v>17.721235</v>
      </c>
      <c r="I122">
        <v>32.866954999999997</v>
      </c>
      <c r="J122">
        <v>-7.2099924</v>
      </c>
      <c r="K122">
        <v>10.464835000000001</v>
      </c>
      <c r="L122">
        <v>-6.083685</v>
      </c>
      <c r="M122">
        <v>15.153193</v>
      </c>
      <c r="N122">
        <v>13.568555999999999</v>
      </c>
      <c r="O122">
        <v>29.449390000000001</v>
      </c>
      <c r="P122">
        <v>-2.4981200000000001</v>
      </c>
      <c r="Q122">
        <v>-1.2291848999999999</v>
      </c>
      <c r="R122">
        <v>-13.048178</v>
      </c>
      <c r="S122">
        <v>49.180267000000001</v>
      </c>
      <c r="T122">
        <v>-2.4527013000000002</v>
      </c>
      <c r="U122">
        <v>-2.4718463000000002</v>
      </c>
      <c r="V122" s="1">
        <v>-0.31285286000000001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-27.868407999999999</v>
      </c>
      <c r="C126" s="40" cm="1">
        <f t="array" ref="C126">MIN(_xlfn._xlws.FILTER(C2:C122, ISNUMBER(C2:C122)))</f>
        <v>-48.291077000000001</v>
      </c>
      <c r="D126" s="40" cm="1">
        <f t="array" ref="D126">MIN(_xlfn._xlws.FILTER(D2:D122, ISNUMBER(D2:D122)))</f>
        <v>-45.564906999999998</v>
      </c>
      <c r="E126" s="40" cm="1">
        <f t="array" ref="E126">MIN(_xlfn._xlws.FILTER(E2:E122, ISNUMBER(E2:E122)))</f>
        <v>-34.271464999999999</v>
      </c>
      <c r="F126" s="40" cm="1">
        <f t="array" ref="F126">MIN(_xlfn._xlws.FILTER(F2:F122, ISNUMBER(F2:F122)))</f>
        <v>-48.235720000000001</v>
      </c>
      <c r="G126" s="40" cm="1">
        <f t="array" ref="G126">MIN(_xlfn._xlws.FILTER(G2:G122, ISNUMBER(G2:G122)))</f>
        <v>-43.186073</v>
      </c>
      <c r="H126" s="40" cm="1">
        <f t="array" ref="H126">MIN(_xlfn._xlws.FILTER(H2:H122, ISNUMBER(H2:H122)))</f>
        <v>-37.672127000000003</v>
      </c>
      <c r="I126" s="40" cm="1">
        <f t="array" ref="I126">MIN(_xlfn._xlws.FILTER(I2:I122, ISNUMBER(I2:I122)))</f>
        <v>-30.424976000000001</v>
      </c>
      <c r="J126" s="40" cm="1">
        <f t="array" ref="J126">MIN(_xlfn._xlws.FILTER(J2:J122, ISNUMBER(J2:J122)))</f>
        <v>-40.37997</v>
      </c>
      <c r="K126" s="40" cm="1">
        <f t="array" ref="K126">MIN(_xlfn._xlws.FILTER(K2:K122, ISNUMBER(K2:K122)))</f>
        <v>-37.391247</v>
      </c>
      <c r="L126" s="40" cm="1">
        <f t="array" ref="L126">MIN(_xlfn._xlws.FILTER(L2:L122, ISNUMBER(L2:L122)))</f>
        <v>-55.152299999999997</v>
      </c>
      <c r="M126" s="40" cm="1">
        <f t="array" ref="M126">MIN(_xlfn._xlws.FILTER(M2:M122, ISNUMBER(M2:M122)))</f>
        <v>-45.795760000000001</v>
      </c>
      <c r="N126" s="40" cm="1">
        <f t="array" ref="N126">MIN(_xlfn._xlws.FILTER(N2:N122, ISNUMBER(N2:N122)))</f>
        <v>-55.316932999999999</v>
      </c>
      <c r="O126" s="40" cm="1">
        <f t="array" ref="O126">MIN(_xlfn._xlws.FILTER(O2:O122, ISNUMBER(O2:O122)))</f>
        <v>-38.107289999999999</v>
      </c>
      <c r="P126" s="40" cm="1">
        <f t="array" ref="P126">MIN(_xlfn._xlws.FILTER(P2:P122, ISNUMBER(P2:P122)))</f>
        <v>-40.043945000000001</v>
      </c>
      <c r="Q126" s="40" cm="1">
        <f t="array" ref="Q126">MIN(_xlfn._xlws.FILTER(Q2:Q122, ISNUMBER(Q2:Q122)))</f>
        <v>-24.177306999999999</v>
      </c>
      <c r="R126" s="40" cm="1">
        <f t="array" ref="R126">MIN(_xlfn._xlws.FILTER(R2:R122, ISNUMBER(R2:R122)))</f>
        <v>-30.940055999999998</v>
      </c>
      <c r="S126" s="40" cm="1">
        <f t="array" ref="S126">MIN(_xlfn._xlws.FILTER(S2:S122, ISNUMBER(S2:S122)))</f>
        <v>-54.353476999999998</v>
      </c>
      <c r="T126" s="40" cm="1">
        <f t="array" ref="T126">MIN(_xlfn._xlws.FILTER(T2:T122, ISNUMBER(T2:T122)))</f>
        <v>-35.989983000000002</v>
      </c>
      <c r="U126" s="40" cm="1">
        <f t="array" ref="U126">MIN(_xlfn._xlws.FILTER(U2:U122, ISNUMBER(U2:U122)))</f>
        <v>-43.580418000000002</v>
      </c>
      <c r="V126" s="155" cm="1">
        <f t="array" ref="V126">MIN(_xlfn._xlws.FILTER(V2:V122, ISNUMBER(V2:V122)))</f>
        <v>-29.932213000000001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58.742203000000003</v>
      </c>
      <c r="C127" s="42" cm="1">
        <f t="array" ref="C127">MAX(_xlfn._xlws.FILTER(C1:C122, ISNUMBER(C1:C122)))</f>
        <v>57.350383999999998</v>
      </c>
      <c r="D127" s="42" cm="1">
        <f t="array" ref="D127">MAX(_xlfn._xlws.FILTER(D1:D122, ISNUMBER(D1:D122)))</f>
        <v>58.407319999999999</v>
      </c>
      <c r="E127" s="42" cm="1">
        <f t="array" ref="E127">MAX(_xlfn._xlws.FILTER(E1:E122, ISNUMBER(E1:E122)))</f>
        <v>35.815094000000002</v>
      </c>
      <c r="F127" s="42" cm="1">
        <f t="array" ref="F127">MAX(_xlfn._xlws.FILTER(F1:F122, ISNUMBER(F1:F122)))</f>
        <v>65.665610000000001</v>
      </c>
      <c r="G127" s="42" cm="1">
        <f t="array" ref="G127">MAX(_xlfn._xlws.FILTER(G1:G122, ISNUMBER(G1:G122)))</f>
        <v>82.839380000000006</v>
      </c>
      <c r="H127" s="42" cm="1">
        <f t="array" ref="H127">MAX(_xlfn._xlws.FILTER(H1:H122, ISNUMBER(H1:H122)))</f>
        <v>28.765415000000001</v>
      </c>
      <c r="I127" s="42" cm="1">
        <f t="array" ref="I127">MAX(_xlfn._xlws.FILTER(I1:I122, ISNUMBER(I1:I122)))</f>
        <v>89.671009999999995</v>
      </c>
      <c r="J127" s="42" cm="1">
        <f t="array" ref="J127">MAX(_xlfn._xlws.FILTER(J1:J122, ISNUMBER(J1:J122)))</f>
        <v>79.411384999999996</v>
      </c>
      <c r="K127" s="42" cm="1">
        <f t="array" ref="K127">MAX(_xlfn._xlws.FILTER(K1:K122, ISNUMBER(K1:K122)))</f>
        <v>105.03144</v>
      </c>
      <c r="L127" s="42" cm="1">
        <f t="array" ref="L127">MAX(_xlfn._xlws.FILTER(L1:L122, ISNUMBER(L1:L122)))</f>
        <v>94.517960000000002</v>
      </c>
      <c r="M127" s="42" cm="1">
        <f t="array" ref="M127">MAX(_xlfn._xlws.FILTER(M1:M122, ISNUMBER(M1:M122)))</f>
        <v>103.69343600000001</v>
      </c>
      <c r="N127" s="42" cm="1">
        <f t="array" ref="N127">MAX(_xlfn._xlws.FILTER(N1:N122, ISNUMBER(N1:N122)))</f>
        <v>78.070160000000001</v>
      </c>
      <c r="O127" s="42" cm="1">
        <f t="array" ref="O127">MAX(_xlfn._xlws.FILTER(O1:O122, ISNUMBER(O1:O122)))</f>
        <v>91.267105000000001</v>
      </c>
      <c r="P127" s="42" cm="1">
        <f t="array" ref="P127">MAX(_xlfn._xlws.FILTER(P1:P122, ISNUMBER(P1:P122)))</f>
        <v>57.377074999999998</v>
      </c>
      <c r="Q127" s="42" cm="1">
        <f t="array" ref="Q127">MAX(_xlfn._xlws.FILTER(Q1:Q122, ISNUMBER(Q1:Q122)))</f>
        <v>39.817776000000002</v>
      </c>
      <c r="R127" s="42" cm="1">
        <f t="array" ref="R127">MAX(_xlfn._xlws.FILTER(R1:R122, ISNUMBER(R1:R122)))</f>
        <v>38.707816999999999</v>
      </c>
      <c r="S127" s="42" cm="1">
        <f t="array" ref="S127">MAX(_xlfn._xlws.FILTER(S1:S122, ISNUMBER(S1:S122)))</f>
        <v>92.256929999999997</v>
      </c>
      <c r="T127" s="42" cm="1">
        <f t="array" ref="T127">MAX(_xlfn._xlws.FILTER(T1:T122, ISNUMBER(T1:T122)))</f>
        <v>56.01249</v>
      </c>
      <c r="U127" s="42" cm="1">
        <f t="array" ref="U127">MAX(_xlfn._xlws.FILTER(U1:U122, ISNUMBER(U1:U122)))</f>
        <v>74.359830000000002</v>
      </c>
      <c r="V127" s="156" cm="1">
        <f t="array" ref="V127">MAX(_xlfn._xlws.FILTER(V1:V122, ISNUMBER(V1:V122)))</f>
        <v>55.922446999999998</v>
      </c>
    </row>
    <row r="128" spans="1:23" x14ac:dyDescent="0.35">
      <c r="A128" s="2" t="s">
        <v>397</v>
      </c>
      <c r="B128" s="40" cm="1">
        <f t="array" ref="B128">MEDIAN(_xlfn._xlws.FILTER(B1:B122, ISNUMBER(B1:B122)))</f>
        <v>0.73648690000000006</v>
      </c>
      <c r="C128" s="40" cm="1">
        <f t="array" ref="C128">MEDIAN(_xlfn._xlws.FILTER(C1:C122, ISNUMBER(C1:C122)))</f>
        <v>-3.1775117000000002</v>
      </c>
      <c r="D128" s="40" cm="1">
        <f t="array" ref="D128">MEDIAN(_xlfn._xlws.FILTER(D1:D122, ISNUMBER(D1:D122)))</f>
        <v>1.3466954</v>
      </c>
      <c r="E128" s="40" cm="1">
        <f t="array" ref="E128">MEDIAN(_xlfn._xlws.FILTER(E1:E122, ISNUMBER(E1:E122)))</f>
        <v>-1.0656178000000001</v>
      </c>
      <c r="F128" s="40" cm="1">
        <f t="array" ref="F128">MEDIAN(_xlfn._xlws.FILTER(F1:F122, ISNUMBER(F1:F122)))</f>
        <v>-5.9261799999999996</v>
      </c>
      <c r="G128" s="40" cm="1">
        <f t="array" ref="G128">MEDIAN(_xlfn._xlws.FILTER(G1:G122, ISNUMBER(G1:G122)))</f>
        <v>2.7533650000000001</v>
      </c>
      <c r="H128" s="40" cm="1">
        <f t="array" ref="H128">MEDIAN(_xlfn._xlws.FILTER(H1:H122, ISNUMBER(H1:H122)))</f>
        <v>-3.3663929000000001</v>
      </c>
      <c r="I128" s="40" cm="1">
        <f t="array" ref="I128">MEDIAN(_xlfn._xlws.FILTER(I1:I122, ISNUMBER(I1:I122)))</f>
        <v>13.085592</v>
      </c>
      <c r="J128" s="40" cm="1">
        <f t="array" ref="J128">MEDIAN(_xlfn._xlws.FILTER(J1:J122, ISNUMBER(J1:J122)))</f>
        <v>1.0381103</v>
      </c>
      <c r="K128" s="40" cm="1">
        <f t="array" ref="K128">MEDIAN(_xlfn._xlws.FILTER(K1:K122, ISNUMBER(K1:K122)))</f>
        <v>0.35561323</v>
      </c>
      <c r="L128" s="40" cm="1">
        <f t="array" ref="L128">MEDIAN(_xlfn._xlws.FILTER(L1:L122, ISNUMBER(L1:L122)))</f>
        <v>2.5449633999999999</v>
      </c>
      <c r="M128" s="40" cm="1">
        <f t="array" ref="M128">MEDIAN(_xlfn._xlws.FILTER(M1:M122, ISNUMBER(M1:M122)))</f>
        <v>-1.653111</v>
      </c>
      <c r="N128" s="40" cm="1">
        <f t="array" ref="N128">MEDIAN(_xlfn._xlws.FILTER(N1:N122, ISNUMBER(N1:N122)))</f>
        <v>-0.60707330000000004</v>
      </c>
      <c r="O128" s="40" cm="1">
        <f t="array" ref="O128">MEDIAN(_xlfn._xlws.FILTER(O1:O122, ISNUMBER(O1:O122)))</f>
        <v>7.9363226999999998</v>
      </c>
      <c r="P128" s="40" cm="1">
        <f t="array" ref="P128">MEDIAN(_xlfn._xlws.FILTER(P1:P122, ISNUMBER(P1:P122)))</f>
        <v>0.54792165999999998</v>
      </c>
      <c r="Q128" s="40" cm="1">
        <f t="array" ref="Q128">MEDIAN(_xlfn._xlws.FILTER(Q1:Q122, ISNUMBER(Q1:Q122)))</f>
        <v>-1.3634622000000001</v>
      </c>
      <c r="R128" s="40" cm="1">
        <f t="array" ref="R128">MEDIAN(_xlfn._xlws.FILTER(R1:R122, ISNUMBER(R1:R122)))</f>
        <v>3.0755996999999998E-3</v>
      </c>
      <c r="S128" s="40" cm="1">
        <f t="array" ref="S128">MEDIAN(_xlfn._xlws.FILTER(S1:S122, ISNUMBER(S1:S122)))</f>
        <v>-0.99312069999999997</v>
      </c>
      <c r="T128" s="40" cm="1">
        <f t="array" ref="T128">MEDIAN(_xlfn._xlws.FILTER(T1:T122, ISNUMBER(T1:T122)))</f>
        <v>-2.4527013000000002</v>
      </c>
      <c r="U128" s="40" cm="1">
        <f t="array" ref="U128">MEDIAN(_xlfn._xlws.FILTER(U1:U122, ISNUMBER(U1:U122)))</f>
        <v>-1.1803030999999999</v>
      </c>
      <c r="V128" s="155" cm="1">
        <f t="array" ref="V128">MEDIAN(_xlfn._xlws.FILTER(V1:V122, ISNUMBER(V1:V122)))</f>
        <v>10.198909499999999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32</v>
      </c>
      <c r="C130">
        <f>COUNTIF(C2:C122, "&lt;"&amp;Assumption!$F$50)</f>
        <v>50</v>
      </c>
      <c r="D130">
        <f>COUNTIF(D2:D122, "&lt;"&amp;Assumption!$F$50)</f>
        <v>27</v>
      </c>
      <c r="E130">
        <f>COUNTIF(E2:E122, "&lt;"&amp;Assumption!$F$50)</f>
        <v>28</v>
      </c>
      <c r="F130">
        <f>COUNTIF(F2:F122, "&lt;"&amp;Assumption!$F$50)</f>
        <v>52</v>
      </c>
      <c r="G130">
        <f>COUNTIF(G2:G122, "&lt;"&amp;Assumption!$F$50)</f>
        <v>30</v>
      </c>
      <c r="H130">
        <f>COUNTIF(H2:H122, "&lt;"&amp;Assumption!$F$50)</f>
        <v>34</v>
      </c>
      <c r="I130">
        <f>COUNTIF(I2:I122, "&lt;"&amp;Assumption!$F$50)</f>
        <v>20</v>
      </c>
      <c r="J130">
        <f>COUNTIF(J2:J122, "&lt;"&amp;Assumption!$F$50)</f>
        <v>32</v>
      </c>
      <c r="K130">
        <f>COUNTIF(K2:K122, "&lt;"&amp;Assumption!$F$50)</f>
        <v>39</v>
      </c>
      <c r="L130">
        <f>COUNTIF(L2:L122, "&lt;"&amp;Assumption!$F$50)</f>
        <v>38</v>
      </c>
      <c r="M130">
        <f>COUNTIF(M2:M122, "&lt;"&amp;Assumption!$F$50)</f>
        <v>34</v>
      </c>
      <c r="N130">
        <f>COUNTIF(N2:N122, "&lt;"&amp;Assumption!$F$50)</f>
        <v>50</v>
      </c>
      <c r="O130">
        <f>COUNTIF(O2:O122, "&lt;"&amp;Assumption!$F$50)</f>
        <v>18</v>
      </c>
      <c r="P130">
        <f>COUNTIF(P2:P122, "&lt;"&amp;Assumption!$F$50)</f>
        <v>40</v>
      </c>
      <c r="Q130">
        <f>COUNTIF(Q2:Q122, "&lt;"&amp;Assumption!$F$50)</f>
        <v>33</v>
      </c>
      <c r="R130">
        <f>COUNTIF(R2:R122, "&lt;"&amp;Assumption!$F$50)</f>
        <v>27</v>
      </c>
      <c r="S130">
        <f>COUNTIF(S2:S122, "&lt;"&amp;Assumption!$F$50)</f>
        <v>43</v>
      </c>
      <c r="T130">
        <f>COUNTIF(T2:T122, "&lt;"&amp;Assumption!$F$50)</f>
        <v>31</v>
      </c>
      <c r="U130">
        <f>COUNTIF(U2:U122, "&lt;"&amp;Assumption!$F$50)</f>
        <v>38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85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111</v>
      </c>
      <c r="R131">
        <f t="shared" si="0"/>
        <v>121</v>
      </c>
      <c r="S131">
        <f t="shared" si="0"/>
        <v>121</v>
      </c>
      <c r="T131">
        <f t="shared" si="0"/>
        <v>111</v>
      </c>
      <c r="U131">
        <f t="shared" si="0"/>
        <v>121</v>
      </c>
      <c r="V131" s="1">
        <f t="shared" si="0"/>
        <v>94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0.37647058823529411</v>
      </c>
      <c r="C133" s="9">
        <f t="shared" ref="C133:V133" si="1">C130/C131</f>
        <v>0.41322314049586778</v>
      </c>
      <c r="D133" s="9">
        <f t="shared" si="1"/>
        <v>0.2231404958677686</v>
      </c>
      <c r="E133" s="9">
        <f t="shared" si="1"/>
        <v>0.23140495867768596</v>
      </c>
      <c r="F133" s="9">
        <f t="shared" si="1"/>
        <v>0.42975206611570249</v>
      </c>
      <c r="G133" s="9">
        <f t="shared" si="1"/>
        <v>0.24793388429752067</v>
      </c>
      <c r="H133" s="9">
        <f t="shared" si="1"/>
        <v>0.28099173553719009</v>
      </c>
      <c r="I133" s="9">
        <f t="shared" si="1"/>
        <v>0.16528925619834711</v>
      </c>
      <c r="J133" s="9">
        <f t="shared" si="1"/>
        <v>0.26446280991735538</v>
      </c>
      <c r="K133" s="9">
        <f t="shared" si="1"/>
        <v>0.32231404958677684</v>
      </c>
      <c r="L133" s="9">
        <f t="shared" si="1"/>
        <v>0.31404958677685951</v>
      </c>
      <c r="M133" s="9">
        <f t="shared" si="1"/>
        <v>0.28099173553719009</v>
      </c>
      <c r="N133" s="9">
        <f t="shared" si="1"/>
        <v>0.41322314049586778</v>
      </c>
      <c r="O133" s="9">
        <f t="shared" si="1"/>
        <v>0.1487603305785124</v>
      </c>
      <c r="P133" s="9">
        <f t="shared" si="1"/>
        <v>0.33057851239669422</v>
      </c>
      <c r="Q133" s="9">
        <f t="shared" si="1"/>
        <v>0.29729729729729731</v>
      </c>
      <c r="R133" s="9">
        <f t="shared" si="1"/>
        <v>0.2231404958677686</v>
      </c>
      <c r="S133" s="9">
        <f t="shared" si="1"/>
        <v>0.35537190082644626</v>
      </c>
      <c r="T133" s="9">
        <f t="shared" si="1"/>
        <v>0.27927927927927926</v>
      </c>
      <c r="U133" s="9">
        <f t="shared" si="1"/>
        <v>0.31404958677685951</v>
      </c>
      <c r="V133" s="48">
        <f t="shared" si="1"/>
        <v>0.1276595744680851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0.33700000000000002</v>
      </c>
      <c r="C136" s="40" cm="1">
        <f t="array" ref="C136">_xlfn.PERCENTRANK.EXC(_xlfn._xlws.FILTER(C2:C122, ISNUMBER(C2:C122)),C120)</f>
        <v>0.56499999999999995</v>
      </c>
      <c r="D136" s="40" cm="1">
        <f t="array" ref="D136">_xlfn.PERCENTRANK.EXC(_xlfn._xlws.FILTER(D2:D122, ISNUMBER(D2:D122)),D120)</f>
        <v>0.19600000000000001</v>
      </c>
      <c r="E136" s="40" cm="1">
        <f t="array" ref="E136">_xlfn.PERCENTRANK.EXC(_xlfn._xlws.FILTER(E2:E122, ISNUMBER(E2:E122)),E120)</f>
        <v>0.48299999999999998</v>
      </c>
      <c r="F136" s="40" cm="1">
        <f t="array" ref="F136">_xlfn.PERCENTRANK.EXC(_xlfn._xlws.FILTER(F2:F122, ISNUMBER(F2:F122)),F120)</f>
        <v>0.86</v>
      </c>
      <c r="G136" s="40" cm="1">
        <f t="array" ref="G136">_xlfn.PERCENTRANK.EXC(_xlfn._xlws.FILTER(G2:G122, ISNUMBER(G2:G122)),G120)</f>
        <v>0.91800000000000004</v>
      </c>
      <c r="H136" s="40" cm="1">
        <f t="array" ref="H136">_xlfn.PERCENTRANK.EXC(_xlfn._xlws.FILTER(H2:H122, ISNUMBER(H2:H122)),H120)</f>
        <v>0.86799999999999999</v>
      </c>
      <c r="I136" s="40" cm="1">
        <f t="array" ref="I136">_xlfn.PERCENTRANK.EXC(_xlfn._xlws.FILTER(I2:I122, ISNUMBER(I2:I122)),I120)</f>
        <v>0.77</v>
      </c>
      <c r="J136" s="40" cm="1">
        <f t="array" ref="J136">_xlfn.PERCENTRANK.EXC(_xlfn._xlws.FILTER(J2:J122, ISNUMBER(J2:J122)),J120)</f>
        <v>0.72899999999999998</v>
      </c>
      <c r="K136" s="40" cm="1">
        <f t="array" ref="K136">_xlfn.PERCENTRANK.EXC(_xlfn._xlws.FILTER(K2:K122, ISNUMBER(K2:K122)),K120)</f>
        <v>0.63100000000000001</v>
      </c>
      <c r="L136" s="40" cm="1">
        <f t="array" ref="L136">_xlfn.PERCENTRANK.EXC(_xlfn._xlws.FILTER(L2:L122, ISNUMBER(L2:L122)),L120)</f>
        <v>0.79500000000000004</v>
      </c>
      <c r="M136" s="40" cm="1">
        <f t="array" ref="M136">_xlfn.PERCENTRANK.EXC(_xlfn._xlws.FILTER(M2:M122, ISNUMBER(M2:M122)),M120)</f>
        <v>0.52400000000000002</v>
      </c>
      <c r="N136" s="40" cm="1">
        <f t="array" ref="N136">_xlfn.PERCENTRANK.EXC(_xlfn._xlws.FILTER(N2:N122, ISNUMBER(N2:N122)),N120)</f>
        <v>0.83599999999999997</v>
      </c>
      <c r="O136" s="40" cm="1">
        <f t="array" ref="O136">_xlfn.PERCENTRANK.EXC(_xlfn._xlws.FILTER(O2:O122, ISNUMBER(O2:O122)),O120)</f>
        <v>0.81100000000000005</v>
      </c>
      <c r="P136" s="40" cm="1">
        <f t="array" ref="P136">_xlfn.PERCENTRANK.EXC(_xlfn._xlws.FILTER(P2:P122, ISNUMBER(P2:P122)),P120)</f>
        <v>0.47499999999999998</v>
      </c>
      <c r="Q136" s="40" cm="1">
        <f t="array" ref="Q136">_xlfn.PERCENTRANK.EXC(_xlfn._xlws.FILTER(Q2:Q122, ISNUMBER(Q2:Q122)),Q120)</f>
        <v>0.39200000000000002</v>
      </c>
      <c r="R136" s="40" cm="1">
        <f t="array" ref="R136">_xlfn.PERCENTRANK.EXC(_xlfn._xlws.FILTER(R2:R122, ISNUMBER(R2:R122)),R120)</f>
        <v>0.20399999999999999</v>
      </c>
      <c r="S136" s="40" cm="1">
        <f t="array" ref="S136">_xlfn.PERCENTRANK.EXC(_xlfn._xlws.FILTER(S2:S122, ISNUMBER(S2:S122)),S120)</f>
        <v>0.89300000000000002</v>
      </c>
      <c r="T136" s="40" cm="1">
        <f t="array" ref="T136">_xlfn.PERCENTRANK.EXC(_xlfn._xlws.FILTER(T2:T122, ISNUMBER(T2:T122)),T120)</f>
        <v>0.56200000000000006</v>
      </c>
      <c r="U136" s="40" cm="1">
        <f t="array" ref="U136">_xlfn.PERCENTRANK.EXC(_xlfn._xlws.FILTER(U2:U122, ISNUMBER(U2:U122)),U120)</f>
        <v>0.69599999999999995</v>
      </c>
      <c r="V136" s="155" cm="1">
        <f t="array" ref="V136">_xlfn.PERCENTRANK.EXC(_xlfn._xlws.FILTER(V2:V122, ISNUMBER(V2:V122)),V120)</f>
        <v>0.53600000000000003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0.41799999999999998</v>
      </c>
      <c r="C137" s="40" cm="1">
        <f t="array" ref="C137">_xlfn.PERCENTRANK.EXC(_xlfn._xlws.FILTER(C2:C122, ISNUMBER(C2:C122)),C121)</f>
        <v>0.54</v>
      </c>
      <c r="D137" s="40" cm="1">
        <f t="array" ref="D137">_xlfn.PERCENTRANK.EXC(_xlfn._xlws.FILTER(D2:D122, ISNUMBER(D2:D122)),D121)</f>
        <v>0.17199999999999999</v>
      </c>
      <c r="E137" s="40" cm="1">
        <f t="array" ref="E137">_xlfn.PERCENTRANK.EXC(_xlfn._xlws.FILTER(E2:E122, ISNUMBER(E2:E122)),E121)</f>
        <v>0.434</v>
      </c>
      <c r="F137" s="40" cm="1">
        <f t="array" ref="F137">_xlfn.PERCENTRANK.EXC(_xlfn._xlws.FILTER(F2:F122, ISNUMBER(F2:F122)),F121)</f>
        <v>0.80300000000000005</v>
      </c>
      <c r="G137" s="40" cm="1">
        <f t="array" ref="G137">_xlfn.PERCENTRANK.EXC(_xlfn._xlws.FILTER(G2:G122, ISNUMBER(G2:G122)),G121)</f>
        <v>0.94199999999999995</v>
      </c>
      <c r="H137" s="40" cm="1">
        <f t="array" ref="H137">_xlfn.PERCENTRANK.EXC(_xlfn._xlws.FILTER(H2:H122, ISNUMBER(H2:H122)),H121)</f>
        <v>0.91800000000000004</v>
      </c>
      <c r="I137" s="40" cm="1">
        <f t="array" ref="I137">_xlfn.PERCENTRANK.EXC(_xlfn._xlws.FILTER(I2:I122, ISNUMBER(I2:I122)),I121)</f>
        <v>0.72099999999999997</v>
      </c>
      <c r="J137" s="40" cm="1">
        <f t="array" ref="J137">_xlfn.PERCENTRANK.EXC(_xlfn._xlws.FILTER(J2:J122, ISNUMBER(J2:J122)),J121)</f>
        <v>0.56499999999999995</v>
      </c>
      <c r="K137" s="40" cm="1">
        <f t="array" ref="K137">_xlfn.PERCENTRANK.EXC(_xlfn._xlws.FILTER(K2:K122, ISNUMBER(K2:K122)),K121)</f>
        <v>0.53200000000000003</v>
      </c>
      <c r="L137" s="40" cm="1">
        <f t="array" ref="L137">_xlfn.PERCENTRANK.EXC(_xlfn._xlws.FILTER(L2:L122, ISNUMBER(L2:L122)),L121)</f>
        <v>0.45</v>
      </c>
      <c r="M137" s="40" cm="1">
        <f t="array" ref="M137">_xlfn.PERCENTRANK.EXC(_xlfn._xlws.FILTER(M2:M122, ISNUMBER(M2:M122)),M121)</f>
        <v>0.622</v>
      </c>
      <c r="N137" s="40" cm="1">
        <f t="array" ref="N137">_xlfn.PERCENTRANK.EXC(_xlfn._xlws.FILTER(N2:N122, ISNUMBER(N2:N122)),N121)</f>
        <v>0.68799999999999994</v>
      </c>
      <c r="O137" s="40" cm="1">
        <f t="array" ref="O137">_xlfn.PERCENTRANK.EXC(_xlfn._xlws.FILTER(O2:O122, ISNUMBER(O2:O122)),O121)</f>
        <v>0.79500000000000004</v>
      </c>
      <c r="P137" s="40" cm="1">
        <f t="array" ref="P137">_xlfn.PERCENTRANK.EXC(_xlfn._xlws.FILTER(P2:P122, ISNUMBER(P2:P122)),P121)</f>
        <v>0.53200000000000003</v>
      </c>
      <c r="Q137" s="40" cm="1">
        <f t="array" ref="Q137">_xlfn.PERCENTRANK.EXC(_xlfn._xlws.FILTER(Q2:Q122, ISNUMBER(Q2:Q122)),Q121)</f>
        <v>0.34799999999999998</v>
      </c>
      <c r="R137" s="40" cm="1">
        <f t="array" ref="R137">_xlfn.PERCENTRANK.EXC(_xlfn._xlws.FILTER(R2:R122, ISNUMBER(R2:R122)),R121)</f>
        <v>0.17199999999999999</v>
      </c>
      <c r="S137" s="40" cm="1">
        <f t="array" ref="S137">_xlfn.PERCENTRANK.EXC(_xlfn._xlws.FILTER(S2:S122, ISNUMBER(S2:S122)),S121)</f>
        <v>0.877</v>
      </c>
      <c r="T137" s="40" cm="1">
        <f t="array" ref="T137">_xlfn.PERCENTRANK.EXC(_xlfn._xlws.FILTER(T2:T122, ISNUMBER(T2:T122)),T121)</f>
        <v>0.49099999999999999</v>
      </c>
      <c r="U137" s="40" cm="1">
        <f t="array" ref="U137">_xlfn.PERCENTRANK.EXC(_xlfn._xlws.FILTER(U2:U122, ISNUMBER(U2:U122)),U121)</f>
        <v>0.65500000000000003</v>
      </c>
      <c r="V137" s="155" cm="1">
        <f t="array" ref="V137">_xlfn.PERCENTRANK.EXC(_xlfn._xlws.FILTER(V2:V122, ISNUMBER(V2:V122)),V121)</f>
        <v>0.252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0.32500000000000001</v>
      </c>
      <c r="C138" s="40" cm="1">
        <f t="array" ref="C138">_xlfn.PERCENTRANK.EXC(_xlfn._xlws.FILTER(C2:C122, ISNUMBER(C2:C122)),C122)</f>
        <v>0.442</v>
      </c>
      <c r="D138" s="40" cm="1">
        <f t="array" ref="D138">_xlfn.PERCENTRANK.EXC(_xlfn._xlws.FILTER(D2:D122, ISNUMBER(D2:D122)),D122)</f>
        <v>0.221</v>
      </c>
      <c r="E138" s="40" cm="1">
        <f t="array" ref="E138">_xlfn.PERCENTRANK.EXC(_xlfn._xlws.FILTER(E2:E122, ISNUMBER(E2:E122)),E122)</f>
        <v>0.442</v>
      </c>
      <c r="F138" s="40" cm="1">
        <f t="array" ref="F138">_xlfn.PERCENTRANK.EXC(_xlfn._xlws.FILTER(F2:F122, ISNUMBER(F2:F122)),F122)</f>
        <v>0.84399999999999997</v>
      </c>
      <c r="G138" s="40" cm="1">
        <f t="array" ref="G138">_xlfn.PERCENTRANK.EXC(_xlfn._xlws.FILTER(G2:G122, ISNUMBER(G2:G122)),G122)</f>
        <v>0.92600000000000005</v>
      </c>
      <c r="H138" s="40" cm="1">
        <f t="array" ref="H138">_xlfn.PERCENTRANK.EXC(_xlfn._xlws.FILTER(H2:H122, ISNUMBER(H2:H122)),H122)</f>
        <v>0.94199999999999995</v>
      </c>
      <c r="I138" s="40" cm="1">
        <f t="array" ref="I138">_xlfn.PERCENTRANK.EXC(_xlfn._xlws.FILTER(I2:I122, ISNUMBER(I2:I122)),I122)</f>
        <v>0.86799999999999999</v>
      </c>
      <c r="J138" s="40" cm="1">
        <f t="array" ref="J138">_xlfn.PERCENTRANK.EXC(_xlfn._xlws.FILTER(J2:J122, ISNUMBER(J2:J122)),J122)</f>
        <v>0.32700000000000001</v>
      </c>
      <c r="K138" s="40" cm="1">
        <f t="array" ref="K138">_xlfn.PERCENTRANK.EXC(_xlfn._xlws.FILTER(K2:K122, ISNUMBER(K2:K122)),K122)</f>
        <v>0.61399999999999999</v>
      </c>
      <c r="L138" s="40" cm="1">
        <f t="array" ref="L138">_xlfn.PERCENTRANK.EXC(_xlfn._xlws.FILTER(L2:L122, ISNUMBER(L2:L122)),L122)</f>
        <v>0.36</v>
      </c>
      <c r="M138" s="40" cm="1">
        <f t="array" ref="M138">_xlfn.PERCENTRANK.EXC(_xlfn._xlws.FILTER(M2:M122, ISNUMBER(M2:M122)),M122)</f>
        <v>0.78600000000000003</v>
      </c>
      <c r="N138" s="40" cm="1">
        <f t="array" ref="N138">_xlfn.PERCENTRANK.EXC(_xlfn._xlws.FILTER(N2:N122, ISNUMBER(N2:N122)),N122)</f>
        <v>0.59799999999999998</v>
      </c>
      <c r="O138" s="40" cm="1">
        <f t="array" ref="O138">_xlfn.PERCENTRANK.EXC(_xlfn._xlws.FILTER(O2:O122, ISNUMBER(O2:O122)),O122)</f>
        <v>0.82699999999999996</v>
      </c>
      <c r="P138" s="40" cm="1">
        <f t="array" ref="P138">_xlfn.PERCENTRANK.EXC(_xlfn._xlws.FILTER(P2:P122, ISNUMBER(P2:P122)),P122)</f>
        <v>0.45</v>
      </c>
      <c r="Q138" s="40" cm="1">
        <f t="array" ref="Q138">_xlfn.PERCENTRANK.EXC(_xlfn._xlws.FILTER(Q2:Q122, ISNUMBER(Q2:Q122)),Q122)</f>
        <v>0.50800000000000001</v>
      </c>
      <c r="R138" s="40" cm="1">
        <f t="array" ref="R138">_xlfn.PERCENTRANK.EXC(_xlfn._xlws.FILTER(R2:R122, ISNUMBER(R2:R122)),R122)</f>
        <v>0.14699999999999999</v>
      </c>
      <c r="S138" s="40" cm="1">
        <f t="array" ref="S138">_xlfn.PERCENTRANK.EXC(_xlfn._xlws.FILTER(S2:S122, ISNUMBER(S2:S122)),S122)</f>
        <v>0.90900000000000003</v>
      </c>
      <c r="T138" s="40" cm="1">
        <f t="array" ref="T138">_xlfn.PERCENTRANK.EXC(_xlfn._xlws.FILTER(T2:T122, ISNUMBER(T2:T122)),T122)</f>
        <v>0.5</v>
      </c>
      <c r="U138" s="40" cm="1">
        <f t="array" ref="U138">_xlfn.PERCENTRANK.EXC(_xlfn._xlws.FILTER(U2:U122, ISNUMBER(U2:U122)),U122)</f>
        <v>0.49099999999999999</v>
      </c>
      <c r="V138" s="155" cm="1">
        <f t="array" ref="V138">_xlfn.PERCENTRANK.EXC(_xlfn._xlws.FILTER(V2:V122, ISNUMBER(V2:V122)),V122)</f>
        <v>0.23100000000000001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0.36000000000000004</v>
      </c>
      <c r="C140" s="40">
        <f t="shared" si="2"/>
        <v>0.51566666666666661</v>
      </c>
      <c r="D140" s="40">
        <f t="shared" si="2"/>
        <v>0.19633333333333333</v>
      </c>
      <c r="E140" s="40">
        <f t="shared" si="2"/>
        <v>0.45300000000000001</v>
      </c>
      <c r="F140" s="40">
        <f t="shared" si="2"/>
        <v>0.83566666666666667</v>
      </c>
      <c r="G140" s="40">
        <f t="shared" si="2"/>
        <v>0.92866666666666664</v>
      </c>
      <c r="H140" s="40">
        <f t="shared" si="2"/>
        <v>0.90933333333333322</v>
      </c>
      <c r="I140" s="40">
        <f t="shared" si="2"/>
        <v>0.78633333333333333</v>
      </c>
      <c r="J140" s="40">
        <f t="shared" si="2"/>
        <v>0.54033333333333333</v>
      </c>
      <c r="K140" s="40">
        <f t="shared" si="2"/>
        <v>0.59233333333333338</v>
      </c>
      <c r="L140" s="40">
        <f t="shared" si="2"/>
        <v>0.53500000000000003</v>
      </c>
      <c r="M140" s="40">
        <f t="shared" si="2"/>
        <v>0.64400000000000002</v>
      </c>
      <c r="N140" s="40">
        <f t="shared" si="2"/>
        <v>0.70733333333333326</v>
      </c>
      <c r="O140" s="40">
        <f t="shared" si="2"/>
        <v>0.81099999999999994</v>
      </c>
      <c r="P140" s="40">
        <f t="shared" si="2"/>
        <v>0.48566666666666669</v>
      </c>
      <c r="Q140" s="40">
        <f t="shared" si="2"/>
        <v>0.41599999999999998</v>
      </c>
      <c r="R140" s="40">
        <f t="shared" si="2"/>
        <v>0.17433333333333334</v>
      </c>
      <c r="S140" s="40">
        <f t="shared" si="2"/>
        <v>0.89300000000000013</v>
      </c>
      <c r="T140" s="40">
        <f t="shared" si="2"/>
        <v>0.51766666666666661</v>
      </c>
      <c r="U140" s="40">
        <f t="shared" si="2"/>
        <v>0.61399999999999999</v>
      </c>
      <c r="V140" s="155">
        <f t="shared" si="2"/>
        <v>0.33966666666666673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17.6370296792632</v>
      </c>
      <c r="C18">
        <v>17.386192150320198</v>
      </c>
      <c r="D18">
        <v>63.732476760185897</v>
      </c>
      <c r="E18">
        <v>33.758710237438798</v>
      </c>
      <c r="F18">
        <v>16.918160023137599</v>
      </c>
      <c r="G18">
        <v>2.4380740905973202</v>
      </c>
      <c r="H18">
        <v>15.6883552936643</v>
      </c>
      <c r="I18">
        <v>12.9768300535448</v>
      </c>
      <c r="J18">
        <v>25.369127373460199</v>
      </c>
      <c r="K18">
        <v>35.904278154974399</v>
      </c>
      <c r="L18">
        <v>20.130019715573301</v>
      </c>
      <c r="M18">
        <v>31.861241083576498</v>
      </c>
      <c r="N18">
        <v>0.58009613257671799</v>
      </c>
      <c r="O18">
        <v>35.992162524423001</v>
      </c>
      <c r="P18">
        <v>17.6370296792632</v>
      </c>
      <c r="Q18">
        <v>7.7374565221448997</v>
      </c>
      <c r="R18">
        <v>48.124032372698501</v>
      </c>
      <c r="S18">
        <v>22.565965975237901</v>
      </c>
      <c r="T18">
        <v>7.0206655006788203</v>
      </c>
      <c r="U18">
        <v>1.1160182204931299</v>
      </c>
      <c r="V18">
        <v>2.3531585113610198</v>
      </c>
    </row>
    <row r="19" spans="1:22" x14ac:dyDescent="0.35">
      <c r="A19" s="2">
        <v>44196</v>
      </c>
      <c r="B19">
        <v>17.4943863252584</v>
      </c>
      <c r="C19">
        <v>15.4747210424778</v>
      </c>
      <c r="D19">
        <v>51.526543347433702</v>
      </c>
      <c r="E19">
        <v>25.625710924974001</v>
      </c>
      <c r="F19">
        <v>12.725119300051601</v>
      </c>
      <c r="G19">
        <v>2.4114100736168602</v>
      </c>
      <c r="H19">
        <v>16.400095064544399</v>
      </c>
      <c r="I19">
        <v>15.942225077978501</v>
      </c>
      <c r="J19">
        <v>22.3569609127116</v>
      </c>
      <c r="K19">
        <v>42.801850773529402</v>
      </c>
      <c r="L19">
        <v>14.931168358900599</v>
      </c>
      <c r="M19">
        <v>34.360992535147098</v>
      </c>
      <c r="N19">
        <v>0.55741767368310902</v>
      </c>
      <c r="O19">
        <v>33.439391427798299</v>
      </c>
      <c r="P19">
        <v>17.4943863252584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1.9330314991519799</v>
      </c>
    </row>
    <row r="20" spans="1:22" x14ac:dyDescent="0.35">
      <c r="A20" s="2">
        <v>44561</v>
      </c>
      <c r="B20">
        <v>21.276244939744402</v>
      </c>
      <c r="C20">
        <v>18.685686268485899</v>
      </c>
      <c r="D20">
        <v>58.771178380836297</v>
      </c>
      <c r="E20">
        <v>24.890007164849699</v>
      </c>
      <c r="F20">
        <v>16.795925418676902</v>
      </c>
      <c r="G20">
        <v>2.9485499479620398</v>
      </c>
      <c r="H20">
        <v>15.9914454349155</v>
      </c>
      <c r="I20">
        <v>24.3028421070211</v>
      </c>
      <c r="J20">
        <v>28.181628201673298</v>
      </c>
      <c r="K20">
        <v>51.305065728679402</v>
      </c>
      <c r="L20">
        <v>18.5635370348515</v>
      </c>
      <c r="M20">
        <v>36.832978490581901</v>
      </c>
      <c r="N20">
        <v>0.62188546902171704</v>
      </c>
      <c r="O20">
        <v>46.689178983303101</v>
      </c>
      <c r="P20">
        <v>21.276244939744402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1.2888433367428</v>
      </c>
      <c r="V20">
        <v>3.0736788279239202</v>
      </c>
    </row>
    <row r="21" spans="1:22" x14ac:dyDescent="0.35">
      <c r="A21" s="2">
        <v>44925</v>
      </c>
      <c r="B21">
        <v>20.3719472924599</v>
      </c>
      <c r="C21">
        <v>25.9091621121221</v>
      </c>
      <c r="D21">
        <v>64.972794174404996</v>
      </c>
      <c r="E21">
        <v>26.836878670313801</v>
      </c>
      <c r="F21">
        <v>17.088924383662398</v>
      </c>
      <c r="G21">
        <v>3.1160967943484801</v>
      </c>
      <c r="H21">
        <v>16.6880055874413</v>
      </c>
      <c r="I21">
        <v>19.757835429251099</v>
      </c>
      <c r="J21">
        <v>32.531987143471497</v>
      </c>
      <c r="K21">
        <v>35.389415157091001</v>
      </c>
      <c r="L21">
        <v>21.063409986951601</v>
      </c>
      <c r="M21">
        <v>38.592945227042101</v>
      </c>
      <c r="N21">
        <v>0.86953187662514597</v>
      </c>
      <c r="O21">
        <v>45.888495578533799</v>
      </c>
      <c r="P21">
        <v>20.3719472924599</v>
      </c>
      <c r="Q21">
        <v>9.9739874595000497</v>
      </c>
      <c r="R21">
        <v>42.4815782334381</v>
      </c>
      <c r="S21">
        <v>36.400827564125699</v>
      </c>
      <c r="T21">
        <v>11.391861362325301</v>
      </c>
      <c r="U21">
        <v>1.11127493241856</v>
      </c>
      <c r="V21">
        <v>3.6292260168680599</v>
      </c>
    </row>
    <row r="22" spans="1:22" x14ac:dyDescent="0.35">
      <c r="A22" s="2">
        <v>45289</v>
      </c>
      <c r="B22">
        <v>19.111339144525999</v>
      </c>
      <c r="C22">
        <v>28.703846209950999</v>
      </c>
      <c r="D22">
        <v>67.985442551343098</v>
      </c>
      <c r="E22">
        <v>30.8315679687197</v>
      </c>
      <c r="F22">
        <v>23.395588724849102</v>
      </c>
      <c r="G22">
        <v>2.96006707163236</v>
      </c>
      <c r="H22">
        <v>16.234712491481801</v>
      </c>
      <c r="I22">
        <v>19.09591866085</v>
      </c>
      <c r="J22">
        <v>39.442384315645299</v>
      </c>
      <c r="K22">
        <v>41.687702217796797</v>
      </c>
      <c r="L22">
        <v>24.047270307221801</v>
      </c>
      <c r="M22">
        <v>33.920219282975701</v>
      </c>
      <c r="N22">
        <v>1.21959709581891</v>
      </c>
      <c r="O22">
        <v>54.298016780603</v>
      </c>
      <c r="P22">
        <v>19.111339144525999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0.88605729242881304</v>
      </c>
      <c r="V22">
        <v>3.01150373774813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7.2169280719242224E-2</v>
      </c>
      <c r="C26" s="50" cm="1">
        <f t="array" ref="C26">(C22/INDEX(C3:C22,MATCH(TRUE,INDEX(ISNUMBER(C3:C22),0),0)))^(1/C24)-1</f>
        <v>3.8689699842481939E-2</v>
      </c>
      <c r="D26" s="50" cm="1">
        <f t="array" ref="D26">(D22/INDEX(D3:D22,MATCH(TRUE,INDEX(ISNUMBER(D3:D22),0),0)))^(1/D24)-1</f>
        <v>4.2932911182906208E-2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1.6222354296116626E-2</v>
      </c>
      <c r="H26" s="50" cm="1">
        <f t="array" ref="H26">(H22/INDEX(H3:H22,MATCH(TRUE,INDEX(ISNUMBER(H3:H22),0),0)))^(1/H24)-1</f>
        <v>2.3760454257430563E-2</v>
      </c>
      <c r="I26" s="50" cm="1">
        <f t="array" ref="I26">(I22/INDEX(I3:I22,MATCH(TRUE,INDEX(ISNUMBER(I3:I22),0),0)))^(1/I24)-1</f>
        <v>3.7639600079875102E-2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2.4555712420117004E-2</v>
      </c>
      <c r="L26" s="50" cm="1">
        <f t="array" ref="L26">(L22/INDEX(L3:L22,MATCH(TRUE,INDEX(ISNUMBER(L3:L22),0),0)))^(1/L24)-1</f>
        <v>2.0697122348230401E-2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5.977391013898381E-2</v>
      </c>
      <c r="P26" s="50" cm="1">
        <f t="array" ref="P26">(P22/INDEX(P3:P22,MATCH(TRUE,INDEX(ISNUMBER(P3:P22),0),0)))^(1/P24)-1</f>
        <v>7.2169280719242224E-2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7.2907999999999999</v>
      </c>
      <c r="E3" cm="1">
        <f t="array" ref="E3">_xll.FDSB(B3,"FG_PRICE_CHANGE(0,-1AY)")</f>
        <v>0.38621425999999998</v>
      </c>
      <c r="F3" cm="1">
        <f t="array" ref="F3">_xll.FDSB(B3,"FG_PRICE_CHANGE(0,-1AM)")</f>
        <v>0.43739080000000002</v>
      </c>
      <c r="G3" cm="1">
        <f t="array" ref="G3">_xll.FDSB(B3,"FG_PRICE_CHANGE(0,-3AM)")</f>
        <v>0.52809715000000002</v>
      </c>
      <c r="H3" cm="1">
        <f t="array" ref="H3">_xll.FDSB(B3,"FG_PRICE_CHANGE(0,-6AM)")</f>
        <v>1.9606710000000001</v>
      </c>
      <c r="I3" cm="1">
        <f t="array" ref="I3">_xll.FDS(B3,"STD(FG_PRICE_CHANGE(0,-1AY,AM))")</f>
        <v>1.0973904076499199</v>
      </c>
      <c r="J3" cm="1">
        <f t="array" ref="J3">_xll.FDS(B3,"STD(FG_PRICE_CHANGE(0,-3AY,M))")*SQRT(12)</f>
        <v>6.0440926118942615</v>
      </c>
      <c r="L3">
        <f t="shared" ref="L3:L23" si="0">(1-(_xlfn.PERCENTRANK.EXC($F$3:$F$23,F3)))*100</f>
        <v>36.4</v>
      </c>
      <c r="M3">
        <f t="shared" ref="M3:M23" si="1">(1-(_xlfn.PERCENTRANK.EXC($G$3:$G$23,G3)))*100</f>
        <v>50</v>
      </c>
      <c r="N3">
        <f t="shared" ref="N3:N23" si="2">(1-(_xlfn.PERCENTRANK.EXC($H$3:$H$23,H3)))*100</f>
        <v>59.099999999999994</v>
      </c>
      <c r="O3">
        <f>SUMPRODUCT($L$1:$N$1,L3:N3)</f>
        <v>50.92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56.370000000000005</v>
      </c>
      <c r="U3" cm="1">
        <f t="array" ref="U3">_xlfn.PERCENTRANK.EXC(_xlfn._xlws.FILTER(S$3:S$23, ISNUMBER(S$3:S$23)),S3)*100</f>
        <v>54.500000000000007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934.58500000000004</v>
      </c>
      <c r="E4" cm="1">
        <f t="array" ref="E4">_xll.FDSB(B4,"FG_PRICE_CHANGE(0,-1AY)")</f>
        <v>17.183471999999998</v>
      </c>
      <c r="F4" cm="1">
        <f t="array" ref="F4">_xll.FDSB(B4,"FG_PRICE_CHANGE(0,-1AM)")</f>
        <v>3.1892420000000001</v>
      </c>
      <c r="G4" cm="1">
        <f t="array" ref="G4">_xll.FDSB(B4,"FG_PRICE_CHANGE(0,-3AM)")</f>
        <v>-1.6666174</v>
      </c>
      <c r="H4" cm="1">
        <f t="array" ref="H4">_xll.FDSB(B4,"FG_PRICE_CHANGE(0,-6AM)")</f>
        <v>4.8499226999999996</v>
      </c>
      <c r="I4" cm="1">
        <f t="array" ref="I4">_xll.FDS(B4,"STD(FG_PRICE_CHANGE(0,-1AY,AM))")</f>
        <v>3.8071591001038301</v>
      </c>
      <c r="J4" cm="1">
        <f t="array" ref="J4">_xll.FDS(B4,"STD(FG_PRICE_CHANGE(0,-3AY,M))")*SQRT(12)</f>
        <v>15.528215223944912</v>
      </c>
      <c r="L4">
        <f t="shared" si="0"/>
        <v>13.700000000000001</v>
      </c>
      <c r="M4">
        <f t="shared" si="1"/>
        <v>91</v>
      </c>
      <c r="N4">
        <f t="shared" si="2"/>
        <v>36.4</v>
      </c>
      <c r="O4">
        <f t="shared" ref="O4:O23" si="4">SUMPRODUCT($L$1:$N$1,L4:N4)</f>
        <v>53.7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31.38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16277.5</v>
      </c>
      <c r="E5" cm="1">
        <f t="array" ref="E5">_xll.FDSB(B5,"FG_PRICE_CHANGE(0,-1AY)")</f>
        <v>8.4082600000000003</v>
      </c>
      <c r="F5" cm="1">
        <f t="array" ref="F5">_xll.FDSB(B5,"FG_PRICE_CHANGE(0,-1AM)")</f>
        <v>-4.6056510000000002E-2</v>
      </c>
      <c r="G5" cm="1">
        <f t="array" ref="G5">_xll.FDSB(B5,"FG_PRICE_CHANGE(0,-3AM)")</f>
        <v>2.7295709000000001</v>
      </c>
      <c r="H5" cm="1">
        <f t="array" ref="H5">_xll.FDSB(B5,"FG_PRICE_CHANGE(0,-6AM)")</f>
        <v>4.9145937000000002</v>
      </c>
      <c r="I5" cm="1">
        <f t="array" ref="I5">_xll.FDS(B5,"STD(FG_PRICE_CHANGE(0,-1AY,AM))")</f>
        <v>0.89142793459784297</v>
      </c>
      <c r="J5" cm="1">
        <f t="array" ref="J5">_xll.FDS(B5,"STD(FG_PRICE_CHANGE(0,-3AY,M))")*SQRT(12)</f>
        <v>5.3094312806956268</v>
      </c>
      <c r="L5">
        <f t="shared" si="0"/>
        <v>81.899999999999991</v>
      </c>
      <c r="M5">
        <f t="shared" si="1"/>
        <v>22.799999999999997</v>
      </c>
      <c r="N5">
        <f t="shared" si="2"/>
        <v>31.899999999999995</v>
      </c>
      <c r="O5">
        <f t="shared" si="4"/>
        <v>38.26</v>
      </c>
      <c r="P5">
        <f t="shared" si="3"/>
        <v>72.8</v>
      </c>
      <c r="Q5">
        <f>VLOOKUP(A5,CAD!$A$3:$J$23, 10, FALSE)</f>
        <v>36.299999999999997</v>
      </c>
      <c r="S5">
        <f t="shared" si="5"/>
        <v>48.23</v>
      </c>
      <c r="U5" cm="1">
        <f t="array" ref="U5">_xlfn.PERCENTRANK.EXC(_xlfn._xlws.FILTER(S$3:S$23, ISNUMBER(S$3:S$23)),S5)*100</f>
        <v>36.299999999999997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58.526000000000003</v>
      </c>
      <c r="E6" cm="1">
        <f t="array" ref="E6">_xll.FDSB(B6,"FG_PRICE_CHANGE(0,-1AY)")</f>
        <v>5.6330679999999997</v>
      </c>
      <c r="F6" cm="1">
        <f t="array" ref="F6">_xll.FDSB(B6,"FG_PRICE_CHANGE(0,-1AM)")</f>
        <v>-0.53364635000000005</v>
      </c>
      <c r="G6" cm="1">
        <f t="array" ref="G6">_xll.FDSB(B6,"FG_PRICE_CHANGE(0,-3AM)")</f>
        <v>3.5574317</v>
      </c>
      <c r="H6" cm="1">
        <f t="array" ref="H6">_xll.FDSB(B6,"FG_PRICE_CHANGE(0,-6AM)")</f>
        <v>5.3194165</v>
      </c>
      <c r="I6" cm="1">
        <f t="array" ref="I6">_xll.FDS(B6,"STD(FG_PRICE_CHANGE(0,-1AY,AM))")</f>
        <v>1.2956297213177901</v>
      </c>
      <c r="J6" cm="1">
        <f t="array" ref="J6">_xll.FDS(B6,"STD(FG_PRICE_CHANGE(0,-3AY,M))")*SQRT(12)</f>
        <v>6.0920794582084872</v>
      </c>
      <c r="L6">
        <f t="shared" si="0"/>
        <v>91</v>
      </c>
      <c r="M6">
        <f t="shared" si="1"/>
        <v>13.700000000000001</v>
      </c>
      <c r="N6">
        <f t="shared" si="2"/>
        <v>22.799999999999997</v>
      </c>
      <c r="O6">
        <f t="shared" si="4"/>
        <v>32.799999999999997</v>
      </c>
      <c r="P6">
        <f t="shared" si="3"/>
        <v>54.6</v>
      </c>
      <c r="Q6">
        <f>VLOOKUP(A6,CAD!$A$3:$J$23, 10, FALSE)</f>
        <v>18.099999999999998</v>
      </c>
      <c r="S6">
        <f t="shared" si="5"/>
        <v>36.4</v>
      </c>
      <c r="U6" cm="1">
        <f t="array" ref="U6">_xlfn.PERCENTRANK.EXC(_xlfn._xlws.FILTER(S$3:S$23, ISNUMBER(S$3:S$23)),S6)*100</f>
        <v>27.200000000000003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3.9611000000000001</v>
      </c>
      <c r="E7" cm="1">
        <f t="array" ref="E7">_xll.FDSB(B7,"FG_PRICE_CHANGE(0,-1AY)")</f>
        <v>-3.4078300000000001</v>
      </c>
      <c r="F7" cm="1">
        <f t="array" ref="F7">_xll.FDSB(B7,"FG_PRICE_CHANGE(0,-1AM)")</f>
        <v>0.15170574000000001</v>
      </c>
      <c r="G7" cm="1">
        <f t="array" ref="G7">_xll.FDSB(B7,"FG_PRICE_CHANGE(0,-3AM)")</f>
        <v>8.0847740000000001E-2</v>
      </c>
      <c r="H7" cm="1">
        <f t="array" ref="H7">_xll.FDSB(B7,"FG_PRICE_CHANGE(0,-6AM)")</f>
        <v>0.14283657</v>
      </c>
      <c r="I7" cm="1">
        <f t="array" ref="I7">_xll.FDS(B7,"STD(FG_PRICE_CHANGE(0,-1AY,AM))")</f>
        <v>2.8332607970899599</v>
      </c>
      <c r="J7" cm="1">
        <f t="array" ref="J7">_xll.FDS(B7,"STD(FG_PRICE_CHANGE(0,-3AY,M))")*SQRT(12)</f>
        <v>11.252009184114174</v>
      </c>
      <c r="L7">
        <f t="shared" si="0"/>
        <v>54.6</v>
      </c>
      <c r="M7">
        <f t="shared" si="1"/>
        <v>59.099999999999994</v>
      </c>
      <c r="N7">
        <f t="shared" si="2"/>
        <v>77.3</v>
      </c>
      <c r="O7">
        <f t="shared" si="4"/>
        <v>65.48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50.480000000000004</v>
      </c>
      <c r="U7" cm="1">
        <f t="array" ref="U7">_xlfn.PERCENTRANK.EXC(_xlfn._xlws.FILTER(S$3:S$23, ISNUMBER(S$3:S$23)),S7)*100</f>
        <v>45.4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3.7970999999999999</v>
      </c>
      <c r="E8" cm="1">
        <f t="array" ref="E8">_xll.FDSB(B8,"FG_PRICE_CHANGE(0,-1AY)")</f>
        <v>4.6306849999999997</v>
      </c>
      <c r="F8" cm="1">
        <f t="array" ref="F8">_xll.FDSB(B8,"FG_PRICE_CHANGE(0,-1AM)")</f>
        <v>1.6885161</v>
      </c>
      <c r="G8" cm="1">
        <f t="array" ref="G8">_xll.FDSB(B8,"FG_PRICE_CHANGE(0,-3AM)")</f>
        <v>3.2732725</v>
      </c>
      <c r="H8" cm="1">
        <f t="array" ref="H8">_xll.FDSB(B8,"FG_PRICE_CHANGE(0,-6AM)")</f>
        <v>2.2787929</v>
      </c>
      <c r="I8" cm="1">
        <f t="array" ref="I8">_xll.FDS(B8,"STD(FG_PRICE_CHANGE(0,-1AY,AM))")</f>
        <v>2.11451298111953</v>
      </c>
      <c r="J8" cm="1">
        <f t="array" ref="J8">_xll.FDS(B8,"STD(FG_PRICE_CHANGE(0,-3AY,M))")*SQRT(12)</f>
        <v>8.304137155563188</v>
      </c>
      <c r="L8">
        <f t="shared" si="0"/>
        <v>18.200000000000006</v>
      </c>
      <c r="M8">
        <f t="shared" si="1"/>
        <v>18.200000000000006</v>
      </c>
      <c r="N8">
        <f t="shared" si="2"/>
        <v>50</v>
      </c>
      <c r="O8">
        <f t="shared" si="4"/>
        <v>30.920000000000005</v>
      </c>
      <c r="P8">
        <f t="shared" si="3"/>
        <v>41</v>
      </c>
      <c r="Q8">
        <f>VLOOKUP(A8,CAD!$A$3:$J$23, 10, FALSE)</f>
        <v>40.9</v>
      </c>
      <c r="S8">
        <f t="shared" si="5"/>
        <v>35.94</v>
      </c>
      <c r="U8" cm="1">
        <f t="array" ref="U8">_xlfn.PERCENTRANK.EXC(_xlfn._xlws.FILTER(S$3:S$23, ISNUMBER(S$3:S$23)),S8)*100</f>
        <v>22.7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4.7089999999999996</v>
      </c>
      <c r="E9" cm="1">
        <f t="array" ref="E9">_xll.FDSB(B9,"FG_PRICE_CHANGE(0,-1AY)")</f>
        <v>1.2035251</v>
      </c>
      <c r="F9" cm="1">
        <f t="array" ref="F9">_xll.FDSB(B9,"FG_PRICE_CHANGE(0,-1AM)")</f>
        <v>0.23415089</v>
      </c>
      <c r="G9" cm="1">
        <f t="array" ref="G9">_xll.FDSB(B9,"FG_PRICE_CHANGE(0,-3AM)")</f>
        <v>-0.80050825999999997</v>
      </c>
      <c r="H9" cm="1">
        <f t="array" ref="H9">_xll.FDSB(B9,"FG_PRICE_CHANGE(0,-6AM)")</f>
        <v>1.1817812999999999</v>
      </c>
      <c r="I9" cm="1">
        <f t="array" ref="I9">_xll.FDS(B9,"STD(FG_PRICE_CHANGE(0,-1AY,AM))")</f>
        <v>1.33311970893883</v>
      </c>
      <c r="J9" cm="1">
        <f t="array" ref="J9">_xll.FDS(B9,"STD(FG_PRICE_CHANGE(0,-3AY,M))")*SQRT(12)</f>
        <v>7.6235042524058594</v>
      </c>
      <c r="L9">
        <f t="shared" si="0"/>
        <v>50</v>
      </c>
      <c r="M9">
        <f t="shared" si="1"/>
        <v>86.4</v>
      </c>
      <c r="N9">
        <f t="shared" si="2"/>
        <v>68.199999999999989</v>
      </c>
      <c r="O9">
        <f t="shared" si="4"/>
        <v>71.84</v>
      </c>
      <c r="P9">
        <f t="shared" si="3"/>
        <v>45.499999999999993</v>
      </c>
      <c r="Q9">
        <f>VLOOKUP(A9,CAD!$A$3:$J$23, 10, FALSE)</f>
        <v>72.7</v>
      </c>
      <c r="S9">
        <f t="shared" si="5"/>
        <v>64.11</v>
      </c>
      <c r="U9" cm="1">
        <f t="array" ref="U9">_xlfn.PERCENTRANK.EXC(_xlfn._xlws.FILTER(S$3:S$23, ISNUMBER(S$3:S$23)),S9)*100</f>
        <v>81.8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32.494</v>
      </c>
      <c r="E10" cm="1">
        <f t="array" ref="E10">_xll.FDSB(B10,"FG_PRICE_CHANGE(0,-1AY)")</f>
        <v>4.3146013999999999</v>
      </c>
      <c r="F10" cm="1">
        <f t="array" ref="F10">_xll.FDSB(B10,"FG_PRICE_CHANGE(0,-1AM)")</f>
        <v>0.41873454999999998</v>
      </c>
      <c r="G10" cm="1">
        <f t="array" ref="G10">_xll.FDSB(B10,"FG_PRICE_CHANGE(0,-3AM)")</f>
        <v>1.2952566000000001</v>
      </c>
      <c r="H10" cm="1">
        <f t="array" ref="H10">_xll.FDSB(B10,"FG_PRICE_CHANGE(0,-6AM)")</f>
        <v>4.7872424000000002</v>
      </c>
      <c r="I10" cm="1">
        <f t="array" ref="I10">_xll.FDS(B10,"STD(FG_PRICE_CHANGE(0,-1AY,AM))")</f>
        <v>1.23690019943249</v>
      </c>
      <c r="J10" cm="1">
        <f t="array" ref="J10">_xll.FDS(B10,"STD(FG_PRICE_CHANGE(0,-3AY,M))")*SQRT(12)</f>
        <v>5.8394504181653195</v>
      </c>
      <c r="L10">
        <f t="shared" si="0"/>
        <v>41</v>
      </c>
      <c r="M10">
        <f t="shared" si="1"/>
        <v>41</v>
      </c>
      <c r="N10">
        <f t="shared" si="2"/>
        <v>41</v>
      </c>
      <c r="O10">
        <f t="shared" si="4"/>
        <v>41</v>
      </c>
      <c r="P10">
        <f t="shared" si="3"/>
        <v>68.2</v>
      </c>
      <c r="Q10">
        <f>VLOOKUP(A10,CAD!$A$3:$J$23, 10, FALSE)</f>
        <v>95.399999999999991</v>
      </c>
      <c r="S10">
        <f t="shared" si="5"/>
        <v>60.04</v>
      </c>
      <c r="U10" cm="1">
        <f t="array" ref="U10">_xlfn.PERCENTRANK.EXC(_xlfn._xlws.FILTER(S$3:S$23, ISNUMBER(S$3:S$23)),S10)*100</f>
        <v>72.7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18.1585</v>
      </c>
      <c r="E11" cm="1">
        <f t="array" ref="E11">_xll.FDSB(B11,"FG_PRICE_CHANGE(0,-1AY)")</f>
        <v>6.7456364999999998</v>
      </c>
      <c r="F11" cm="1">
        <f t="array" ref="F11">_xll.FDSB(B11,"FG_PRICE_CHANGE(0,-1AM)")</f>
        <v>3.4053802000000002</v>
      </c>
      <c r="G11" cm="1">
        <f t="array" ref="G11">_xll.FDSB(B11,"FG_PRICE_CHANGE(0,-3AM)")</f>
        <v>10.124933</v>
      </c>
      <c r="H11" cm="1">
        <f t="array" ref="H11">_xll.FDSB(B11,"FG_PRICE_CHANGE(0,-6AM)")</f>
        <v>7.5708630000000001</v>
      </c>
      <c r="I11" cm="1">
        <f t="array" ref="I11">_xll.FDS(B11,"STD(FG_PRICE_CHANGE(0,-1AY,AM))")</f>
        <v>3.0335024013037502</v>
      </c>
      <c r="J11" cm="1">
        <f t="array" ref="J11">_xll.FDS(B11,"STD(FG_PRICE_CHANGE(0,-3AY,M))")*SQRT(12)</f>
        <v>9.193080893873308</v>
      </c>
      <c r="L11">
        <f t="shared" si="0"/>
        <v>9.0999999999999979</v>
      </c>
      <c r="M11">
        <f t="shared" si="1"/>
        <v>4.6000000000000041</v>
      </c>
      <c r="N11">
        <f t="shared" si="2"/>
        <v>13.700000000000001</v>
      </c>
      <c r="O11">
        <f t="shared" si="4"/>
        <v>9.14</v>
      </c>
      <c r="P11">
        <f t="shared" si="3"/>
        <v>36.4</v>
      </c>
      <c r="Q11">
        <f>VLOOKUP(A11,CAD!$A$3:$J$23, 10, FALSE)</f>
        <v>40.9</v>
      </c>
      <c r="S11">
        <f t="shared" si="5"/>
        <v>23.67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1380.4</v>
      </c>
      <c r="E12" cm="1">
        <f t="array" ref="E12">_xll.FDSB(B12,"FG_PRICE_CHANGE(0,-1AY)")</f>
        <v>6.2950014999999997</v>
      </c>
      <c r="F12" cm="1">
        <f t="array" ref="F12">_xll.FDSB(B12,"FG_PRICE_CHANGE(0,-1AM)")</f>
        <v>0.54262876999999998</v>
      </c>
      <c r="G12" cm="1">
        <f t="array" ref="G12">_xll.FDSB(B12,"FG_PRICE_CHANGE(0,-3AM)")</f>
        <v>2.0402073999999999</v>
      </c>
      <c r="H12" cm="1">
        <f t="array" ref="H12">_xll.FDSB(B12,"FG_PRICE_CHANGE(0,-6AM)")</f>
        <v>4.9374820000000001</v>
      </c>
      <c r="I12" cm="1">
        <f t="array" ref="I12">_xll.FDS(B12,"STD(FG_PRICE_CHANGE(0,-1AY,AM))")</f>
        <v>1.0663497064360701</v>
      </c>
      <c r="J12" cm="1">
        <f t="array" ref="J12">_xll.FDS(B12,"STD(FG_PRICE_CHANGE(0,-3AY,M))")*SQRT(12)</f>
        <v>10.427786058314632</v>
      </c>
      <c r="L12">
        <f t="shared" si="0"/>
        <v>27.3</v>
      </c>
      <c r="M12">
        <f t="shared" si="1"/>
        <v>31.899999999999995</v>
      </c>
      <c r="N12">
        <f t="shared" si="2"/>
        <v>27.3</v>
      </c>
      <c r="O12">
        <f t="shared" si="4"/>
        <v>29.14</v>
      </c>
      <c r="P12">
        <f t="shared" si="3"/>
        <v>27.299999999999997</v>
      </c>
      <c r="Q12">
        <f>VLOOKUP(A12,CAD!$A$3:$J$23, 10, FALSE)</f>
        <v>81.8</v>
      </c>
      <c r="S12">
        <f t="shared" si="5"/>
        <v>39.119999999999997</v>
      </c>
      <c r="U12" cm="1">
        <f t="array" ref="U12">_xlfn.PERCENTRANK.EXC(_xlfn._xlws.FILTER(S$3:S$23, ISNUMBER(S$3:S$23)),S12)*100</f>
        <v>31.8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5.4901999999999997</v>
      </c>
      <c r="E13" cm="1">
        <f t="array" ref="E13">_xll.FDSB(B13,"FG_PRICE_CHANGE(0,-1AY)")</f>
        <v>13.028717</v>
      </c>
      <c r="F13" cm="1">
        <f t="array" ref="F13">_xll.FDSB(B13,"FG_PRICE_CHANGE(0,-1AM)")</f>
        <v>3.7599802000000002</v>
      </c>
      <c r="G13" cm="1">
        <f t="array" ref="G13">_xll.FDSB(B13,"FG_PRICE_CHANGE(0,-3AM)")</f>
        <v>8.6856364999999993</v>
      </c>
      <c r="H13" cm="1">
        <f t="array" ref="H13">_xll.FDSB(B13,"FG_PRICE_CHANGE(0,-6AM)")</f>
        <v>12.679588000000001</v>
      </c>
      <c r="I13" cm="1">
        <f t="array" ref="I13">_xll.FDS(B13,"STD(FG_PRICE_CHANGE(0,-1AY,AM))")</f>
        <v>2.8568913275194801</v>
      </c>
      <c r="J13" cm="1">
        <f t="array" ref="J13">_xll.FDS(B13,"STD(FG_PRICE_CHANGE(0,-3AY,M))")*SQRT(12)</f>
        <v>12.669244707112599</v>
      </c>
      <c r="L13">
        <f t="shared" si="0"/>
        <v>4.6000000000000041</v>
      </c>
      <c r="M13">
        <f t="shared" si="1"/>
        <v>9.0999999999999979</v>
      </c>
      <c r="N13">
        <f t="shared" si="2"/>
        <v>4.6000000000000041</v>
      </c>
      <c r="O13">
        <f t="shared" si="4"/>
        <v>6.4000000000000021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14.100000000000003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18.223749999999999</v>
      </c>
      <c r="E14" cm="1">
        <f t="array" ref="E14">_xll.FDSB(B14,"FG_PRICE_CHANGE(0,-1AY)")</f>
        <v>-3.0264734999999998</v>
      </c>
      <c r="F14" cm="1">
        <f t="array" ref="F14">_xll.FDSB(B14,"FG_PRICE_CHANGE(0,-1AM)")</f>
        <v>-3.9021910000000002</v>
      </c>
      <c r="G14" cm="1">
        <f t="array" ref="G14">_xll.FDSB(B14,"FG_PRICE_CHANGE(0,-3AM)")</f>
        <v>-2.4555147000000002</v>
      </c>
      <c r="H14" cm="1">
        <f t="array" ref="H14">_xll.FDSB(B14,"FG_PRICE_CHANGE(0,-6AM)")</f>
        <v>-2.1478057000000002</v>
      </c>
      <c r="I14" cm="1">
        <f t="array" ref="I14">_xll.FDS(B14,"STD(FG_PRICE_CHANGE(0,-1AY,AM))")</f>
        <v>3.25477066813824</v>
      </c>
      <c r="J14" cm="1">
        <f t="array" ref="J14">_xll.FDS(B14,"STD(FG_PRICE_CHANGE(0,-3AY,M))")*SQRT(12)</f>
        <v>13.462611293432794</v>
      </c>
      <c r="L14">
        <f t="shared" si="0"/>
        <v>95.5</v>
      </c>
      <c r="M14">
        <f t="shared" si="1"/>
        <v>95.5</v>
      </c>
      <c r="N14">
        <f t="shared" si="2"/>
        <v>95.5</v>
      </c>
      <c r="O14">
        <f t="shared" si="4"/>
        <v>95.5</v>
      </c>
      <c r="P14">
        <f t="shared" si="3"/>
        <v>13.700000000000003</v>
      </c>
      <c r="Q14">
        <f>VLOOKUP(A14,CAD!$A$3:$J$23, 10, FALSE)</f>
        <v>22.7</v>
      </c>
      <c r="S14">
        <f t="shared" si="5"/>
        <v>56.4</v>
      </c>
      <c r="U14" cm="1">
        <f t="array" ref="U14">_xlfn.PERCENTRANK.EXC(_xlfn._xlws.FILTER(S$3:S$23, ISNUMBER(S$3:S$23)),S14)*100</f>
        <v>63.6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0.9238729</v>
      </c>
      <c r="E15" cm="1">
        <f t="array" ref="E15">_xll.FDSB(B15,"FG_PRICE_CHANGE(0,-1AY)")</f>
        <v>0.46193600000000001</v>
      </c>
      <c r="F15" cm="1">
        <f t="array" ref="F15">_xll.FDSB(B15,"FG_PRICE_CHANGE(0,-1AM)")</f>
        <v>0.39263964000000001</v>
      </c>
      <c r="G15" cm="1">
        <f t="array" ref="G15">_xll.FDSB(B15,"FG_PRICE_CHANGE(0,-3AM)")</f>
        <v>-5.543232E-2</v>
      </c>
      <c r="H15" cm="1">
        <f t="array" ref="H15">_xll.FDSB(B15,"FG_PRICE_CHANGE(0,-6AM)")</f>
        <v>1.4273882</v>
      </c>
      <c r="I15" cm="1">
        <f t="array" ref="I15">_xll.FDS(B15,"STD(FG_PRICE_CHANGE(0,-1AY,AM))")</f>
        <v>1.60214740063287</v>
      </c>
      <c r="J15" cm="1">
        <f t="array" ref="J15">_xll.FDS(B15,"STD(FG_PRICE_CHANGE(0,-3AY,M))")*SQRT(12)</f>
        <v>7.392257074935177</v>
      </c>
      <c r="L15">
        <f t="shared" si="0"/>
        <v>45.499999999999993</v>
      </c>
      <c r="M15">
        <f t="shared" si="1"/>
        <v>77.3</v>
      </c>
      <c r="N15">
        <f t="shared" si="2"/>
        <v>63.7</v>
      </c>
      <c r="O15">
        <f t="shared" si="4"/>
        <v>65.5</v>
      </c>
      <c r="P15">
        <f t="shared" si="3"/>
        <v>50</v>
      </c>
      <c r="Q15">
        <f>VLOOKUP(A15,CAD!$A$3:$J$23, 10, FALSE)</f>
        <v>4.5</v>
      </c>
      <c r="S15">
        <f t="shared" si="5"/>
        <v>48.65</v>
      </c>
      <c r="U15" cm="1">
        <f t="array" ref="U15">_xlfn.PERCENTRANK.EXC(_xlfn._xlws.FILTER(S$3:S$23, ISNUMBER(S$3:S$23)),S15)*100</f>
        <v>40.9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83.491249999999994</v>
      </c>
      <c r="E16" cm="1">
        <f t="array" ref="E16">_xll.FDSB(B16,"FG_PRICE_CHANGE(0,-1AY)")</f>
        <v>1.5384316</v>
      </c>
      <c r="F16" cm="1">
        <f t="array" ref="F16">_xll.FDSB(B16,"FG_PRICE_CHANGE(0,-1AM)")</f>
        <v>0.13492107</v>
      </c>
      <c r="G16" cm="1">
        <f t="array" ref="G16">_xll.FDSB(B16,"FG_PRICE_CHANGE(0,-3AM)")</f>
        <v>0.24012327</v>
      </c>
      <c r="H16" cm="1">
        <f t="array" ref="H16">_xll.FDSB(B16,"FG_PRICE_CHANGE(0,-6AM)")</f>
        <v>0.39379597</v>
      </c>
      <c r="I16" cm="1">
        <f t="array" ref="I16">_xll.FDS(B16,"STD(FG_PRICE_CHANGE(0,-1AY,AM))")</f>
        <v>0.33271227274702903</v>
      </c>
      <c r="J16" cm="1">
        <f t="array" ref="J16">_xll.FDS(B16,"STD(FG_PRICE_CHANGE(0,-3AY,M))")*SQRT(12)</f>
        <v>3.2968821959182564</v>
      </c>
      <c r="L16">
        <f t="shared" si="0"/>
        <v>59.099999999999994</v>
      </c>
      <c r="M16">
        <f t="shared" si="1"/>
        <v>54.6</v>
      </c>
      <c r="N16">
        <f t="shared" si="2"/>
        <v>72.8</v>
      </c>
      <c r="O16">
        <f t="shared" si="4"/>
        <v>62.78</v>
      </c>
      <c r="P16">
        <f t="shared" si="3"/>
        <v>81.900000000000006</v>
      </c>
      <c r="Q16">
        <f>VLOOKUP(A16,CAD!$A$3:$J$23, 10, FALSE)</f>
        <v>31.8</v>
      </c>
      <c r="S16">
        <f t="shared" si="5"/>
        <v>62.32</v>
      </c>
      <c r="U16" cm="1">
        <f t="array" ref="U16">_xlfn.PERCENTRANK.EXC(_xlfn._xlws.FILTER(S$3:S$23, ISNUMBER(S$3:S$23)),S16)*100</f>
        <v>77.2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7.2907999999999999</v>
      </c>
      <c r="E17" cm="1">
        <f t="array" ref="E17">_xll.FDSB(B17,"FG_PRICE_CHANGE(0,-1AY)")</f>
        <v>0.38621425999999998</v>
      </c>
      <c r="F17" cm="1">
        <f t="array" ref="F17">_xll.FDSB(B17,"FG_PRICE_CHANGE(0,-1AM)")</f>
        <v>0.43739080000000002</v>
      </c>
      <c r="G17" cm="1">
        <f t="array" ref="G17">_xll.FDSB(B17,"FG_PRICE_CHANGE(0,-3AM)")</f>
        <v>0.52809715000000002</v>
      </c>
      <c r="H17" cm="1">
        <f t="array" ref="H17">_xll.FDSB(B17,"FG_PRICE_CHANGE(0,-6AM)")</f>
        <v>1.9606710000000001</v>
      </c>
      <c r="I17" cm="1">
        <f t="array" ref="I17">_xll.FDS(B17,"STD(FG_PRICE_CHANGE(0,-1AY,AM))")</f>
        <v>1.0973904076499199</v>
      </c>
      <c r="J17" cm="1">
        <f t="array" ref="J17">_xll.FDS(B17,"STD(FG_PRICE_CHANGE(0,-3AY,M))")*SQRT(12)</f>
        <v>6.0440926118942615</v>
      </c>
      <c r="L17">
        <f t="shared" si="0"/>
        <v>36.4</v>
      </c>
      <c r="M17">
        <f t="shared" si="1"/>
        <v>50</v>
      </c>
      <c r="N17">
        <f t="shared" si="2"/>
        <v>59.099999999999994</v>
      </c>
      <c r="O17">
        <f t="shared" si="4"/>
        <v>50.92</v>
      </c>
      <c r="P17">
        <f t="shared" si="3"/>
        <v>63.7</v>
      </c>
      <c r="Q17">
        <f>VLOOKUP(A17,CAD!$A$3:$J$23, 10, FALSE)</f>
        <v>59</v>
      </c>
      <c r="S17">
        <f t="shared" si="5"/>
        <v>56.370000000000005</v>
      </c>
      <c r="U17" cm="1">
        <f t="array" ref="U17">_xlfn.PERCENTRANK.EXC(_xlfn._xlws.FILTER(S$3:S$23, ISNUMBER(S$3:S$23)),S17)*100</f>
        <v>54.500000000000007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72.8</v>
      </c>
      <c r="M18">
        <f t="shared" si="1"/>
        <v>72.8</v>
      </c>
      <c r="N18">
        <f t="shared" si="2"/>
        <v>91</v>
      </c>
      <c r="O18">
        <f t="shared" si="4"/>
        <v>80.08</v>
      </c>
      <c r="P18">
        <f t="shared" si="3"/>
        <v>91</v>
      </c>
      <c r="Q18">
        <f>VLOOKUP(A18,CAD!$A$3:$J$23, 10, FALSE)</f>
        <v>90.9</v>
      </c>
      <c r="S18">
        <f t="shared" si="5"/>
        <v>85.52000000000001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36.578749999999999</v>
      </c>
      <c r="E19" cm="1">
        <f t="array" ref="E19">_xll.FDSB(B19,"FG_PRICE_CHANGE(0,-1AY)")</f>
        <v>4.8627615000000004</v>
      </c>
      <c r="F19" cm="1">
        <f t="array" ref="F19">_xll.FDSB(B19,"FG_PRICE_CHANGE(0,-1AM)")</f>
        <v>-0.28963090000000002</v>
      </c>
      <c r="G19" cm="1">
        <f t="array" ref="G19">_xll.FDSB(B19,"FG_PRICE_CHANGE(0,-3AM)")</f>
        <v>-0.17398</v>
      </c>
      <c r="H19" cm="1">
        <f t="array" ref="H19">_xll.FDSB(B19,"FG_PRICE_CHANGE(0,-6AM)")</f>
        <v>5.3535459999999997</v>
      </c>
      <c r="I19" cm="1">
        <f t="array" ref="I19">_xll.FDS(B19,"STD(FG_PRICE_CHANGE(0,-1AY,AM))")</f>
        <v>2.0394388632304001</v>
      </c>
      <c r="J19" cm="1">
        <f t="array" ref="J19">_xll.FDS(B19,"STD(FG_PRICE_CHANGE(0,-3AY,M))")*SQRT(12)</f>
        <v>10.316843394732878</v>
      </c>
      <c r="L19">
        <f t="shared" si="0"/>
        <v>86.4</v>
      </c>
      <c r="M19">
        <f t="shared" si="1"/>
        <v>81.899999999999991</v>
      </c>
      <c r="N19">
        <f t="shared" si="2"/>
        <v>18.200000000000006</v>
      </c>
      <c r="O19">
        <f t="shared" si="4"/>
        <v>57.32</v>
      </c>
      <c r="P19">
        <f t="shared" si="3"/>
        <v>31.899999999999991</v>
      </c>
      <c r="Q19">
        <f>VLOOKUP(A19,CAD!$A$3:$J$23, 10, FALSE)</f>
        <v>68.100000000000009</v>
      </c>
      <c r="S19">
        <f t="shared" si="5"/>
        <v>51.85</v>
      </c>
      <c r="U19" cm="1">
        <f t="array" ref="U19">_xlfn.PERCENTRANK.EXC(_xlfn._xlws.FILTER(S$3:S$23, ISNUMBER(S$3:S$23)),S19)*100</f>
        <v>50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32.662750000000003</v>
      </c>
      <c r="E20" cm="1">
        <f t="array" ref="E20">_xll.FDSB(B20,"FG_PRICE_CHANGE(0,-1AY)")</f>
        <v>25.166214</v>
      </c>
      <c r="F20" cm="1">
        <f t="array" ref="F20">_xll.FDSB(B20,"FG_PRICE_CHANGE(0,-1AM)")</f>
        <v>1.1261939999999999</v>
      </c>
      <c r="G20" cm="1">
        <f t="array" ref="G20">_xll.FDSB(B20,"FG_PRICE_CHANGE(0,-3AM)")</f>
        <v>2.2356272000000001</v>
      </c>
      <c r="H20" cm="1">
        <f t="array" ref="H20">_xll.FDSB(B20,"FG_PRICE_CHANGE(0,-6AM)")</f>
        <v>9.4752069999999993</v>
      </c>
      <c r="I20" cm="1">
        <f t="array" ref="I20">_xll.FDS(B20,"STD(FG_PRICE_CHANGE(0,-1AY,AM))")</f>
        <v>5.9514152759707697</v>
      </c>
      <c r="J20" cm="1">
        <f t="array" ref="J20">_xll.FDS(B20,"STD(FG_PRICE_CHANGE(0,-3AY,M))")*SQRT(12)</f>
        <v>26.262868213955649</v>
      </c>
      <c r="L20">
        <f t="shared" si="0"/>
        <v>22.799999999999997</v>
      </c>
      <c r="M20">
        <f t="shared" si="1"/>
        <v>27.3</v>
      </c>
      <c r="N20">
        <f t="shared" si="2"/>
        <v>9.0999999999999979</v>
      </c>
      <c r="O20">
        <f t="shared" si="4"/>
        <v>19.12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13.660000000000004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3.6730499999999999</v>
      </c>
      <c r="E21" cm="1">
        <f t="array" ref="E21">_xll.FDSB(B21,"FG_PRICE_CHANGE(0,-1AY)")</f>
        <v>0</v>
      </c>
      <c r="F21" cm="1">
        <f t="array" ref="F21">_xll.FDSB(B21,"FG_PRICE_CHANGE(0,-1AM)")</f>
        <v>0</v>
      </c>
      <c r="G21" cm="1">
        <f t="array" ref="G21">_xll.FDSB(B21,"FG_PRICE_CHANGE(0,-3AM)")</f>
        <v>1.9061564999999999E-2</v>
      </c>
      <c r="H21" cm="1">
        <f t="array" ref="H21">_xll.FDSB(B21,"FG_PRICE_CHANGE(0,-6AM)")</f>
        <v>6.8068503999999998E-3</v>
      </c>
      <c r="I21" cm="1">
        <f t="array" ref="I21">_xll.FDS(B21,"STD(FG_PRICE_CHANGE(0,-1AY,AM))")</f>
        <v>8.0303800193681895E-3</v>
      </c>
      <c r="J21" cm="1">
        <f t="array" ref="J21">_xll.FDS(B21,"STD(FG_PRICE_CHANGE(0,-3AY,M))")*SQRT(12)</f>
        <v>3.0201589374503259E-2</v>
      </c>
      <c r="L21">
        <f t="shared" si="0"/>
        <v>72.8</v>
      </c>
      <c r="M21">
        <f t="shared" si="1"/>
        <v>63.7</v>
      </c>
      <c r="N21">
        <f t="shared" si="2"/>
        <v>86.4</v>
      </c>
      <c r="O21">
        <f t="shared" si="4"/>
        <v>74.600000000000009</v>
      </c>
      <c r="P21">
        <f t="shared" si="3"/>
        <v>95.5</v>
      </c>
      <c r="Q21">
        <f>VLOOKUP(A21,CAD!$A$3:$J$23, 10, FALSE)</f>
        <v>86.3</v>
      </c>
      <c r="S21">
        <f t="shared" si="5"/>
        <v>83.210000000000008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25417</v>
      </c>
      <c r="E22" cm="1">
        <f t="array" ref="E22">_xll.FDSB(B22,"FG_PRICE_CHANGE(0,-1AY)")</f>
        <v>7.0459959999999997</v>
      </c>
      <c r="F22" cm="1">
        <f t="array" ref="F22">_xll.FDSB(B22,"FG_PRICE_CHANGE(0,-1AM)")</f>
        <v>-2.1636486E-2</v>
      </c>
      <c r="G22" cm="1">
        <f t="array" ref="G22">_xll.FDSB(B22,"FG_PRICE_CHANGE(0,-3AM)")</f>
        <v>1.8105388</v>
      </c>
      <c r="H22" cm="1">
        <f t="array" ref="H22">_xll.FDSB(B22,"FG_PRICE_CHANGE(0,-6AM)")</f>
        <v>4.2534830000000001</v>
      </c>
      <c r="I22" cm="1">
        <f t="array" ref="I22">_xll.FDS(B22,"STD(FG_PRICE_CHANGE(0,-1AY,AM))")</f>
        <v>0.81932948855188403</v>
      </c>
      <c r="J22" cm="1">
        <f t="array" ref="J22">_xll.FDS(B22,"STD(FG_PRICE_CHANGE(0,-3AY,M))")*SQRT(12)</f>
        <v>4.43438615731118</v>
      </c>
      <c r="L22">
        <f t="shared" si="0"/>
        <v>77.3</v>
      </c>
      <c r="M22">
        <f t="shared" si="1"/>
        <v>36.4</v>
      </c>
      <c r="N22">
        <f t="shared" si="2"/>
        <v>45.499999999999993</v>
      </c>
      <c r="O22">
        <f t="shared" si="4"/>
        <v>48.22</v>
      </c>
      <c r="P22">
        <f t="shared" si="3"/>
        <v>77.3</v>
      </c>
      <c r="Q22">
        <f>VLOOKUP(A22,CAD!$A$3:$J$23, 10, FALSE)</f>
        <v>50</v>
      </c>
      <c r="S22">
        <f t="shared" si="5"/>
        <v>57.3</v>
      </c>
      <c r="U22" cm="1">
        <f t="array" ref="U22">_xlfn.PERCENTRANK.EXC(_xlfn._xlws.FILTER(S$3:S$23, ISNUMBER(S$3:S$23)),S22)*100</f>
        <v>68.100000000000009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3.7511999999999999</v>
      </c>
      <c r="E23" cm="1">
        <f t="array" ref="E23">_xll.FDSB(B23,"FG_PRICE_CHANGE(0,-1AY)")</f>
        <v>7.9989429999999997E-3</v>
      </c>
      <c r="F23" cm="1">
        <f t="array" ref="F23">_xll.FDSB(B23,"FG_PRICE_CHANGE(0,-1AM)")</f>
        <v>1.8668174999999999E-2</v>
      </c>
      <c r="G23" cm="1">
        <f t="array" ref="G23">_xll.FDSB(B23,"FG_PRICE_CHANGE(0,-3AM)")</f>
        <v>7.9989429999999997E-3</v>
      </c>
      <c r="H23" cm="1">
        <f t="array" ref="H23">_xll.FDSB(B23,"FG_PRICE_CHANGE(0,-6AM)")</f>
        <v>2.1326542E-2</v>
      </c>
      <c r="I23" cm="1">
        <f t="array" ref="I23">_xll.FDS(B23,"STD(FG_PRICE_CHANGE(0,-1AY,AM))")</f>
        <v>1.37184462007203E-2</v>
      </c>
      <c r="J23" cm="1">
        <f t="array" ref="J23">_xll.FDS(B23,"STD(FG_PRICE_CHANGE(0,-3AY,M))")*SQRT(12)</f>
        <v>0.14986650535755489</v>
      </c>
      <c r="L23">
        <f t="shared" si="0"/>
        <v>63.7</v>
      </c>
      <c r="M23">
        <f t="shared" si="1"/>
        <v>68.199999999999989</v>
      </c>
      <c r="N23">
        <f t="shared" si="2"/>
        <v>81.899999999999991</v>
      </c>
      <c r="O23">
        <f t="shared" si="4"/>
        <v>72.78</v>
      </c>
      <c r="P23">
        <f t="shared" si="3"/>
        <v>86.4</v>
      </c>
      <c r="Q23">
        <f>VLOOKUP(A23,CAD!$A$3:$J$23, 10, FALSE)</f>
        <v>77.2</v>
      </c>
      <c r="S23">
        <f t="shared" si="5"/>
        <v>77.75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-0.57999999999999996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1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14.2</v>
      </c>
      <c r="J10" cm="1">
        <f t="array" ref="J10">_xlfn.PERCENTRANK.EXC(_xlfn._xlws.FILTER(H$3:H$23, ISNUMBER(H$3:H$23)),H10)*100</f>
        <v>95.399999999999991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-6.3489838569454902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90.9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2.4500000000000002</v>
      </c>
      <c r="J19" cm="1">
        <f t="array" ref="J19">_xlfn.PERCENTRANK.EXC(_xlfn._xlws.FILTER(H$3:H$23, ISNUMBER(H$3:H$23)),H19)*100</f>
        <v>68.100000000000009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-5.0588017778779397</v>
      </c>
      <c r="H20" cm="1">
        <f t="array" ref="H20">IFERROR(_xll.FDS($F20,"EE_ACTUAL_ANNUAL(MED,+1)"),0)</f>
        <v>-2.5499999999999998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2.6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13.4758928735813</v>
      </c>
      <c r="C17">
        <v>9.8359095445121802</v>
      </c>
      <c r="D17">
        <v>14.430010325506601</v>
      </c>
      <c r="E17">
        <v>12.0971067278746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14.5227361903203</v>
      </c>
      <c r="M17">
        <v>13.616354252195</v>
      </c>
      <c r="N17">
        <v>5.8100215417249901</v>
      </c>
      <c r="O17">
        <v>14.535484616308199</v>
      </c>
      <c r="P17">
        <v>12.8854488393557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11.233533496482201</v>
      </c>
    </row>
    <row r="18" spans="1:29" ht="25.5" customHeight="1" x14ac:dyDescent="0.35">
      <c r="A18" s="2">
        <v>44196</v>
      </c>
      <c r="B18">
        <v>12.9935253220149</v>
      </c>
      <c r="C18">
        <v>8.7546394285479305</v>
      </c>
      <c r="D18">
        <v>11.481460421471199</v>
      </c>
      <c r="E18">
        <v>8.9157572980100905</v>
      </c>
      <c r="F18">
        <v>7.2076865078890302</v>
      </c>
      <c r="G18">
        <v>12.0860263580498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16.619219837121399</v>
      </c>
      <c r="M18">
        <v>16.711537192718801</v>
      </c>
      <c r="N18">
        <v>5.3671121826145196</v>
      </c>
      <c r="O18">
        <v>12.842383894975899</v>
      </c>
      <c r="P18">
        <v>12.357369882275499</v>
      </c>
      <c r="Q18">
        <v>11.2380998666164</v>
      </c>
      <c r="R18">
        <v>8.3884974981076201</v>
      </c>
      <c r="S18">
        <v>12.8830286544733</v>
      </c>
      <c r="T18">
        <v>6.7620176278083504</v>
      </c>
      <c r="U18">
        <v>17.0889112448112</v>
      </c>
      <c r="V18">
        <v>10.147558378629601</v>
      </c>
    </row>
    <row r="19" spans="1:29" ht="25.5" customHeight="1" x14ac:dyDescent="0.35">
      <c r="A19" s="2">
        <v>44561</v>
      </c>
      <c r="B19">
        <v>13.7631790570676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20.456077237554599</v>
      </c>
      <c r="M19">
        <v>16.932589581546001</v>
      </c>
      <c r="N19">
        <v>8.8257668466653296</v>
      </c>
      <c r="O19">
        <v>15.1612174104354</v>
      </c>
      <c r="P19">
        <v>11.9735311299348</v>
      </c>
      <c r="Q19">
        <v>12.7317850147387</v>
      </c>
      <c r="R19">
        <v>9.9474702709118699</v>
      </c>
      <c r="S19">
        <v>18.572493417842999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13.362499063062801</v>
      </c>
      <c r="C20">
        <v>12.787444982142301</v>
      </c>
      <c r="D20">
        <v>15.652444067387799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19.407551500648001</v>
      </c>
      <c r="M20">
        <v>16.8118349535848</v>
      </c>
      <c r="N20">
        <v>11.0341923380188</v>
      </c>
      <c r="O20">
        <v>14.925386980094199</v>
      </c>
      <c r="P20">
        <v>11.5495112596737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13.781692716051101</v>
      </c>
    </row>
    <row r="21" spans="1:29" ht="25.5" customHeight="1" x14ac:dyDescent="0.35">
      <c r="A21" s="2">
        <v>45289</v>
      </c>
      <c r="B21">
        <v>12.0176141453173</v>
      </c>
      <c r="C21">
        <v>13.769715255584901</v>
      </c>
      <c r="D21">
        <v>14.0234033209915</v>
      </c>
      <c r="E21">
        <v>11.9407094450378</v>
      </c>
      <c r="F21">
        <v>12.394579327579899</v>
      </c>
      <c r="G21">
        <v>12.932447426875701</v>
      </c>
      <c r="H21">
        <v>9.5588573391121106</v>
      </c>
      <c r="I21">
        <v>11.9152161134331</v>
      </c>
      <c r="J21" s="75">
        <v>13.7129718327555</v>
      </c>
      <c r="K21" s="75">
        <v>8.9059619431978891</v>
      </c>
      <c r="L21">
        <v>18.6086841620772</v>
      </c>
      <c r="M21">
        <v>14.5722752976358</v>
      </c>
      <c r="N21">
        <v>13.1253657894167</v>
      </c>
      <c r="O21">
        <v>16.082352497595199</v>
      </c>
      <c r="P21">
        <v>11.5624000794383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10.732551316765701</v>
      </c>
      <c r="V21">
        <v>11.7562541666861</v>
      </c>
    </row>
    <row r="23" spans="1:29" x14ac:dyDescent="0.35">
      <c r="A23" t="s">
        <v>91</v>
      </c>
      <c r="B23" s="8">
        <f t="shared" ref="B23:V23" si="0">MIN(_xlfn.ANCHORARRAY(B2))</f>
        <v>12.0176141453173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12.842383894975899</v>
      </c>
      <c r="P23" s="8">
        <f t="shared" si="0"/>
        <v>11.5495112596737</v>
      </c>
      <c r="Q23" s="8">
        <f t="shared" si="0"/>
        <v>11.2380998666164</v>
      </c>
      <c r="R23" s="8">
        <f t="shared" si="0"/>
        <v>8.3884974981076201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10.147558378629601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13.110792019350349</v>
      </c>
      <c r="C24" s="8">
        <f t="shared" si="1"/>
        <v>11.2778516938703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14.7891144037412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12.8854488393557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12.0176141453173</v>
      </c>
      <c r="C25" s="8">
        <f t="shared" si="2"/>
        <v>13.769715255584901</v>
      </c>
      <c r="D25" s="8">
        <f t="shared" si="2"/>
        <v>14.0234033209915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9.5588573391121106</v>
      </c>
      <c r="I25" s="8">
        <f t="shared" si="2"/>
        <v>11.9152161134331</v>
      </c>
      <c r="J25" s="8">
        <f t="shared" si="2"/>
        <v>13.7129718327555</v>
      </c>
      <c r="K25" s="8">
        <f t="shared" si="2"/>
        <v>8.9059619431978891</v>
      </c>
      <c r="L25" s="8">
        <f t="shared" si="2"/>
        <v>18.6086841620772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16.082352497595199</v>
      </c>
      <c r="P25" s="8">
        <f t="shared" si="2"/>
        <v>11.5624000794383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11.7562541666861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45449</v>
      </c>
      <c r="M1" s="121"/>
    </row>
    <row r="2" spans="1:28" ht="15" thickBot="1" x14ac:dyDescent="0.4">
      <c r="K2" s="12" t="s">
        <v>796</v>
      </c>
      <c r="L2" s="185">
        <f ca="1">EDATE(TODAY(), -4)</f>
        <v>45357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51.786630000000002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48.14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52.095469999999999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0.50492099999999596</v>
      </c>
      <c r="Q5" cm="1">
        <f t="array" ref="Q5">_xlfn.PERCENTRANK.EXC(_xlfn._xlws.FILTER(M$4:M$24, ISNUMBER(M$4:M$24)),M5)*100</f>
        <v>54.500000000000007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49.06</v>
      </c>
      <c r="T5" cm="1">
        <f t="array" aca="1" ref="T5" ca="1">_xlfn.PERCENTRANK.EXC(_xlfn._xlws.FILTER(S$4:S$24, ISNUMBER(S$4:S$24)),S5)*100</f>
        <v>45.4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50.657800000000002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22.7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17.22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51.305109999999999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31.8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49.96</v>
      </c>
      <c r="T7" cm="1">
        <f t="array" aca="1" ref="T7" ca="1">_xlfn.PERCENTRANK.EXC(_xlfn._xlws.FILTER(S$4:S$24, ISNUMBER(S$4:S$24)),S7)*100</f>
        <v>59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45.049861999999997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4.5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52.095469999999999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0.50492099999999596</v>
      </c>
      <c r="Q9" cm="1">
        <f t="array" ref="Q9">_xlfn.PERCENTRANK.EXC(_xlfn._xlws.FILTER(M$4:M$24, ISNUMBER(M$4:M$24)),M9)*100</f>
        <v>54.500000000000007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49.06</v>
      </c>
      <c r="T9" cm="1">
        <f t="array" aca="1" ref="T9" ca="1">_xlfn.PERCENTRANK.EXC(_xlfn._xlws.FILTER(S$4:S$24, ISNUMBER(S$4:S$24)),S9)*100</f>
        <v>45.4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49.896380000000001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18.099999999999998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38.1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53.2</v>
      </c>
      <c r="N11" cm="1">
        <f t="array" aca="1" ref="N11" ca="1">_xll.FDSRC("-","DUMMY","ECON_EXPR_DATA('FDS_ECON["&amp;H11&amp;"]',"&amp;$N$3&amp;",,Q)")</f>
        <v>51.410823999999998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2.5156859999999952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51.121383999999999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27.200000000000003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25.4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52.038800000000002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50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44.519999999999996</v>
      </c>
      <c r="T13" cm="1">
        <f t="array" aca="1" ref="T13" ca="1">_xlfn.PERCENTRANK.EXC(_xlfn._xlws.FILTER(S$4:S$24, ISNUMBER(S$4:S$24)),S13)*100</f>
        <v>31.8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52.508150000000001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68.100000000000009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53.580000000000005</v>
      </c>
      <c r="T14" cm="1">
        <f t="array" aca="1" ref="T14" ca="1">_xlfn.PERCENTRANK.EXC(_xlfn._xlws.FILTER(S$4:S$24, ISNUMBER(S$4:S$24)),S14)*100</f>
        <v>68.100000000000009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49.242289999999997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13.600000000000001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29.960000000000004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54.023083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58.348762999999998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51.786630000000002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48.14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55.907359999999997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90.9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90.9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51.747399999999999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36.299999999999997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59.94</v>
      </c>
      <c r="T20" cm="1">
        <f t="array" aca="1" ref="T20" ca="1">_xlfn.PERCENTRANK.EXC(_xlfn._xlws.FILTER(S$4:S$24, ISNUMBER(S$4:S$24)),S20)*100</f>
        <v>72.7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47.892850000000003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9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10.84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52.095469999999999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0.50492099999999596</v>
      </c>
      <c r="Q22" cm="1">
        <f t="array" ref="Q22">_xlfn.PERCENTRANK.EXC(_xlfn._xlws.FILTER(M$4:M$24, ISNUMBER(M$4:M$24)),M22)*100</f>
        <v>54.500000000000007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49.06</v>
      </c>
      <c r="T22" cm="1">
        <f t="array" aca="1" ref="T22" ca="1">_xlfn.PERCENTRANK.EXC(_xlfn._xlws.FILTER(S$4:S$24, ISNUMBER(S$4:S$24)),S22)*100</f>
        <v>45.4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54.718240000000002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81.8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81.8</v>
      </c>
      <c r="T23" cm="1">
        <f t="array" aca="1" ref="T23" ca="1">_xlfn.PERCENTRANK.EXC(_xlfn._xlws.FILTER(S$4:S$24, ISNUMBER(S$4:S$24)),S23)*100</f>
        <v>86.3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55.005290000000002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06/2024</v>
      </c>
      <c r="L26" t="str" cm="1">
        <f t="array" aca="1" ref="L26" ca="1">_xll.FDSRC("-","DUMMY","ECON_DATE("&amp;$L$2&amp;",,, 'MM/YYYY')")</f>
        <v>03/2024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49.659244999999999</v>
      </c>
      <c r="K27" cm="1">
        <f t="array" aca="1" ref="K27" ca="1">_xll.FDSRC("-","DUMMY","ECON_EXPR_DATA('FDS_ECON["&amp;H27&amp;"]',"&amp;$K$26&amp;",,Q)")</f>
        <v>49.418430000000001</v>
      </c>
      <c r="L27" cm="1">
        <f t="array" aca="1" ref="L27" ca="1">_xll.FDSRC("-","DUMMY","ECON_EXPR_DATA('FDS_ECON["&amp;H27&amp;"]',"&amp;$L$26&amp;",,Q)")</f>
        <v>49.135437000000003</v>
      </c>
      <c r="M27">
        <f ca="1">K27-L27</f>
        <v>0.28299299999999761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52.095469999999999</v>
      </c>
      <c r="K28" cm="1">
        <f t="array" aca="1" ref="K28" ca="1">_xll.FDSRC("-","DUMMY","ECON_EXPR_DATA('FDS_ECON["&amp;H28&amp;"]',"&amp;$K$26&amp;",,Q)")</f>
        <v>52.017085999999999</v>
      </c>
      <c r="L28" cm="1">
        <f t="array" aca="1" ref="L28" ca="1">_xll.FDSRC("-","DUMMY","ECON_EXPR_DATA('FDS_ECON["&amp;H28&amp;"]',"&amp;$L$26&amp;",,Q)")</f>
        <v>51.512165000000003</v>
      </c>
      <c r="M28">
        <f ca="1">K28-L28</f>
        <v>0.50492099999999596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263.44499999999999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6965472.5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534.35850000000005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142158.39999999999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324.54750000000001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678918.44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94.05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204309.69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349.28300000000002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209905.75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123.664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37240.222999999998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285.4785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404522.34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5398.2039999999997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2517908.7999999998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1769.952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456830.63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5768.5039999999999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1959603.5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4479.942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677253.5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279.21600000000001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332013.65999999997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201.37236490800001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83452.320000000007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11411.324000000001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5312138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5499.76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6965472.5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75.504000000000005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158923.26999999999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443438.76401478698</v>
      </c>
      <c r="E18" t="s">
        <v>723</v>
      </c>
      <c r="F18" t="s">
        <v>757</v>
      </c>
      <c r="G18" s="153" cm="1">
        <f t="array" ref="G18">_xll.FDSZ(F18,"FMA_MCAP(0,,,USD,""PORTAGG"")")</f>
        <v>443438.76401478698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254.64400000000001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414903.28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33.119999999999997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861672.7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501.73500000000001</v>
      </c>
      <c r="E21" t="s">
        <v>736</v>
      </c>
      <c r="F21" t="s">
        <v>881</v>
      </c>
      <c r="G21" s="153" cm="1">
        <f t="array" ref="G21">_xll.FDSZ(F21,"FMA_MCAP(0,,,USD,""PORTAGG"")")</f>
        <v>23876.997650000001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567.47950000000003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2725760.5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84.248999999999995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92857.74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1576.84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1734891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2437.7759999999998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2728159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929.90700000000004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2272555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16066.314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6489983.5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1161.28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2184940.2999999998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2876.6170000000002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3268084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298688.32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57414916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551524.11012960004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57414916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332013.65999999997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240727"><![CDATA[{"FC0000CN^FMA_MCAP(0,,,USD,\"PORTAGG\")":6965472.5,"MCHI^FREF_MARKET_VALUE_COMPANY(0,,,USD,,0,,\"LEGACY\")":5499.76,"SPY^FREF_MARKET_VALUE_COMPANY(0,,,USD,,0,,\"LEGACY\")":551524.1101296,"FC0000GR^FMA_MCAP(0,,,USD,\"PORTAGG\")":83452.32,"GREK^FREF_MARKET_VALUE_COMPANY(0,,,USD,,0,,\"LEGACY\")":201.372364908,"FC0000ZA^FMA_MCAP(0,,,USD,\"PORTAGG\")":332013.66,"FC0000CH^FMA_MCAP(0,,,USD,\"PORTAGG\")":2184940.3,"FC0000KR^FMA_MCAP(0,,,USD,\"PORTAGG\")":1959603.5,"EWW^FREF_MARKET_VALUE_COMPANY(0,,,USD,,0,,\"LEGACY\")":1769.952,"FC0000TW^FMA_MCAP(0,,,USD,\"PORTAGG\")":2517908.8,"EWT^FREF_MARKET_VALUE_COMPANY(0,,,USD,,0,,\"LEGACY\")":5398.204,"FC0000MY^FMA_MCAP(0,,,USD,\"PORTAGG\")":404522.34,"EWM^FREF_MARKET_VALUE_COMPANY(0,,,USD,,0,,\"LEGACY\")":285.4785,"EPU^FREF_MARKET_VALUE_COMPANY(0,,,USD,,0,,\"LEGACY\")":123.664,"VNM^FREF_MARKET_VALUE_COMPANY(0,,,USD,,0,,\"LEGACY\")":501.735,"EPHE^FREF_MARKET_VALUE_COMPANY(0,,,USD,,0,,\"LEGACY\")":94.05,"FC0000AE^FMA_MCAP(0,,,USD,\"PORTAGG\")":861672.7,"EIDO^FREF_MARKET_VALUE_COMPANY(0,,,USD,,0,,\"LEGACY\")":324.5475,"FC0000TR^FMA_MCAP(0,,,USD,\"PORTAGG\")":414903.28,"FC0000QA^FMA_MCAP(0,,,USD,\"PORTAGG\")":158923.27,"NQG00809^FG_COMPANY_NAME":"Nasdaq South Africa","FC0000ZA^FG_MCAP_IDX(0,,,USD)":332013.66,"NQG00809^FMA_MCAP(0,,,USD,\"PORTAGG\")":null,"FC0000US^FMA_MCAP(0,,,USD,\"PORTAGG\")":57414916.0,"FC0000IN^FMA_MCAP(0,,,USD,\"PORTAGG\")":5312138.0,"INDA^FREF_MARKET_VALUE_COMPANY(0,,,USD,,0,,\"LEGACY\")":11411.324,"QQQ^FREF_MARKET_VALUE_COMPANY(0,,,USD,,0,,\"LEGACY\")":298688.32,"FC0000GB^FMA_MCAP(0,,,USD,\"PORTAGG\")":3268084.0,"EWU^FREF_MARKET_VALUE_COMPANY(0,,,USD,,0,,\"LEGACY\")":2876.617,"EZA^FREF_MARKET_VALUE_COMPANY(0,,,USD,,0,,\"LEGACY\")":279.216,"FC0000BR^FMA_MCAP(0,,,USD,\"PORTAGG\")":677253.5,"EWL^FREF_MARKET_VALUE_COMPANY(0,,,USD,,0,,\"LEGACY\")":1161.28,"EWZ^FREF_MARKET_VALUE_COMPANY(0,,,USD,,0,,\"LEGACY\")":4479.942,"FC0000JP^FMA_MCAP(0,,,USD,\"PORTAGG\")":6489983.5,"EWJ^FREF_MARKET_VALUE_COMPANY(0,,,USD,,0,,\"LEGACY\")":16066.314,"EWY^FREF_MARKET_VALUE_COMPANY(0,,,USD,,0,,\"LEGACY\")":5768.504,"FC0000DE^FMA_MCAP(0,,,USD,\"PORTAGG\")":2272555.0,"FC0000MX^FMA_MCAP(0,,,USD,\"PORTAGG\")":456830.63,"EWG^FREF_MARKET_VALUE_COMPANY(0,,,USD,,0,,\"LEGACY\")":929.907,"FC0000CA^FMA_MCAP(0,,,USD,\"PORTAGG\")":2728159.0,"EWC^FREF_MARKET_VALUE_COMPANY(0,,,USD,,0,,\"LEGACY\")":2437.776,"FC0000AU^FMA_MCAP(0,,,USD,\"PORTAGG\")":1734891.0,"EWA^FREF_MARKET_VALUE_COMPANY(0,,,USD,,0,,\"LEGACY\")":1576.84,"FC0000PE^FMA_MCAP(0,,,USD,\"PORTAGG\")":37240.223,"ENZL^FREF_MARKET_VALUE_COMPANY(0,,,USD,,0,,\"LEGACY\")":84.249,"FC0000SA^FMA_MCAP(0,,,USD,\"PORTAGG\")":2725760.5,"FC0000PL^FMA_MCAP(0,,,USD,\"PORTAGG\")":209905.75,"KSA^FREF_MARKET_VALUE_COMPANY(0,,,USD,,0,,\"LEGACY\")":567.4795,"EPOL^FREF_MARKET_VALUE_COMPANY(0,,,USD,,0,,\"LEGACY\")":349.283,"FTSEWIVNXXXX^FMA_MCAP(0,,,USD,\"PORTAGG\")":23876.99765,"FC0000PH^FMA_MCAP(0,,,USD,\"PORTAGG\")":204309.69,"FC0000ID^FMA_MCAP(0,,,USD,\"PORTAGG\")":678918.44,"UAE^FREF_MARKET_VALUE_COMPANY(0,,,USD,,0,,\"LEGACY\")":33.12,"FC0000CL^FMA_MCAP(0,,,USD,\"PORTAGG\")":142158.4,"ECH^FREF_MARKET_VALUE_COMPANY(0,,,USD,,0,,\"LEGACY\")":534.3585,"SET-BKK^FG_MCAP_IDX(0,,,USD)":443438.764014787,"CNYA^FREF_MARKET_VALUE_COMPANY(0,,,USD,,0,,\"LEGACY\")":263.445,"CC_ZA^FG_COMPANY_NAME":"South Africa","FC0000NZ^FMA_MCAP(0,,,USD,\"PORTAGG\")":92857.74,"TUR^FREF_MARKET_VALUE_COMPANY(0,,,USD,,0,,\"LEGACY\")":254.644,"SET-BKK^FMA_MCAP(0,,,USD,\"PORTAGG\")":443438.764014787,"QAT^FREF_MARKET_VALUE_COMPANY(0,,,USD,,0,,\"LEGACY\")":75.504,"DUMMY^ECON_EXPR_DATA('FDS_ECON[NTCPMIINDEXSA@SA]',,,M)":55.00529,"DUMMY^ECON_EXPR_DATA('FDS_ECON[NTCPMIMFGSA@VN]',,,M)":54.71824,"DUMMY^ECON_EXPR_DATA('FDS_ECON[NTCPMIMFGSA@AE]',,,M)":null,"DUMMY^ECON_EXPR_DATA('FDS_ECON[NTCPMIMFGSA@TR]',,,M)":47.89285,"DUMMY^ECON_EXPR_DATA('FDS_ECON[NTCPMITHMANHE]',,,M)":51.7474,"DUMMY^ECON_EXPR_DATA('FDS_ECON[PMIQAWHEHE]',,,M)":55.90736,"DUMMY^ECON_EXPR_DATA('FDS_ECON[NTCPMIMFGSA@CN]',,,M)":51.78663,"DUMMY^ECON_EXPR_DATA('FDS_ECON[NTCPMIMFGSA@IN]',,,M)":58.348763,"DUMMY^ECON_EXPR_DATA('FDS_ECON[NTCPMIMFGSA@GR]',,,M)":54.023083,"DUMMY^ECON_EXPR_DATA('FDS_ECON[PMIMFGSA@ZA]',,,M)":49.24229,"DUMMY^ECON_EXPR_DATA('FDS_ECON[NTCPMIMFGSA@BR]',,,M)":52.50815,"DUMMY^ECON_EXPR_DATA('FDS_ECON[NTCPMIMFGSA@KR]',,,M)":52.0388,"DUMMY^ECON_EXPR_DATA('FDS_ECON[NTCPMIMFGSA@MX]',,,M)":51.121384,"DUMMY^ECON_EXPR_DATA('FDS_ECON[NTCPMIMFGSA@TW]',,,M)":53.2,"DUMMY^ECON_EXPR_DATA('FDS_ECON[PMIMYMANHE]',,,M)":49.89638,"DUMMY^ECON_EXPR_DATA('FDS_ECON[NTCPMIMFGSA@PE]',,,M)":null,"DUMMY^ECON_EXPR_DATA('FDS_ECON[NTCPMIMFGSA@PL]',,,M)":45.049862,"DUMMY^ECON_EXPR_DATA('FDS_ECON[NTCPMIPHMANHE]',,,M)":51.30511,"DUMMY^ECON_EXPR_DATA('FDS_ECON[NTCPMIMFGSA@ID]',,,M)":50.6578,"DUMMY^ECON_EXPR_DATA('FDS_ECON[NTCPMIMFGSA@CL]',,,M)":null,"DUMMY^ECON_EXPR_DATA('FDS_ECON[NTCPMIMFGSA@EME]',,,M)":52.09547,"DUMMY^ECON_EXPR_DATA('FDS_ECON[PMIDMMANHE]',,,M)":49.659245,"CAGDPY@QA^EE_ACTUAL_ANNUAL(MED,0)":16.2,"CAGDPY@TW^EE_ACTUAL_ANNUAL(MED,0)":13.5674535548706,"CC_VN^FG_COMPANY_NAME":"Vietnam","CC_PH^FG_COMPANY_NAME":"Philippines","USDVND^FG_PRICE_CHANGE(0,-1AM)":-0.021636486,"USDTRY^FG_PRICE_CHANGE(0,-1AM)":1.126194,"USDQAR^FG_PRICE_CHANGE(0,-1AM)":0.0,"USDINR^FG_PRICE_CHANGE(0,-1AM)":0.13492107,"USDZAR^FG_PRICE_CHANGE(0,-1AM)":-3.902191,"USDKRW^FG_PRICE_CHANGE(0,-1AM)":0.54262877,"USDTWD^FG_PRICE_CHANGE(0,-1AM)":0.41873455,"USDPEN^FG_PRICE_CHANGE(0,-1AM)":1.6885161,"USDPHP^FG_PRICE_CHANGE(0,-1AM)":-0.53364635,"USDCLP^FG_PRICE_CHANGE(0,-1AM)":3.189242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0296792632,17.4943863252584,21.2762449397444,20.3719472924599,19.111339144526],"EWM^P_PRICE_RETURNS_PR('52W',2,-10AY,0,AM)":[7.8563094,7.224214,15.615833,3.3848405,-1.333797,-9.97532,-12.923163,-3.8640141,-10.959834,-10.020929,-10.305489,-19.452059,-20.15614,-23.453117,-37.672127,-30.89999,-27.32485,-18.697388,-18.88451,-20.961983,-12.853026,-11.12138,-17.42447,-12.947488,-9.38884,-3.3663929,13.948334,8.6410885,3.6114097,-5.732441,0.62294006,-1.1978269,-3.9649367,-7.370347,3.0596972,6.9244742,3.2978296,3.063023,2.4665594,5.5417657,6.9131613,18.1834,26.63338,23.98436,25.01067,23.89214,17.083025,6.553483,3.7255645,9.26236,7.520044,4.838872,2.7012706,-0.9007156,-7.8712044,-6.6018524,-9.60185,-12.3947735,-11.55628,-6.603175,0.40683746,-11.860001,-10.209471,-10.168064,-2.9875338,-5.702776,-0.7406175,-10.320497,-14.244026,-25.240444,-17.439043,-5.263877,-10.205597,2.5318027,-3.6315918,-0.061911345,-4.560828,7.782173,1.8059254,3.9775372,9.937298,28.765415,17.030085,3.985083,0.70040226,-7.7750626,4.895365,-1.8045187,-0.4633844,-11.611568,-7.5205326,-5.6964517,0.11276007,0.4266262,-4.7588944,-8.55813,-10.313845,-3.4093678,-10.807115,-13.877928,-14.71045,-2.781272,-5.0917864,-0.5421281,-12.074691,-11.03012,-6.27259,-9.879297,-4.5513334,-3.265524,-2.766955,0.9598017,7.6122046,-4.2697787,-2.3951948,-7.5628576,1.1595249,2.8640747,7.86829,16.045486,17.721235],"GREK^FG_TOTAL_RETURNC(-10AY,0,AM)":[-2.9387295,-13.390196,5.120647,-15.690881,-8.777773,6.3337326,-26.171291,-2.7407885,-0.32206774,-10.096943,3.1446576,2.3519278,-7.65956,-14.101392,0.21460056,5.781579,0.0,-13.259113,-6.801409,-18.678528,11.249995,0.98314285,11.961079,7.453406,-23.583817,9.0771675,5.6865454,-4.594493,-1.7868102,12.605036,3.7490606,-3.6674857,-0.38071275,1.7834425,18.523157,2.1119237,6.9286585,1.6440988,-5.137968,-8.024073,2.3991346,-2.3429215,18.289852,-2.1657228,-2.7911484,-1.7821848,3.6290407,-8.463031,-2.1254003,0.10858774,-10.303694,-5.199516,-4.0816426,2.1276593,-5.553174,4.94349,5.383587,7.5351357,0.95010996,6.2352896,10.67878,-8.140701,2.4069905,-4.4871626,9.619689,-1.4285803,5.858493,-4.5816717,-23.79958,-27.534252,12.28745,17.620647,-4.2250633,2.708125,1.5625,-1.9230723,-9.264702,40.32955,1.9761801,-7.899809,7.7824235,6.7546606,3.7818193,2.4526954,-4.3433666,0.96532106,2.8682709,-3.8554192,0.4296422,-5.418891,1.7615795,10.143828,-16.254293,9.601963,-4.605013,5.1805377,-17.401653,8.24275,-5.3974867,-0.39805174,9.103012,6.0236096,6.260991,12.453675,7.1522713,-5.2291574,4.5115232,6.1490655,9.975052,3.1308532,-6.7721844,-11.216253,9.467077,4.5532703,4.2338967,6.5951705,2.86721,-3.8875282,5.647409,-0.6501317,0.8184433],"UAE^FMA_DIV_YLD(NTMA,-10AY,0,AM,\"PORTAGG\",\"MEANR\")":[2.64255741717553,2.65061843030903,2.44223230094338,2.60745272503557,2.86834753702236,3.13850276022829,3.57472826578677,3.36157554316878,3.50862598464346,3.53458018813368,3.20646103135036,3.4840458351178,3.48033194840024,3.4711686414487,4.06179578875996,3.85813866770381,4.11447255140477,4.39041901924104,4.2680883926941,4.43083694306012,4.02498502493766,3.99723792512763,4.13886477882038,4.0049096324476,3.89496087543306,3.81990120005982,3.76689066142745,3.71695272249746,3.78583508830983,4.22638537390032,4.0017598163279,4.18766220707892,4.0093070585032,3.9579194338249,3.94365897491175,3.98594425836345,4.0775366024206,3.8698591267725,4.01012230209171,4.26046840776833,4.22824469693929,4.55719457966586,4.36214538714128,4.33671270324832,4.40234603622465,4.8035705670517,4.8650342499639,4.7503771935899,4.94554306648255,4.69370905490297,4.70660725519849,4.78470147100023,4.88249659386904,5.15549087590156,5.17312931141663,5.1136122479592,5.12879804037448,5.10305182015151,4.83198058844442,5.1660250896542,5.19160765598004,5.11490411240687,4.78060397819716,4.91715430930529,4.72465426701276,4.93638329752059,5.21602077179597,5.26081012727896,5.75666623138652,7.13824091435886,4.93821873424262,4.25121028146472,4.5075516275105,4.72345830209946,4.4236136647459,4.48422650707569,4.87773704654138,4.5617096698192,4.42943899367037,4.35857908229857,4.5309130383789,4.35579437242486,4.3775331315058,4.34593031823388,4.60882848664209,4.59717366811804,4.26394805505436,4.16631264292459,3.93340679992481,4.07593352315682,4.3795722527436,4.27208060401517,3.90113251871621,3.3808587153511,3.56854194394805,3.9343045952499,4.51880016401939,4.13314365316997,4.15648621242863,4.33241054117951,4.40784705213265,4.29079158315304,4.76760265908038,4.71902836278753,4.69133050902869,4.60849561370063,4.40725220642187,4.4501236920569,4.32123519860841,4.18501471011836,4.45869573451284,4.30075384904008,4.64114136530124,4.66096794021746,4.589093755493,4.78220461583252,5.10341240823429,5.4063651912633,5.70353532541288,5.99698453922908,5.69740377983267],"EIDO^FMA_DIV_YLD(NTMA,-10AY,0,AM,\"PORTAGG\",\"MEANR\")":[2.66948255865979,2.51906779442687,2.47840850075168,2.64584908914965,2.59155544223928,2.45729317890886,2.48476421047149,2.42706940182466,2.29739981358164,2.3046566806843,2.42824091081085,2.40945840901282,2.44327562076101,2.44652785762376,2.71835870510445,2.7950569836976,2.53671665027798,2.53103645684579,2.50565123807159,2.37369188622272,2.37313248043163,2.38300641272409,2.43180465282988,2.37420169674396,2.29252892337724,2.12571867709448,2.21829151187021,2.20589293929223,2.29997209734604,2.42441981164105,2.38914938660784,2.41418380252782,2.45757674465042,2.37650651728239,2.43336302408521,2.51167798880916,2.54339580528179,2.58148616409435,2.59356312962461,2.57060840726302,2.54095656750691,2.65371195398397,2.49395065397578,2.45720111763234,2.51783758083102,2.72103126323396,3.01008939557068,2.88237335111478,3.17297544380637,2.96407821364378,3.16796581796408,3.16818363064497,3.00265838129807,2.81261400381787,2.8478883887381,2.78954855095765,2.82507029396454,2.81200252141906,2.87233377127824,2.86547316627111,2.72474050705588,2.88019691093766,2.79640730040609,2.90152125105721,2.74214272937772,2.8603588402413,2.78454193477653,2.83620612554667,3.14711199252858,3.90783440098861,3.7563275878707,3.22149593669995,2.95213947853561,2.866430078685,2.73762375516363,2.98873308322834,2.74544124291413,2.34329329093333,2.2573662958726,2.37370391970604,2.51823999448663,2.70827978302308,2.76370329895959,2.74420860238283,2.9975261924271,3.02632374674366,3.04656576603005,3.05012219741971,3.00384801090265,3.1157299829287,3.17022417026089,3.13016300376116,3.13278630249054,3.27353331815172,3.25733399525369,3.32268609847332,3.73619165772255,3.62360164877596,3.5922088469497,3.74094862787818,3.89068322740783,3.91598433770627,4.21143059804036,4.13500947923949,4.24886433833054,4.43877529371078,4.44886795780505,4.29337809091379,4.26358713662696,4.12317858799887,4.07160482186646,4.20835974310194,4.27783343822722,4.22439615576646,4.02871865376455,4.1497118142527,4.12900297566077,4.1805950445866,4.44973102213047,4.58447455184114,4.47994181409661],"EWW^FMA_PE(NTMA,-10AY,0,AM,\"PORTAGG\",\"MEANR\")":[null,null,null,null,null,null,null,null,null,null,null,null,null,null,null,null,null,null,16.7627754666885,17.1266572977558,18.1652450562289,18.2761263189892,19.4810057424226,18.5202352604345,18.325688209087,18.6633586418332,18.3508253972159,18.1065795388047,17.6061650998688,16.2023296327771,16.4103275352222,16.5559071971008,16.493397697044,17.0678986751566,16.6876902776142,16.6775799220711,16.7552241284228,17.3195185965947,16.8702758716288,16.631234589038,15.8713798836702,15.503769054059,16.1714924387137,16.1053964722581,15.3105397281452,15.5821689242484,15.0894727116139,14.2455601285126,15.420192200964,15.3814680736225,14.8425557923399,14.5983780848454,14.0093942162622,12.4060439843544,12.7076997549204,13.3808453163135,12.635804779808,13.5577575931792,13.4341598997208,13.0318222357333,13.0720974481726,12.0459218527738,13.3084859859589,13.5749172702133,13.8013321597504,13.4526829034114,14.128227214225,14.3041923012534,13.4414729534694,10.4205614044991,14.6377449328879,17.2555769980486,16.9844636410621,17.0953102101508,15.5745575767439,15.0867323334716,14.5598456695986,15.7434144783082,15.0833131489071,14.4198093351294,14.6235763709986,15.0608189333048,14.6401093288796,15.112509813686,14.8202950395892,14.5092774956379,14.3895123422225,13.7549832471261,13.8828288652021,13.1257247716199,13.8429108322786,13.3840643219363,13.5290480879485,14.1308397980373,12.6344367104667,12.4097461183129,11.5231663572502,11.4991266684196,11.1172619377281,11.2728083803122,12.5099694600389,12.3586945606106,12.2863792663082,12.8966244006429,12.9496305169783,12.4857083030597,12.3847314567371,11.8191892132976,11.8928460253334,11.9475953346414,11.7210092512974,10.9823309785875,11.6318869329854,12.2505994304837,12.6669066983581,13.0615120170135,12.510957874559,12.9330344269544,12.5169066133798,11.8451248375995,11.1127846379009],"MCHI^FMA_PE(LTMA,-10AY,0,AM,\"PORTAGG\",\"MEANR\")":[9.4295010037906,9.69314743973576,9.8914198416296,9.28306759138205,9.49264946921181,9.95858131999082,10.3652612617767,10.6549417361452,10.8033281143731,10.9815919135102,11.4839179327092,11.4389298291355,11.0948764288738,10.4191930795794,9.56514291306609,9.93134449690812,10.3936560790366,9.97205700774237,10.4148610486705,9.39087647463539,9.34522771909135,9.52286503767355,9.6174818130484,10.2382537200477,10.4662194023539,11.1768957732979,12.1012373211574,12.8222294019507,12.6894343079414,13.0609839907877,13.3690949690305,13.663710809673,14.0422619040381,13.981856285039,13.8616005398943,14.081037790559,14.0532402909036,14.5646164383314,14.4414207033565,15.1180749899763,15.1765215891528,14.8928687364357,16.0390458572461,15.8985568148944,15.2670691600867,14.9243178180506,14.7640408840465,14.8175153741389,14.0538580568434,13.8115017544129,13.2269530598291,12.7396888683458,12.336555356662,12.5384804704509,11.3848499115122,12.6389144676541,12.8961714218307,12.9413019822994,12.9409049298564,12.3591484177611,12.7188356127956,12.1622210972593,12.6150709827069,12.2832819680082,12.706171325478,12.8514763990805,13.9556228743677,13.4003585650157,13.1225223011557,12.9269352591805,13.1099303129526,13.897746873816,14.4725137863028,15.4955610463584,15.8601729120963,16.0548421546235,17.4351967709531,17.7570134974488,18.9083424863513,21.2589615739765,19.7330115384096,19.4008402381711,18.9184193593647,18.9435191708706,18.6160451024253,17.2099225828275,16.9919363436076,15.7099239568842,15.488998118875,14.607742946401,13.5183860488018,14.0314120938193,12.9588143942472,12.8614721816002,12.5712793874721,12.7143843318389,13.1245820789321,12.4572928631232,12.4335808677552,11.7545274490543,10.8932179166782,12.3155696018975,13.365481637434,13.4678357969182,12.4513137495619,12.3121308475053,12.1228101630798,11.8660826623397,11.8305704061669,12.137935894233,11.9385786851258,11.1933205507031,11.4047354660605,10.6259854895926,10.6279993956861,9.77997639753583,10.4459856217115,10.4380593628778,10.7408229033129,10.6646070732773,10.4139695983486],"DDR3512M-FDS^MAX(FG_PRICE(0,-5AY))":3.3053632,"PASP-FDS^MAX(FG_PRICE(0,-5AY))":3158.12,"PLATI-FDS^MAX(FG_PRICE(0,-5AY))":1272.59,"W-FDS^MAX(FG_PRICE(0,-5AY))":14.2525,"COPP-FDS^MAX(FG_PRICE(0,-5AY))":5.119,"FC0000SA^FG_PRICE(0)":48.058186,"SET-BKK^FG_PRICE(0)":1311.99,"FC0000GR^FG_PRICE(0)":9.732836,"FC0000MX^FG_PRICE(0)":461.59344,"FC0000PL^FG_PRICE(0)":217.80843,"FC0000CN^FG_PRICE(0)":231.57542,"TUR^FG_PRICE_MAVG(0,,,,200)":37.341373,"INDA^FG_PRICE_MAVG(0,,,,200)":49.5284,"EWY^FG_PRICE_MAVG(0,,,,200)":62.8589,"EPU^FG_PRICE_MAVG(0,,,,200)":35.582386,"ECH^FG_PRICE_MAVG(0,,,,200)":26.402145,"KSA^FMA_PCT_ABOVE_MAVG(200,0,,,,\"PORTAGG\")":45.4545454545455,"UAE^PERCENT_CHANGE(FMA_EPS(+1,0,,,,\"PORTAGG\",\"MEAN\"),FMA_EPS(+1,-3AM,,,,\"PORTAGG\",\"MEAN\"))":1.05278720509725,"SET-BKK^FG_TOTAL_RETURNC(0,-3AM)":-4.622775,"MCHI^P_PRICE(0)/P_PRICE_HIGH_PR(0,,,,,,\"PRICE\",\"INTRA\",\"52W\")":0.85502607,"GREK^FG_TOTAL_RETURNC(0,-12AM)":13.568556,"EZA^PERCENT_CHANGE(FMA_EPS(+1,0,,,,\"PORTAGG\",\"MEAN\"),FMA_EPS(+1,-1AM,,,,\"PORTAGG\",\"MEAN\"))":-0.370485153317165,"EWY^FG_TOTAL_RETURNC(0,-1AM)":7.447803,"EWT^FG_TOTAL_RETURNC(0,-6AM)":24.983109,"EPU^P_PRICE(0)/P_PRICE_LOW_PR(0,,,,,,\"PRICE\",\"INTRA\",\"52W\")-1":0.46830118,"EPOL^FMA_PCT_ABOVE_MAVG(200,0,,,,\"PORTAGG\")":66.6666666666667,"EIDO^PERCENT_CHANGE(FMA_EPS(+1,0,,,,\"PORTAGG\",\"MEAN\"),FMA_EPS(+1,-3AM,,,,\"PORTAGG\",\"MEAN\"))":-9.70898611605965,"CNYA^FG_TOTAL_RETURNC(0,-3AM)":-4.6651306,"URTH^FG_TOTAL_RETURNC(0,-3AM)":5.6883693,"URTH^PERCENT_CHANGE(FMA_EPS(+1,0,,,,\"PORTAGG\",\"MEAN\"),FMA_EPS(+1,-1AM,,,,\"PORTAGG\",\"MEAN\"))":-1.08388142318759,"URTH^FMA_COS_UP(\"EPS\",\"1M\",+1,NOW,,,\"PORTAGG\",\"MEANR\")":510.0,"TUR^SIZE(FG_CONSTITUENTS)":98,"GREK^FMA_COS_DOWN(\"EPS\",\"1M\",+1,NOW,,,\"PORTAGG\",\"MEANR\")":6.0,"EWT^FMA_COS_UP(\"EPS\",\"1M\",+1,NOW,,,\"PORTAGG\",\"MEANR\")":36.0,"ECH^SIZE(FG_CONSTITUENTS)":30,"EWZ^FMA_RBICS_REV_CURRENT(30, LOC, \"PORTAGG\")":26.132781240692,"QAT^FG_ROE(0)":11.187368845405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TRYCN10Y-FDS^PCTCHG(FG_YIELD(0,,,,\"YTM\"),FG_YIELD(-3AM,,,,\"YTM\"))":-0.60085803,"TRYMY10Y-FDS^PCTCHG(FG_YIELD(0,,,,\"YTM\"),FG_YIELD(-3AM,,,,\"YTM\"))":-0.7522536,"TRYSA10Y-FDS^FG_YIELD(0,,,,\"YTM\")":5.1798286,"TRYGR10Y-FDS^FG_YIELD(0,,,,\"YTM\")":3.622,"TRYPL10Y-FDS^FG_YIELD(0,,,,\"YTM\")":5.7946,"CC_CN^IMF_IFS_RCPI_Q(0)":null,"VWO^FMA_EVAL_EBITDA(NTMA,0,,,\"PORTAGG\",\"MEANR\")":8.88817139619517,"KSA^FMA_DIV_YLD(NTMA,NOW,NOW,M,\"PORTAGG\",\"MEANR\")":3.62021533184084,"UAE^FMA_PE(LTM,0,,,\"PORTAGG\",\"MEANR\")":9.64880627230315,"QAT^FMA_EVAL_EBIT(LTMA,NOW,NOW,M,\"PORTAGG\",\"MEANR\")":15.1413897342729,"INDA^FG_FCF_YIELD_NTM(0)":2.7291862176787,"EZA^FMA_PE(NTMA,0,,,\"PORTAGG\",\"MEANR\")":9.56297982466114,"EWY^JULIAN(FMA_DIV_YLD(NTMA,NOW,NOW,M,\"PORTAGG\",\"MEANR\").DATES)":45471,"EWM^FMA_EVAL_EBITDA(NTMA,0,,,\"PORTAGG\",\"MEANR\")":8.85952177928269,"EPOL^FMA_DIV_YLD(NTMA,NOW,NOW,M,\"PORTAGG\",\"MEANR\")":4.98022050642426,"EIDO^FMA_PE(LTM,0,,,\"PORTAGG\",\"MEANR\")":15.3455328226287,"CC_US^IMF_IFS_RCPI_Q(0)":null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1],"TRYMX10Y-FDS^FG_YIELD(-10AY,0,Y,,\"YTM\")":[5.8237,6.2537,7.5651,7.6401,8.7069,6.8373,5.552,7.558,9.0223,8.95],"TRYPE10Y-FDS^FG_YIELD(-10AY,0,Y,,\"YTM\")":[5.681629,7.426917,6.415413,5.167133,5.645114,4.243226,3.535983,5.889906,7.923381,6.6087],"INDA^FMA_ROE(NTMA,-20AY,NOW,FY,\"PORTAGG\",\"MEANR\")":[null,null,null,null,null,null,null,null,15.6108197056138,16.0962597956391,15.7612771435553,15.9055421047158,15.6930916584344,15.3154529754558,14.6122050459717,14.5354846163082,12.8423838949759,15.1612174104354,14.9253869800942,16.0823524975952],"TRYBR10Y-FDS^FG_YIELD(-10AY,0,Y,,\"YTM\")":[12.319731,15.989595,11.062725,9.887577,8.936093,6.883678,6.961219,10.970291,12.900059,10.455909],"TRYCN10Y-FDS^FG_YIELD(-10AY,0,Y,,\"YTM\")":[3.653331,2.901145,3.070911,3.93859,3.259862,3.197311,3.1948,2.7893,2.855,2.574]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TIPSCL10Y-FDS^FG_YIELD(-10AY,0,Y,,\"YTM\")":[null,null,null,null,null,null,null,null,null,null],"CAGDPY@SA^EE_ACTUAL_ANNUAL(MED,0)":3.19136442056759,"CAGDPY@ID^EE_ACTUAL_ANNUAL(MED,+1)":-0.58,"CC_MX^FG_COMPANY_NAME":"Mexico","USDTRY^FG_PRICE_CHANGE(0,-6AM)":9.475207,"USDINR^FG_PRICE(0)":83.49125,"USDMXN^STD(FG_PRICE_CHANGE(0,-1AY,AM))":3.03350240130375,"USDPLN^FG_PRICE_CHANGE(0,-1AM)":0.15170574,"USDIDR^FG_PRICE(0)":16277.5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ZA^FG_TOTAL_RETURNC(-10AY,0,AM)":[3.2127738,0.2884388,4.500997,-11.84808,5.494857,-2.263981,-5.3812146,15.691364,-5.828786,3.065014,1.0394096,-11.887413,7.3643804,-6.1690807,-13.814932,9.399139,-0.4648745,-12.056738,-8.372301,-2.1192968,10.870528,2.194488,-0.76832175,7.5838804,-2.7825594,12.9865055,-4.8641205,1.746726,-5.9728146,-2.3012578,4.8419833,4.185438,1.5492678,-3.9382577,6.8882704,5.7360053,-7.3245707,6.5244436,4.238987,-4.6589794,0.40302277,7.175112,11.143314,-7.4971676,10.816622,-5.8343706,-3.6264896,-3.9609969,-6.1899304,2.2836447,-16.065132,-0.819999,7.8846574,-0.1869142,1.758492,7.163,-6.1403513,3.757012,3.368771,-9.114671,5.9245825,-9.910912,2.2043705,-2.3382366,6.62539,-4.87805,7.760465,-3.1775773,-13.063061,-34.715027,18.74528,22.278797,-2.7521193,2.8618217,-1.4573455,1.3982296,10.262537,5.5796027,3.8342595,8.546627,0.98947287,5.9203625,-1.6729057,9.487593,-9.411198,-0.93685985,1.1513233,-4.1260242,2.6287913,-5.4740787,3.4612894,6.508744,4.367864,4.91457,-15.882892,4.0243626,-10.332262,1.1921763,-6.6446724,-3.7102401,6.7627788,5.646944,4.1704893,2.2650003,-6.578076,0.8060694,-0.25870204,-7.757604,2.9315233,4.7751427,-6.9688916,-6.2986016,12.11617,-2.0478606,1.1715889,-2.8232872,-2.101159,6.677258,3.2538533,-3.1994164,11.868275],"KSA^FMA_PE(NTMA,-10AY,0,AM,\"PORTAGG\",\"MEANR\")":[null,null,null,null,null,null,null,null,null,null,null,null,null,null,null,12.1808794040928,12.038585107729,12.7709842543211,12.093202329402,11.5637344333924,12.2801641664177,12.4879042717348,13.4161281243393,13.718636094986,13.3377626116468,13.0039293610988,12.2735277606759,11.5802330399279,12.2673236995503,14.3206894001045,14.413993777014,14.5177240122157,14.0393322260316,13.9312176885563,13.3540797896488,13.8991847346627,14.6578803751375,14.0725730769046,13.9269006478294,13.6063015703383,13.0463439001977,13.2322860331201,13.4602604352779,13.9687094850598,13.6203125628707,14.8555424843415,14.770175552577,15.5662266762026,14.6937976655218,14.6373270682363,13.7026059582851,14.1493862305412,13.7117523415469,14.2536714057537,14.3934695046294,16.0767384043713,16.1371623259756,17.0947652488099,17.5780642677666,15.9827885362154,16.8420125890715,16.3464208786479,16.9624262566558,16.7407230974816,16.5232118017491,16.2881659154737,17.0702052294958,16.2457559387227,15.5149849738734,15.1082579879406,17.1005112389493,19.4203695207053,19.2030947506469,19.4283266340336,20.634242678964,21.125179368938,20.5078955193962,20.037326059273,19.1624620996107,18.3591345470651,18.6195056466873,19.3007607057975,19.1988131771491,19.3818952668568,19.5965331150028,19.0142080678058,19.0656588676982,18.9512959483705,18.6833000628647,17.2810100141862,18.0482503102441,18.8290357942358,19.4206505575634,19.027454055944,19.2582787831067,16.9577373401557,15.594735681743,16.2501532954504,15.833866676519,15.3373689889158,15.0608644823961,14.0856993762435,14.5320256211737,14.7776767181377,14.5249316243675,15.7924214648701,16.2507995829979,16.7587065457706,17.1974028456028,17.0286256611401,16.9911927211267,15.8098350255095,15.9476695081132,16.3890485622423,18.5454793306171,18.2790730349939,18.1545179057927,18.3746106230028,17.6106382472481,16.4911603825174,16.4721329035105],"EWT^FMA_PE(LTMA,-10AY,0,AM,\"PORTAGG\",\"MEANR\")":[15.6913170946372,14.8905478406648,14.9946053111817,14.4588231293335,14.1125195868076,14.0646051671029,13.8991139926815,14.2777713114424,14.3124912197621,14.1530700971008,14.1568318014426,13.8708350579989,13.8055723053021,13.2600903885493,12.549843311616,12.6430634253023,13.2563544698448,12.5695641730126,11.6600299269808,11.8503614097643,12.4185290785954,12.5334507682651,12.3484766398117,12.8389164664154,13.0957049561497,13.6572258345872,13.7114811847225,14.3117847648964,13.9868361425706,14.1090389994569,14.5116382583964,14.243887165887,14.4960578030551,14.441389984926,14.355649909234,14.4620207546824,14.627241470746,14.7730803688064,14.6833943818034,14.4643178933954,14.8784634093531,14.6483766047816,14.8948009725382,14.77303215813,14.4144310329415,14.3668770857651,14.1897425833765,14.3840337763749,13.9926810683772,14.2648239792867,13.9916067111994,13.3793411281573,12.6881094586747,12.9774890630197,12.0436837015941,13.2618332590989,14.0630178489894,14.3071232191222,14.6578994083452,14.4676044047642,14.9105755468448,14.8058434977838,15.3177585976544,15.6517496118909,16.7503000101302,16.6739715124967,17.6198237254627,16.867092120844,16.4021573954127,15.9563067722621,16.3958335617038,17.0160465672049,17.3334132038912,17.9756501641134,17.1178931698824,16.9991501754339,16.9004630663283,17.5326654987612,18.6788062877054,18.7707341412977,18.5432434309171,18.2539563329305,17.5580897329929,16.9485866107458,16.5071596490179,15.7255456259253,15.0009358310205,13.8166564413311,13.5922207196441,13.1352335439951,13.2093700810456,12.470741017268,12.3623728843633,12.3088706792449,12.0678306202174,11.9833968107321,11.1181420784372,11.2198209329188,10.9872924222716,10.462374995039,9.96209592960459,11.2221760107383,10.8409463459566,12.2149519095032,12.4799917400657,12.9921643014469,13.4312574343258,14.4369085182714,15.1558598407666,15.9012468410372,16.1794189901033,16.4417415717532,16.7579451830869,17.7226043695424,18.4778445449984,18.9953001224779,19.8436290905283,19.805776701851,19.5846101127328,19.5313609610906,19.9388662474408],"CPALM-FDS^FG_PRICE_CHANGE(0,-3AM)":-10.4294478527607,"TIOS-FDS^FG_PRICE(0)":113.06,"FC0000PH^FG_PRICE(0)":308.6758,"QAT^FG_PRICE_MAVG(0,,,,60)":17.02986,"EZA^FG_PRICE(0)":44.32,"EIDO^FG_PRICE_MAVG(0,,,,30)":19.423666,"UAE^FMA_PCT_ABOVE_MAVG(200,0,,,,\"PORTAGG\")":22.2222222222222,"MCHI^PERCENT_CHANGE(FMA_EPS(+1,0,,,,\"PORTAGG\",\"MEAN\"),FMA_EPS(+1,-1AM,,,,\"PORTAGG\",\"MEAN\"))":0.322407934251711,"EWZ^PERCENT_CHANGE(FMA_EPS(+1,0,,,,\"PORTAGG\",\"MEAN\"),FMA_EPS(+1,-3AM,,,,\"PORTAGG\",\"MEAN\"))":-11.4009296533082,"EWW^PERCENT_CHANGE(FMA_EPS(+1,0,,,,\"PORTAGG\",\"MEAN\"),FMA_EPS(+1,-3AM,,,,\"PORTAGG\",\"MEAN\"))":-9.70140718129974,"EPOL^FG_TOTAL_RETURNC(0,-1AM)":3.1216383,"CNYA^FG_TOTAL_RETURNC(0,-1AM)":-4.967552,"VWO^FMA_PCT_ABOVE_MAVG(200,0,,,,\"PORTAGG\")":45.8790617602754,"QAT^FMA_COS_DOWN(\"EPS\",\"1M\",+1,NOW,,,\"PORTAGG\",\"MEANR\")":4.0,"MCHI^FMA_RBICS_REV_CURRENT(30, LOC, \"PORTAGG\")":25.1495051945428,"CNYA^FG_ROE(0)":9.99017440844249,"REFTHREPO-FDS^PROPER_NAME(0,,,\"SECURITY\",\"NAME\")":"Thailand Repo Rate - 1 Day","REFPL7D-FDS^FG_YIELD(NOW,,,0)":5.75,"TRYBR10Y-FDS^PCTCHG(FG_YIELD(0,,,,\"YTM\"),FG_YIELD(-1AM,,,,\"YTM\"))":0.42527273,"TIPSCL10Y-FDS^PCTCHG(FG_YIELD(0,,,,\"YTM\"),FG_YIELD(-1AM,,,,\"YTM\"))":16.511038,"TRYPE10Y-FDS^FG_YIELD(0,,,,\"YTM\")":7.024958,"VWO^FMA_DIV_YLD(NTMA,NOW,NOW,M,\"PORTAGG\",\"MEANR\")":3.05282069701534,"TUR^FMA_DIV_YLD(NTMA,NOW,NOW,M,\"PORTAGG\",\"MEANR\")":3.9648769882639,"GREK^FMA_DIV_YLD(NTMA,NOW,NOW,M,\"PORTAGG\",\"MEANR\")":6.13403273798958,"EWY^FMA_EVAL_EBIT(LTMA,NOW,NOW,M,\"PORTAGG\",\"MEANR\")":17.5156527477768,"EPOL^FMA_EVAL_EBIT(LTMA,NOW,NOW,M,\"PORTAGG\",\"MEANR\")":8.44001882033532,"KSA^FG_COMPANY_NAME":"iShares MSCI Saudi Arabia ETF","EPOL^FG_COMPANY_NAME":"iShares MSCI Poland ETF","REFBRSELIC-FDS^PROPER_NAME(0,,,\"SECURITY\",\"NAME\")":"Brazil Target Selic Rate","TRYAE10Y-FDS^PCTCHG(FG_YIELD(0,,,,\"YTM\"),FG_YIELD(-3AM,,,,\"YTM\"))":null,"TRYCN10Y-FDS^FG_YIELD_NAME":"Treasury - China Benchmark Bond 10Y","CC_IN^IMF_IFS_RCPI_Q(0)":null,"VNM^FMA_EVAL_EBIT(LTMA,NOW,NOW,M,\"PORTAGG\",\"MEANR\")":17.5313242194594,"MCHI^FMA_EVAL_EBIT(LTMA,NOW,NOW,M,\"PORTAGG\",\"MEANR\")":13.2266826205321,"EIDO^FMA_PE(NTMA,0,,,\"PORTAGG\",\"MEANR\")":12.2165124372618,"VNM^FMA_PE(NTMA,-10AY,0,AM,\"PORTAGG\",\"MEANR\")":[12.3432403459031,12.8793684579398,13.8018784776584,12.5173737680752,12.1170148297423,12.3364634234944,11.7677798918815,12.4312971890409,12.412492782576,11.6118886618539,13.7603363834073,13.5924072849151,14.2031421376546,14.2311229677556,13.3545552955358,13.4467527761743,15.064070665277,12.6627815639187,11.1463009003851,13.9470894430501,15.7168997098499,12.6517584600836,12.509176027443,12.2805277018223,12.2117013732129,11.3370140809861,11.6777633710124,13.7325299816452,12.415216647823,12.5820733120146,12.7260000770044,12.9687234289169,13.3151672379297,14.166195644373,14.7487757051548,14.6393068181937,16.0777521994004,15.2892048046816,16.0130826891878,15.8506869808523,16.0952120108067,18.2403160548552,19.4561230747247,20.0526025342294,20.270383501474,22.1336288476376,19.946633270766,20.6400058742277,16.3771760697155,17.796653830763,17.2024155917695,16.2258780893812,14.8175842982077,15.9703562113317,14.4996756085907,15.3439952906277,17.0688923016481,18.0000239903656,17.789631222142,16.9337259776025,16.7879229081496,15.2706746645375,14.0611880888633,14.2032814293538,14.4398902051501,14.6245501098482,14.3417709765152,13.0039913718201,13.0571461976616,11.2640539768806,14.07534196951,15.8967276489287,14.7351121777707,14.8989903282281,15.7058188929915,15.5518523273881,15.1746114856153,15.4736760278193,16.8572455292848,16.8951453136734,16.8520239065756,16.9142115257066,16.5025147835958,18.0409408335357,17.9948009826033,16.9525258327059,16.3347121543287,15.9775045486903,16.1267817030365,16.3603236595017,16.6463812022153,15.0417979241846,15.012569710229,14.6809305540646,13.2772692894044,12.4818004056663,10.6240277480861,11.3730029318487,11.1821912536381,10.7871814262089,9.92560781307115,12.4121498300857,11.0959505741126,11.3387829974878,11.9206850021726,13.9692302173391,13.5201847624395,14.2343297866968,13.5089721990189,14.5487176779584,14.8645968854844,13.5017987428714,13.2542981314129,14.5238779491488,14.6409976896724,14.4781338360283,16.7791052449381,16.2561626877018,15.3985125160105,15.972226345759,14.742381813549],"EWM^FMA_PE(LTMA,-10AY,0,AM,\"PORTAGG\",\"MEANR\")":[16.7620453963989,16.7192698008528,16.8961728938782,16.7188357623039,16.5808421660352,16.2392763098258,16.0936231212116,16.5259640720159,17.0658308876908,17.0375130082945,16.9614232382049,16.7431647101381,16.656335356023,16.5961871381238,15.8900076128399,16.2869146357968,16.6796050431105,16.6752436496855,16.4940003355855,16.5388766844626,16.6464413763541,16.6961487951016,16.4419392396907,16.5935463386591,16.7087277515878,16.8363068340523,17.161386066035,17.1807457892455,17.1957236015754,16.959279304147,17.1785224740985,17.1572294081406,17.0617237119603,17.1440801260915,17.2294739270817,17.2498326310551,17.2452970335164,17.2723645019374,17.46700303251,17.4121435204248,17.3661762952293,17.4936971385149,18.6019650406822,18.6971000641493,18.5300878475576,18.3199260545364,18.144913814461,17.9078871404104,17.4871577215682,17.8148409490224,17.7995060565152,17.5170805102758,16.7325903964888,16.8525099360905,16.6464781924237,16.8912168012983,17.0669852158075,16.9525868670491,16.8915307738423,17.0689067480374,17.2472769238157,16.8568279120997,16.8583521313224,16.5483361102189,16.9106960019375,16.7208312989329,17.2509349334332,16.3538150674862,16.4394634653767,16.1714833240087,16.614526313339,18.5849273241438,19.0761971886691,19.5427606375384,20.3570479286196,20.3942127497053,20.1537870161585,21.4850801034224,20.8052516205983,19.5883444494216,19.7495245935625,19.1122021447254,18.4907682868285,17.8470075721319,17.1646873842285,16.3215184952077,16.1873108416394,15.4302168204614,14.9386398663158,15.2539570970095,15.3344269824109,15.0943435823382,15.9237402266663,15.9095929953141,15.7847941513596,15.5801678801368,15.0676432361605,15.2975193808583,15.2200604185175,14.6050676892991,14.6188289631757,14.8236387397034,14.8693611470054,14.8563437334089,14.8639236334665,14.6896611133594,14.5789547582841,14.5377105466985,14.5000700847724,14.7309411962262,14.9621872957331,14.6610233933039,14.9194024569919,15.0563564949353,15.357933863115,15.3543596389743,15.81181874909,15.6917552905864,15.6578581346307,15.5309247823616,15.3561010021502],"WL-FDS^FG_PRICE_CHANGE(0,-1AY)":-12.7200971463266,"CPALM-FDS^FG_PRICE_CHANGE(0,-1AM)":5.68769389865564,"TRYUS10Y-FDS^FG_YIELD(-10AY,0,Y,,\"YTM\")":[2.1881,2.2961,2.4752,2.4325,2.6836,1.9185,0.9174,1.5119,3.8776,3.8791],"CAGDPY@ZA^EE_ACTUAL_ANNUAL(MED,0)":-1.6,"CAGDPY@ID^EE_ACTUAL_ANNUAL(MED,0)":-0.14,"USDVND^STD(FG_PRICE_CHANGE(0,-1AY,AM))":0.819329488551884,"USDQAR^FG_PRICE_CHANGE(0,-1AY)":0.02746582,"USDBRL^STD(FG_PRICE_CHANGE(0,-3AY,M))":3.65729592104035,"USDMYR^FG_PRICE_CHANGE(0,-3AM)":-0.80050826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EWT^P_PRICE_RETURNS_PR('52W',2,-10AY,0,AM)":[25.322783,15.564275,20.54317,10.422695,12.415802,13.085592,7.4428916,20.272005,15.581822,12.247503,13.810444,3.5825133,1.0945559,-4.919708,-19.656128,-9.453016,-5.3790035,-10.994827,-13.754773,-19.05756,-11.971939,-14.103264,-20.850283,-12.677622,-10.127622,9.857011,18.996727,16.99773,8.3991165,14.847958,25.891245,30.288136,22.915733,28.443073,38.603676,31.557251,31.89416,25.26412,25.516617,19.228125,26.00422,23.168098,26.990318,19.347906,19.247627,17.034267,8.799267,10.173643,1.0827184,5.2008867,2.6947856,-1.1844337,-8.104396,-7.0003986,-14.253491,-5.716008,-6.9136977,-4.3786945,5.142629,-8.739286,2.2742987,-9.585553,-1.6266346,5.331838,22.556759,23.818504,38.904285,21.875608,19.4345,-4.8639894,3.235197,22.413528,19.256008,41.4228,28.28908,26.880026,20.109917,34.481274,36.31749,47.884415,51.60463,89.67101,72.216606,67.89053,58.0683,45.72327,51.368584,36.228786,38.47083,30.907976,25.25649,14.529181,11.751032,4.585135,-8.481741,-8.564645,-22.038418,-19.003498,-23.144495,-23.514568,-30.424976,-21.346098,-28.387737,-17.665482,-16.825872,-13.9496565,-5.122346,-1.3315976,14.116812,9.146416,11.3273735,16.950035,29.609585,12.958074,23.15811,12.175787,18.054592,21.929825,25.782753,23.300982,32.866955],"QAT^FMA_DIV_YLD(NTMA,-10AY,0,AM,\"PORTAGG\",\"MEANR\")":[4.23302241089978,4.03581060009785,3.98837944250833,4.01392649861292,4.11536893147578,4.28015861695842,4.58004904058243,4.20513282220415,4.27084784711613,4.58882638724177,4.47203501421356,4.57599320163372,4.60772444459874,4.75505475590492,5.01988265891236,4.90826842402204,4.88580164925367,5.44523791900786,5.59295227359031,5.44444959934209,4.75503313981316,4.3436138161156,4.49280278636683,4.40080780262337,4.23739049266636,3.92301689281838,3.74610742160267,3.86736526424379,4.03097023730326,4.23572683159858,3.70928927719088,3.79397686393883,3.78585110423409,3.9021458662547,3.96483647067182,4.38557695445037,4.46441604725253,4.17758058204907,4.51220122445537,4.74009590475956,4.50026014828319,4.70891493950709,4.29340069708557,4.51850505639324,5.0938483327388,4.85357878685754,4.7625229410241,4.69924042368254,4.78775501783047,4.36650791592911,4.22272734596012,4.32201179335187,4.18447575301845,4.31605997417855,4.53207628348741,4.28405635870762,4.59076130810814,4.40482717426143,4.16684255991074,4.18205599435578,4.14141243530395,4.37739568118969,4.2081898927046,4.13595961522521,4.07649643896659,4.07072918229126,4.02194086820905,4.20986323744548,4.47721456945747,4.65202966360776,4.23362149754629,4.01758228129839,3.79122873763226,3.69460830398693,3.65211521921318,3.50725371589877,3.76258392805166,3.64451575906174,3.62515125706467,3.78874073535466,3.97683608107318,3.83586174957732,3.75957965132036,3.79089785190381,3.82115794554376,3.80323015371524,4.00824372571695,3.91279708347445,3.77013392898259,3.94020833447282,4.00338784213801,3.89593680600263,3.68749256500742,3.78186508489962,3.83054340077871,4.28282605908517,4.2940081138042,3.85895888691537,3.99724400183125,3.92452552552484,4.07018210728295,4.26973297167933,4.63320637027118,4.64567918394666,4.74516492527329,4.78094878756773,4.70327636261459,4.65935433529168,4.68991347694234,4.46446886247339,4.75690934033483,4.76964495324528,5.02826598027718,4.96518091622612,4.79366802906276,4.96130834664883,4.77204122381956,5.7178435437629,5.82816858264115,5.8545002537013,5.53653355092979],"EIDO^FMA_PE(NTMA,-10AY,0,AM,\"PORTAGG\",\"MEANR\")":[13.8047834024498,14.6653110568348,14.9466672855895,13.8476998150438,14.3954881029192,15.1105109341462,14.8585680956447,15.409883052208,16.0723416934679,16.0623472356164,14.9552841567637,14.9847333188362,14.5690629196576,14.7183484601542,13.5163626715238,13.2194106307511,14.3227428143482,14.4585151544878,14.3803157329309,15.2921587292544,15.2749304747562,15.2108560143886,14.6563143833946,14.878491681277,15.476182102651,17.0057890233587,16.3531350210218,16.7068722708228,15.9136599759787,15.2975778727519,15.4532459773516,15.2969864934501,15.0727252770232,15.7369489185543,15.763539018825,15.6588672772647,15.7378321743763,15.4658832101648,15.4937127051045,15.588530609868,15.6065004183268,15.0876545065661,15.9031445761125,15.6972781884029,15.2761727010023,14.4277519608783,13.3619386319456,13.749344044958,12.4460994755349,13.3368362097605,12.7829788550844,12.7119304518156,13.4383758592124,14.1335301227437,14.2388110772926,14.6470631064051,14.3066215210467,14.1837795502445,13.8789815541476,13.6696259288802,14.2419620813313,14.5524270615717,14.699557877419,14.0967082848401,14.8738585323209,14.726490728949,15.1364585261256,14.904734720207,14.0340014859672,10.8447059858875,11.9449868061351,15.1831181049488,16.1739388564135,16.4613583207829,16.8876322682292,15.2065881473181,16.1415536391891,17.7922380055396,17.8239764817444,17.4382241422357,16.758896048253,15.5282612893473,15.7828550604381,16.2172785379851,14.939130140986,15.0016637697193,15.0969125554037,14.9821902573438,15.1525650377106,14.7273976927015,14.6169707316494,14.8768531650779,15.0753706028273,14.9582008179761,14.6525514874778,13.6904702701062,12.2084093843824,12.9017155374951,12.9257418849533,12.7266533536811,12.7279777076268,12.6410089662246,11.8248475685298,12.307502431589,11.8432514640672,11.9202422269007,12.0499893494794,13.3307578169162,13.4142579540234,13.4405829512959,13.7010597729488,13.001634943673,12.2953573049601,12.484612251852,12.9799861049233,12.8030223124485,12.9007208281045,12.7012896113423,12.0009322784941,12.0447592400768,12.2165124372618],"WL-FDS^FG_PRICE(0)/MAX(FG_PRICE(0,-1AY))":0.753209326696358,"NI-FDS^FG_PRICE_CHANGE(0,-6AM)":9.36007640878702,"BRENT-FDS^FG_PRICE_MAVG(0,,,,30)":85.86,"FC0000TW^FG_PRICE(0)":391.473,"VNM^FG_PRICE_MAVG(0,,,,200)":13.0022,"QAT^FG_PRICE_MAVG(0,,,,30)":16.756386,"EWM^FG_PRICE_MAVG(0,,,,60)":22.609333,"VNM^FG_TOTAL_RETURNC(0,-12AM)":-2.4718463,"SET-BKK^FMA_PCT_ABOVE_MAVG(200,0,,,,\"PORTAGG\")":23.0884557721139,"GREK^PERCENT_CHANGE(FMA_EPS(+1,0,,,,\"PORTAGG\",\"MEAN\"),FMA_EPS(+1,-1AM,,,,\"PORTAGG\",\"MEAN\"))":-1.48606562239879,"EWM^PERCENT_CHANGE(FMA_EPS(+1,0,,,,\"PORTAGG\",\"MEAN\"),FMA_EPS(+1,-3AM,,,,\"PORTAGG\",\"MEAN\"))":0.707116216801028,"EIDO^FG_TOTAL_RETURNC(0,-1AM)":3.2040954,"VWO^FG_TOTAL_RETURNC(0,-6AM)":10.828948,"VGK^FMA_COS_UP(\"EPS\",\"1M\",+1,NOW,,,\"PORTAGG\",\"MEANR\")":514.0,"EWY^FMA_COS_DOWN(\"EPS\",\"1M\",+1,NOW,,,\"PORTAGG\",\"MEANR\")":28.0,"EPHE^FMA_COS_DOWN(\"EPS\",\"1M\",+1,NOW,,,\"PORTAGG\",\"MEANR\")":14.0,"TUR^FG_ROE(0)":19.0250614334937,"TRYID10Y-FDS^FG_YIELD_NAME":"Treasury - Indonesia Benchmark Bond 10Y","TRYKR10Y-FDS^PCTCHG(FG_YIELD(0,,,,\"YTM\"),FG_YIELD(-3AM,,,,\"YTM\"))":-6.307856,"EWT^FMA_PE(NTMA,0,,,\"PORTAGG\",\"MEANR\")":18.1556059408068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FR10Y-FDS^FG_YIELD(-10AY,0,Y,,\"YTM\")":[0.837,0.9989,0.682,0.785,0.71,0.118,-0.344,0.201,3.07,2.534],"CAGDPY@VN^EE_ACTUAL_ANNUAL(MED,+1)":null,"CC_TW^FG_COMPANY_NAME":"Taiwan, China","USDTRY^FG_PRICE_CHANGE(0,-3AM)":2.2356272,"USDINR^FG_COMPANY_NAME":"Indian Rupee per U.S. Dollar","USDMXN^FG_PRICE_CHANGE(0,-6AM)":7.570863,"USDPLN^FG_PRICE_CHANGE(0,-1AY)":-3.40783,"USDIDR^FG_COMPANY_NAME":"Indonesian Rupiah per U.S. Dollar"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601859,51.5265433474337,58.7711783808363,64.972794174405,67.9854425513431],"EWZ^FG_TOTAL_RETURNC(-10AY,0,AM)":[5.4589033,1.191473,9.812021,-18.39729,-3.112036,-6.423974,-12.133396,3.953147,-7.605636,1.341474,10.078216,-10.576659,2.6840448,-15.797448,-16.816711,2.2510886,3.5562992,-4.006541,-12.918115,-0.7912934,24.576271,1.600635,8.861756,-1.3748169,9.135032,15.577375,0.7910967,1.5116215,1.2600303,-9.162903,11.036575,6.7575216,2.606392,-3.0326664,0.48115253,-8.087259,0.55128336,11.175609,6.9973946,5.2220583,-8.835804,0.6105304,9.475481,1.4472485,5.660379,-4.006958,-7.5544477,-14.184046,-6.165409,16.289865,-16.964048,17.57537,12.493181,-4.7526717,8.090305,8.106173,-5.573988,-0.936985,-2.601093,0.89827776,10.240877,-6.8523464,-1.2577116,1.2016296,7.4566603,-2.7403355,10.652924,-6.2512994,-18.515228,-40.56192,8.673704,33.023643,-5.3443136,8.316362,-2.2563457,-9.009302,5.285418,20.983946,2.5185585,-1.4953732,-8.942861,1.7884254,7.8915954,15.015173,-1.8800676,-7.375222,-3.887403,-11.129702,-5.9949756,-0.60100555,-4.14629,19.457018,8.238638,11.752689,-17.379957,11.307645,-21.4284,12.561476,3.7647128,6.316805,3.1992674,-10.687923,-3.0448377,5.0275207,-4.786867,-0.14679432,5.6964397,6.9193363,7.7854276,-0.896436,-2.8072417,-6.6110373,9.62199,5.768037,5.8255672,-5.1654043,0.5201936,-3.1659007,1.5718341,-9.780258,0.59034824],"^FG_YIELD(-10AY,0,Y,,\"YTM\")":[null,null,null,null,null,null,null,null,null,null],"TRYZA10Y-FDS^FG_YIELD(-10AY,0,Y,,\"YTM\")":[7.9537,9.7513,8.9047,8.58389,9.37766,9.011772,9.179499,9.791837,10.764477,11.358896],"CAGDPY@CN^EE_ACTUAL_ANNUAL(MED,+1)":1.3,"CC_QA^FG_COMPANY_NAME":"Qatar","USDAED^FG_PRICE_CHANGE(0,-3AM)":0.019061565,"USDZAR^STD(FG_PRICE_CHANGE(0,-3AY,M))":3.88632112712936,"USDTWD^FG_PRICE_CHANGE(0,-3AM)":1.2952566,"USDPHP^FG_COMPANY_NAME":"Philippines Peso per U.S. Dollar"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7155733,14.9311683589006,18.5635370348515,21.0634099869516,24.0472703072218],"VNM^FG_TOTAL_RETURNC(-10AY,0,AM)":[3.7493825,1.7118335,9.770918,-4.471886,-5.4391503,-3.0174434,-6.9344463,1.449275,0.31745434,-12.0780525,3.7192583,1.7351031,8.7549689999999991,-5.906945,-13.944447,5.487418,6.1811566,-9.625363,-0.68734884,-9.466666,7.437408,-6.1000705,4.233575,3.3613443,-0.27100444,-2.1739185,3.8888931,0.86898804,-6.958252,-5.1994267,4.6956897,0.514698,-1.8288195,4.321909,0.2142787,3.7776232,3.914833,-2.5115669,-0.6779671,2.3890853,7.733333,4.331684,10.814476,-5.246073,6.449771,8.686328,-12.974846,-1.3605416,-13.16092,8.007944,-0.9803891,0.37128925,-4.623914,1.4867425,-4.2568564,5.3655267,6.6836476,1.9689679,-3.3352792,-1.8159866,0.36991835,-6.142509,3.6649227,2.5252461,2.6477814,-4.9190164,2.2913694,-6.401491,-9.096951,-21.5851,14.9510975,14.667738,-2.332157,6.439948,2.0394325,-0.19987226,2.3364544,7.110238,9.833741,-0.22271276,-1.2276769,5.310726,1.5021443,6.39534,3.7754655,-4.164666,0.8991003,-4.455453,5.803108,-0.24485588,6.02628,-8.23639,-0.40568113,-1.8839061,-12.506485,-6.2277613,-10.879194,8.516682,-0.7848263,-14.1727085,-12.903225,14.991177,-4.5566854,-0.48661232,-5.704975,7.087302,-3.1477034,6.916666,4.910362,12.035656,1.0610104,-14.501315,-3.8756728,8.263481,1.9798398,-1.6393483,5.3488374,-1.6188383,-7.2550535,4.1128993,-3.56313],"ECH^FG_TOTAL_RETURNC(-10AY,0,AM)":[-0.72258115,-4.8611164,1.5738964,-4.760832,-0.75454116,-2.1620333,-5.8855534,3.3850074,1.2746811,2.0730495,3.7475824,-7.737124,-2.960986,-6.6825094,-3.0285954,0.7297158,1.2460113,-7.8992486,-0.8288562,2.4528384,8.65562,2.4858713,2.9768467,-3.5867214,4.1289926,3.4220576,-1.6018927,-1.1209011,4.6153784,-1.212585,-1.1879623,6.345856,1.3177514,8.31902,-2.3334801,1.0902405,-0.4035771,6.8618298,5.6980014,4.437077,-0.11911392,-13.158422,24.757767,-1.3864696,-0.81937313,0.80735683,-2.9428184,-3.7804663,-7.2777033,4.143822,-11.642104,4.264939,-0.02284646,-0.8914292,-1.0315657,10.455084,-5.6835055,-0.64964294,-4.4644833,-5.947608,3.1564593,-10.673112,0.38856268,5.0318003,-10.660707,-4.095459,4.282677,-4.9010935,-15.150571,-18.642515,12.255442,12.5801325,-0.98775625,-3.1146944,-2.6475072,-6.1771574,4.8861265,14.133442,11.263227,-2.8124988,3.9871335,5.565858,-1.5524268,-12.82357,0.24158955,-7.721603,7.279551,-11.087793,4.091263,-6.3114047,-2.7122498,5.224836,9.727311,8.048964,-10.538965,17.996931,-20.443756,9.311223,15.169203,-15.332663,2.8719664,3.1019688,0.91462135,11.353207,0.61792135,-5.970657,5.8418036,1.5084028,4.8997164,-0.30130744,-8.495635,-9.98165,5.055034,4.2297244,1.3177991,-8.025146,1.0454297,8.515728,0.953424,3.0875325,-5.5408835],"EWZ^FMA_PE(NTMA,-10AY,0,AM,\"PORTAGG\",\"MEANR\")":[11.2854173670343,11.6282389193355,12.5489098653572,11.3492554668627,11.5723267074282,11.1926369783446,10.588476157384,11.5487336542229,12.1139338912335,13.2258815903509,14.8206574094951,13.3469039043904,12.917635474485,12.074927814317,10.947791735324,11.2999410405578,11.2804334841837,10.779599241516,10.0515759452206,10.3726141895762,12.9534479527359,13.09810932497,12.6983471567294,12.4152741584341,12.5210725231802,13.8055676654602,14.1285946193795,14.0346814755606,14.0283452984168,12.9704153907222,13.0071622492726,13.2452819403279,13.4390209221061,12.6922279338617,12.69390576858,11.9493305085377,11.9372336809053,12.7975959331699,13.4667514879585,14.0998910300789,13.2877405742011,12.996095277619,13.8174831300276,13.4487664574763,13.2254954713301,12.8847697777152,12.2893793696678,11.2777746257466,10.6682070133062,11.4959642026169,10.3831004915105,10.8729839175196,11.7514423856555,11.6965507063487,12.2333380951812,13.097196898769,12.1690369353098,12.17114742989,11.6593419511188,11.8343528201731,12.7260897771911,12.5144892740398,12.7313443369363,12.752356922317,13.5639154493113,13.6586647987258,14.6145744770355,14.2308008376822,12.7397338676181,10.4025924496613,13.4566748400349,18.0035307057612,26.5587949834614,25.8123499389475,22.6552093497711,16.577802302353,14.7875762096053,14.0737203588569,12.7825367198949,11.1817765653212,10.0940685249973,9.46930612767891,8.84866815827862,9.53787920338251,9.15584072131038,8.09490362623947,7.9805060061579,7.6765823552549,7.4216921457375,7.69862785018941,7.48366613042785,8.05944723848011,8.22320137000673,7.67331148670911,6.46087727709974,6.70554855764801,5.85819204672147,6.42571148681065,6.38508528932495,7.04537311362824,7.19849553222888,6.73700667512838,6.87239623436162,6.99251688846421,6.75061938188047,6.4938533577619,6.80765237369238,7.34243528925903,7.98251625456627,7.92725212946535,7.94842610942654,7.42925775439985,7.47737874669704,7.66620609158224,7.8861805834245,7.73203347690127,7.82955464644696,7.59838594881533,7.62282358748953,7.11020140943034,7.12048248334332],"DDR3512M-FDS^FG_PRICE_CHANGE(0,-1AY)":-7.14544831235095,"PLATI-FDS^FG_PRICE_CHANGE(0,-1AM)":1.10663983903421,"TIOS-FDS^MAX(FG_PRICE(0,-5AY))":219.77,"FC0000AE^FG_PRICE(0)":141.04237,"FC0000KR^FG_PRICE(0)":486.35916,"GREK^FG_PRICE_MAVG(0,,,,200)":38.3388,"EPOL^FG_PRICE(0)":24.86,"SET-BKK^FG_TOTAL_RETURNC(0,-12AM)":-13.048178,"INDA^FMA_PCT_ABOVE_MAVG(200,0,,,,\"PORTAGG\")":92.5170068027211,"EWY^FMA_PCT_ABOVE_MAVG(200,0,,,,\"PORTAGG\")":56.5656565656566,"EPU^PERCENT_CHANGE(FMA_EPS(+1,0,,,,\"PORTAGG\",\"MEAN\"),FMA_EPS(+1,-1AM,,,,\"PORTAGG\",\"MEAN\"))":-3.92061095863122,"ECH^PERCENT_CHANGE(FMA_EPS(+1,0,,,,\"PORTAGG\",\"MEAN\"),FMA_EPS(+1,-3AM,,,,\"PORTAGG\",\"MEAN\"))":-4.76606064392316,"EWJ^FG_TOTAL_RETURNC(0,-6AM)":10.9442,"URTH^SIZE(FG_CONSTITUENTS)":1433,"EZA^SIZE(FG_CONSTITUENTS)":33,"CNYA^FMA_COS_UP(\"EPS\",\"1M\",+1,NOW,,,\"PORTAGG\",\"MEANR\")":80.0,"EWT^FG_ROE(0)":10.4696512967694,"TRYBR10Y-FDS^FG_YIELD_NAME":"Treasury - Brazil Benchmark Bond 10Y","REFEUREFI-FDS^(SUBARRAY(NOT_NA(NO_REPEAT_F(FG_YIELD(NOW,-10AY,D))),0,1)-SUBARRAY(NOT_NA(NO_REPEAT_F(FG_YIELD(NOW,-10AY,D))),1,1))*100":-25.0,"REFCNRMB-FDS^(SUBARRAY(NOT_NA(NO_REPEAT_F(FG_YIELD(NOW,-10AY,D))),0,1)-SUBARRAY(NOT_NA(NO_REPEAT_F(FG_YIELD(NOW,-10AY,D))),1,1))*100":-9.99999999999996,"TRYPL10Y-FDS^PCTCHG(FG_YIELD(0,,,,\"YTM\"),FG_YIELD(-3AM,,,,\"YTM\"))":4.765863,"TRYKR10Y-FDS^FG_YIELD_NAME":"South Korea Benchmark Bond - 10 Year","VGK^JULIAN(FMA_DIV_YLD(NTMA,NOW,NOW,M,\"PORTAGG\",\"MEANR\").DATES)":45443,"SET-BKK^JULIAN(FMA_DIV_YLD(NTMA,NOW,NOW,M,\"PORTAGG\",\"MEANR\").DATES)":45471,"EWZ^FMA_EVAL_EBIT(LTMA,NOW,NOW,M,\"PORTAGG\",\"MEANR\")":6.66859030875787,"EPU^FMA_EVAL_EBIT(LTMA,NOW,NOW,M,\"PORTAGG\",\"MEANR\")":12.4680499889226,"CNYA^FMA_EVAL_EBIT(LTMA,NOW,NOW,M,\"PORTAGG\",\"MEANR\")":16.1438563322283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CC_GR^FG_COMPANY_NAME":"Greece","USDSAR^FG_COMPANY_NAME":"Saudi Arabian Riyal per U.S. Dollar","USDTRY^FG_PRICE_CHANGE(0,-1AY)":25.166214,"USDEUR^FG_PRICE_CHANGE(0,-1AM)":0.39263964,"USDKRW^STD(FG_PRICE_CHANGE(0,-3AY,M))":3.01024254390989,"USDTWD^FG_PRICE_CHANGE(0,-1AY)":4.3146014,"USDIDR^FG_PRICE_CHANGE(0,-1AM)":-0.04605651,"KSA^P_PRICE_RETURNS_PR('52W',2,-10AY,0,AM)":[null,null,null,null,null,null,null,null,null,null,null,null,null,null,null,null,null,null,null,null,null,null,null,null,null,null,null,-17.682505,-7.1842074,2.3960948,11.699986,24.494017,15.744591,18.656778,7.5948834,8.574926,16.635942,16.651249,22.926617,30.188965,16.792465,2.2840023,7.2825074,10.080994,10.365641,20.854866,23.986816,31.06904,19.078732,26.136744,11.348462,16.171312,19.664932,16.229534,13.045239,21.79408,22.875988,17.758762,22.574377,3.1016588,11.156225,3.5018444,9.920013,2.7741432,1.2376785,4.9952626,8.443033,-6.7398844,-15.959036,-23.687672,-29.932213,-12.421047,-16.054838,-11.488658,-3.7194192,0.88016987,3.7140012,9.498429,4.6741724,7.8319073,28.816437,46.27725,55.922447,48.023926,50.272644,51.279163,47.29029,46.21705,49.117638,29.588366,35.16849,46.558475,43.11477,34.480083,35.782562,18.447649,2.3706317,10.316825,8.042276,3.38701,0.53368807,-5.029869,-7.2950306,-12.150282,-18.90093,-15.164936,-16.469204,-7.8535137,6.066394,-5.293483,-5.702245,-10.029322,-3.9469063,8.219278,16.17794,13.435292,20.021772,14.964795,11.32406,0.7906914,-0.31285286],"EPHE^FG_TOTAL_RETURNC(-10AY,0,AM)":[2.464521,-0.106316805,6.040442,-4.893345,0.4485488,0.9456277,-1.7366409,9.3733425,2.0150542,2.0228386,-3.7322104,-6.542283,2.0873666,-0.7918298,-11.740476,4.6382785,-1.7563343,-1.3337135,-3.0726433,-4.1989384,6.6832542,3.6713362,-4.5250177,13.305855,1.0106921,2.4780512,-0.6801009,-5.630231,-7.2292385,-6.1413646,7.0640206,-0.5203843,-1.9761682,5.0103784,4.771328,1.6976595,-4.359293,0.91718435,-0.82622766,4.082203,-0.48025846,-3.0294955,11.160755,-9.880543,0.41425228,-4.7029676,-4.617614,-0.8471966,-7.4766636,9.701991,-3.1995237,-9.198624,5.494499,4.7851563,5.536711,4.712808,-6.7229214,4.402888,1.993072,-0.28321147,2.436602,-5.890566,1.4832377,-2.3384929,8.739901,-5.6151986,-0.9890497,-4.5695724,-9.391409,-23.286736,8.533335,18.714165,-1.8307328,-7.387769,-1.4503837,3.98916,14.264429,6.910038,-0.3620565,-2.9438853,-2.4644494,-5.150634,-1.6051948,9.649431,0.010704994,-9.177816,6.877184,-0.16414523,8.516932,-4.515153,-0.93821883,3.2797337,-0.24905801,-2.6841462,-7.3123813,-1.9031107,-8.708018,2.5410414,0.15250444,-12.333459,3.560567,7.547164,7.2018385,6.028497,-6.857342,-1.7018139,3.048551,-5.551493,1.4047146,0.68506,-6.2309504,-0.41697025,0.04105568,4.431677,5.41656,0.22547245,2.7746558,-3.538853,-1.7019689,-5.463642,2.2546768],"EWM^FMA_PE(NTMA,-10AY,0,AM,\"PORTAGG\",\"MEANR\")":[15.8061622305644,15.7293912766253,15.8754552884241,15.6398239514591,15.4269652701267,15.0266776252656,14.9073488417173,15.3886809083965,15.7512471548908,15.9733342772787,15.927928598677,15.472547061171,15.3759407445356,15.2855011880823,14.3389488397287,14.9550477755263,15.3733989878847,15.3584177904402,15.274534605217,15.4045281731998,15.9108429780035,16.2604572557063,15.5071803309904,16.0394485830964,16.2582824521558,16.4284537524681,16.7771564830914,16.6678045191382,16.5217044992188,16.2726347034311,16.598071603893,16.6500915996771,16.7537377738384,16.9145627315319,16.9626267643382,16.7523569655168,16.5127035567511,16.3722882683419,16.3933719441158,16.165138033479,15.8819865010396,15.9208887672568,16.6515464092066,16.8513249637127,16.3492658711733,16.2074046214208,16.1643388424885,15.9965543959988,15.4678718505652,16.2697034761985,16.4873381063847,16.254736895679,15.7244133865116,16.0220911767601,15.8139695910341,16.148254105244,16.4343381604063,16.1079379292012,16.0377099789817,16.4795547296348,16.7642765251934,16.0202880784969,16.0879648963862,15.6442458610263,16.095589227635,15.832526975711,16.2545433717556,15.471759393305,15.7293261883499,14.738925136124,16.1220023467919,19.7510230020403,19.5471387220439,18.991076586986,18.5588201411466,17.4787973167558,16.2424269373456,16.0244519991179,14.626635411288,14.1941662950075,14.3400470591635,14.0756970851062,13.9668329954079,13.8601812079414,13.5432608218969,13.3169664924484,14.1162110999526,14.0308391001746,14.3280470896159,14.8196247837466,15.604885791718,15.1561089932349,15.4033636725602,15.2845531763351,14.8564157631745,14.3628513440706,13.431233425202,13.9195998838419,13.7654864295414,13.0158392886051,13.0348057304188,13.3979645654713,13.4357720458497,13.5194730239414,13.2459999171556,13.1114488827434,13.1350032084104,13.2412920036623,13.2984973743892,13.7297709266931,13.8684265525317,13.420364766493,13.6423223643442,13.6249108546238,13.803569079122,13.8500023813677,13.9648503118617,14.0711070501447,14.2754270001577,14.1600558634287,13.9678619502341],"WL-FDS^FG_PRICE_CHANGE(0,-6AM)":-5.28743205402734,"W-FDS^FG_PRICE_CHANGE(0,-6AM)":-7.10227272727273,"FC0000IN^FG_PRICE(0)":1456.2908,"VNM^FG_PRICE_MAVG(0,,,,60)":12.574166,"UAE^FG_TOTAL_RETURNC(0,-12AM)":-2.4527013,"EWW^FMA_PCT_ABOVE_MAVG(200,0,,,,\"PORTAGG\")":20.4545454545455,"EPU^FG_TOTAL_RETURNC(0,-12AM)":42.48775,"EPHE^P_PRICE(0)/P_PRICE_HIGH_PR(0,,,,,,\"PRICE\",\"INTRA\",\"52W\")":0.8817243,"ECH^FG_TOTAL_RETURNC(0,-6AM)":-0.85985065,"EWJ^P_PRICE(0)/P_PRICE_LOW_PR(0,,,,,,\"PRICE\",\"INTRA\",\"52W\")-1":0.22307694,"EWJ^PERCENT_CHANGE(FMA_EPS(+1,0,,,,\"PORTAGG\",\"MEAN\"),FMA_EPS(+1,-1AM,,,,\"PORTAGG\",\"MEAN\"))":-4.33545683245024,"VWO^SIZE(FG_CONSTITUENTS)":4759,"SET-BKK^FMA_COS_DOWN(\"EPS\",\"1M\",+1,NOW,,,\"PORTAGG\",\"MEANR\")":66.0,"EWZ^FMA_COS_UP(\"EPS\",\"1M\",+1,NOW,,,\"PORTAGG\",\"MEANR\")":11.0,"REFINREPO-FDS^PROPER_NAME(0,,,\"SECURITY\",\"NAME\")":"India Repo Rate","TIPSCL10Y-FDS^PCTCHG(FG_YIELD(0,,,,\"YTM\"),FG_YIELD(-3AM,,,,\"YTM\"))":22.633396,"TRYIN10Y-FDS^FG_YIELD(0,,,,\"YTM\")":7.036,"TRYPH10Y-FDS^FG_YIELD(0,,,,\"YTM\")":6.4589744,"CC_KR^IMF_IFS_RCPI_Q(0)":null,"VGK^FG_FCF_YIELD_NTM(0)":5.19854660391452,"INDA^FMA_PE(LTM,0,,,\"PORTAGG\",\"MEANR\")":27.4111105948147,"EWZ^FMA_DIV_YLD(NTMA,NOW,NOW,M,\"PORTAGG\",\"MEANR\")":7.02769027128508,"EWT^FMA_EVAL_EBITDA(NTMA,0,,,\"PORTAGG\",\"MEANR\")":10.6417877202028,"TRYPH10Y-FDS^FG_YIELD(-10AY,0,Y,,\"YTM\")":[3.8633,4.1,4.6281,5.6986,7.1730304,4.847582,3.4208684,4.796723,6.9293385,6.0028777],"TRYDE10Y-FDS^FG_YIELD(-10AY,0,Y,,\"YTM\")":[0.5475,0.636,0.22,0.47,0.239,-0.189,-0.575,-0.181,2.534,2.004],"CAGDPY@QA^EE_ACTUAL_ANNUAL(MED,+1)":14.1,"CAGDPY@PE^EE_ACTUAL_ANNUAL(MED,0)":0.830176564820384,"USDCNH^STD(FG_PRICE_CHANGE(0,-1AY,AM))":1.09739040764992,"USDPLN^STD(FG_PRICE_CHANGE(0,-1AY,AM))":2.83326079708996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67882,5.12773396645605,7.54796836254382,11.3918613623253,11.0560462161177],"CNYA^P_PRICE_RETURNS_PR('52W',2,-10AY,0,AM)":[null,null,null,null,null,null,null,null,null,null,null,null,null,null,null,null,null,null,null,null,null,null,null,null,null,null,null,null,null,null,null,null,null,null,null,null,14.427304,14.869869,19.551432,22.551262,20.309973,19.160593,29.143417,33.606445,25.447618,21.99564,19.373035,18.516136,-5.424923,-10.540706,-17.10819,-17.992502,-19.252974,-19.624794,-26.902782,-23.799622,-6.6165566,1.1670113,0.7364869,-12.098539,12.112009,4.0173173,17.065811,12.71578,21.92191,18.39093,38.72352,16.158009,8.790958,-8.395338,-4.8163414,15.282286,15.21014,45.599163,36.347473,36.226524,37.849033,47.401585,48.17865,58.742203,37.167477,53.257393,51.523376,53.3571,31.9363,15.373766,13.240933,12.903606,7.6554894,7.33546,-4.5221806,-10.497051,-6.1106324,-10.400307,-21.345299,-20.827902,-11.288845,-16.780228,-21.350903,-22.222973,-27.412325,-24.821472,-21.701145,-13.743782,-14.691281,-8.618832,0.7624626,-12.01666,-20.507526,-8.567447,-10.8172655,-11.129988,-3.0044436,-16.095942,-19.566315,-27.868408,-17.998505,-16.657757,-10.659636,-7.615137,-10.732895],"EIDO^FG_TOTAL_RETURNC(-10AY,0,AM)":[-1.2225211,6.014192,3.0303001,-10.875511,4.0291667,1.659894,-4.4007244,4.187286,-0.4019022,1.3939857,-8.285093,-3.8264334,-1.3840377,-4.214072,-16.454023,-0.4739344,13.809526,-1.9990742,-7.1525574E-05,6.321287,6.481886,-2.3089826,-4.125488,3.2720804,6.564343,9.180725,-2.5641024,2.6702762,-4.07086,-5.147356,2.9305816,0.40290356,-1.0433376,6.0827255,2.2553563,1.5327096,1.2612104,-2.024287,-0.26296377,1.0169506,0.70842505,-0.92558265,8.414364,-1.6218066,0.80673695,-6.263047,-8.79733,4.9247146,-10.96881,7.2348,-11.465234,-0.46750307,8.830428,6.905484,5.0050497,6.664109,-6.31997,1.7347693,-3.3345938,-1.0976136,4.3717623,-7.1814594,5.1580667,-4.469943,5.5072427,-2.1585524,2.7935624,-2.6974201,-12.213737,-36.06407,14.459551,22.01376,-4.2342243,3.2432437,1.4659643,-7.6883373,13.583004,11.909449,7.698834,-1.8510878,-3.9815605,-5.0632896,0.045979023,3.4466863,-7.2782574,0.62681437,3.3061743,4.638219,4.3882966,-1.9957483,-0.20968318,1.3117552,3.8843274,3.1990051,1.449275,-1.7460346,-11.368233,8.410347,2.4723053,-1.5391052,0.12674332,-1.0548532,-6.959164,8.472216,-3.499788,3.6709428,3.626287,-2.22314,-0.7632077,-0.08661747,0.3467679,-5.3563714,-2.6471913,2.4847627,4.1748524,-3.0987203,1.1877537,-0.6320536,-4.8614264,-4.9188194,3.2040954],"EPOL^FMA_DIV_YLD(NTMA,-10AY,0,AM,\"PORTAGG\",\"MEANR\")":[4.22398150554554,4.16836213592592,4.12467096975325,4.04323034394359,3.98940876204916,3.8669022020635,4.13372371699576,3.82547393533443,3.70151593507897,3.47561141377991,3.31871912946952,3.53781355663517,3.64634487141035,3.60478712576973,3.72861278105034,3.76560913699833,3.73981243151473,4.14131285681136,4.23150288281464,4.12820491746102,3.93215191436775,3.69192933715267,3.8115011715915,3.85835547128384,3.93768455237474,3.53496338973056,3.59387092184899,3.53433827254579,3.4064245978191,3.18093191755964,2.97094392511391,2.72148466435369,2.39849016187578,2.53679149270094,2.46361605652864,2.4896156005968,2.41734514418194,2.33420268246013,2.35680490785556,2.49526954517275,2.41080752080995,2.72601446111725,2.81069921471493,2.85834743889494,3.0833017419623,3.16223001798261,3.08860164208759,3.09625125803076,3.08205499041104,2.81161053651749,2.87565464348061,3.03402880216833,3.115315654533,3.0314486261634,3.15221271721099,2.96937233973866,3.06059594270924,3.08584993613186,3.18359926780625,3.31162866415783,3.22694111965801,3.5805010410636,3.80866230445863,3.5966706643184,3.3010392694027,3.54353451206536,3.4994681186593,3.87866802972856,3.9884798621763,4.29334608171294,3.41339629841249,2.3880065650454,2.59349268098388,2.60329413870941,2.97409213500194,3.13191125702287,2.76168738470321,2.69715308377864,2.68558790798542,2.82721801788087,2.95184011770212,2.84607182248398,2.84618294327948,2.92208693400108,3.08637682702061,3.05041960293759,2.91614249313248,3.04209565888127,2.96050405076258,3.40146694224251,3.25465654774956,3.34610838073162,3.82921875140617,3.43009927498657,3.99343543821926,4.17138111333714,4.35864174064903,4.38998311458784,4.62459535027604,4.9772075648336,4.40460546602284,4.17374850831423,4.01506400338129,4.03751021176274,4.20658156486398,4.74992099602457,4.34467162890989,3.92212209927643,4.03464877563665,3.81293142024274,4.15615453812956,4.50551762532265,4.19194150667883,4.97117381882589,4.88225134916179,4.91825493430814,4.86456600433058,4.84103824329975,5.16970366088571,5.22893459664274,5.05044856390989],"EWW^FMA_PE(LTMA,-10AY,0,AM,\"PORTAGG\",\"MEANR\")":[null,null,null,null,null,null,null,null,null,null,null,null,null,null,null,null,null,null,23.299485221691,22.9660455013059,24.938209322387,24.3568989261428,24.4139342108755,23.5076643473772,22.9975571229367,23.046212022012,22.5706065305414,22.2512263019866,21.889084678675,20.4577899852187,20.7125026394137,21.8740421654678,21.5053431134297,21.2136258225248,20.734967771357,20.3651810051253,19.9210453346713,19.9759392080828,19.3694069372821,18.8909341220033,17.2631463892165,17.0547508129321,17.2868305200365,17.7060534995911,17.9316078143184,17.8001668744743,17.5108859474604,17.000956290818,17.4870374045061,17.4226644984233,17.0530151279344,16.780388750182,16.258825013268,14.7030451081785,14.9081283618333,15.5255027715406,15.469302693134,15.4849056302171,15.315962723536,15.0241115115238,14.9219135825396,14.2350147775455,14.9731579123965,15.2166741921542,15.4598024349765,15.109513132797,15.8962443584781,15.978770944879,15.1820673197406,14.2809909638393,15.7649657089983,17.4420959951424,18.1361507882816,19.5827894491537,19.4408707157745,20.2075969114224,21.2062256687736,27.2447927277039,32.6243302899851,29.7545592348962,27.3094234525105,26.1986255438978,24.9122705265651,23.9531078929682,22.7988707871801,21.1826417004254,19.9964233066445,18.1622519955248,17.1056591324799,15.4423656731319,15.295984128262,14.6219155540512,15.0046823307695,15.0836307435957,14.5343028729207,14.3316501788188,13.6916275844548,13.4306377212141,12.9912861167387,12.7430051379707,13.7015231104133,13.3164759242823,13.2637368711935,14.0058469123063,14.6454476294995,14.4025061803798,14.2219838393075,13.7452878480861,13.5640017687648,13.4104552313186,13.0410072171345,12.2556885186414,12.7388948368316,13.290236133317,13.7413373195111,14.2672742645559,15.8400425379491,15.6792510596186,15.3388454602398,14.7903037058727,14.1710862800781],"NI-FDS^FG_PRICE(0)":17175.0,"COPP-FDS^FG_PRICE(0)":4.6585,"VNM^FG_PRICE_MAVG(0,,,,30)":12.6065,"MCHI^FG_PRICE_MAVG(0,,,,60)":43.304832,"EWY^FG_PRICE_MAVG(0,,,,60)":64.38084,"EPOL^FG_PRICE_MAVG(0,,,,200)":22.28715,"CNYA^FG_PRICE(0)":25.09,"UAE^P_PRICE(0)/P_PRICE_LOW_PR(0,,,,,,\"PRICE\",\"INTRA\",\"52W\")-1":0.04190266,"SET-BKK^P_PRICE(0)/P_PRICE_HIGH_PR(0,,,,,,\"PRICE\",\"INTRA\",\"52W\")":0.83067304,"MCHI^FG_TOTAL_RETURNC(0,-3AM)":7.3539615,"GREK^FG_TOTAL_RETURNC(0,-1AM)":0.8184433,"EWZ^PERCENT_CHANGE(FMA_EPS(+1,0,,,,\"PORTAGG\",\"MEAN\"),FMA_EPS(+1,-1AM,,,,\"PORTAGG\",\"MEAN\"))":-8.16179055835715,"EWJ^P_PRICE(0)/P_PRICE_HIGH_PR(0,,,,,,\"PRICE\",\"INTRA\",\"52W\")":0.9707902,"EPHE^FMA_COS_UP(\"EPS\",\"1M\",+1,NOW,,,\"PORTAGG\",\"MEANR\")":10.0,"EZA^FMA_RBICS_REV_CURRENT(30, LOC, \"PORTAGG\")":44.0100715574757,"GREK^FG_ROE(0)":14.6343610238528,"REFVNDISC-FDS^FG_YIELD(NOW,,,0)":3.0,"REFMYON-FDS^PROPER_NAME(0,,,\"SECURITY\",\"NAME\")":"Malaysia Policy Rate - Overnight","TRYSA10Y-FDS^PCTCHG(FG_YIELD(0,,,,\"YTM\"),FG_YIELD(-3AM,,,,\"YTM\"))":-0.9685183,"TRYZA10Y-FDS^PCTCHG(FG_YIELD(0,,,,\"YTM\"),FG_YIELD(-1AM,,,,\"YTM\"))":-10.694953,"UAE^FMA_EVAL_EBITDA(NTMA,0,,,\"PORTAGG\",\"MEANR\")":5.87381267302114,"EWT^FG_FCF_YIELD_NTM(0)":3.83843366996751,"EPOL^FMA_EVAL_EBITDA(NTMA,0,,,\"PORTAGG\",\"MEANR\")":4.79696109470289,"ECH^FMA_EVAL_EBIT(LTMA,NOW,NOW,M,\"PORTAGG\",\"MEANR\")":9.65336205856761,"SET-BKK^FG_COMPANY_NAME":"Thailand SET","EIDO^FMA_ROE(NTMA,-20AY,NOW,FY,\"PORTAGG\",\"MEANR\")":[null,null,null,null,null,null,18.9279585586526,18.0738292901709,16.8092892463225,19.1020740705792,18.4086750507428,15.6625909554988,15.054606398618,15.7733994434049,15.5352440090718,14.4300103255066,11.4814604214712,13.6928560106707,15.6524440673878,14.0234033209915],"USDVND^STD(FG_PRICE_CHANGE(0,-3AY,M))":1.28009702080718,"USDTRY^FG_PRICE(0)":32.66275,"USDEUR^FG_PRICE_CHANGE(0,-1AY)":0.461936,"USDKRW^STD(FG_PRICE_CHANGE(0,-1AY,AM))":1.06634970643607,"USDTWD^FG_PRICE(0)":32.494,"USDIDR^FG_PRICE_CHANGE(0,-1AY)":8.40826,"VNM^P_PRICE_RETURNS_PR('52W',2,-10AY,0,AM)":[14.927554,18.1458,37.95682,27.079033,15.17955,9.064949,3.3113003,-8.477724,-7.970339,-21.134663,-9.353858,-10.82924,-6.080425,-13.528675,-32.18142,-25.142872,-15.943903,-20.629257,-16.413181,-25.407124,-20.028597,-14.681273,-14.258205,-11.784291,-20.11739,-16.94814,-3.2957733,-4.126936,-15.845251,-11.876572,-7.100022,2.4632096,-4.906207,4.706931,0.669384,1.0748148,5.3171396,4.373789,0.33997297,1.8520951,18.695736,29.791855,37.37738,29.503895,40.424717,46.29953,27.773739,20.754993,0.9119868,12.181187,11.460495,9.263933,-3.2688797,-7.49765,-18.79161,-9.59931,-9.400696,-15.000176,-4.666209,-6.020898,8.622467,-5.608493,-1.1803031,-0.22835135,8.636295,1.7792702,11.969482,-3.4035802,-17.692083,-36.219425,-24.730795,-12.09414,-14.618004,-2.9933453,-3.846705,-7.0524397,-7.3343515,3.9303303,12.086391,19.485617,29.829216,74.35983,53.96024,44.280697,51.786434,36.663963,36.500786,29.374325,33.75689,24.496185,20.253647,11.029112,13.634396,3.8972259,-10.441953,-20.074814,-32.21389,-23.244137,-23.770386,-32.201225,-43.580418,-35.663902,-42.085583,-37.32163,-40.83754,-35.099255,-28.157122,-18.086624,-3.5740077,-0.25138855,1.4050126,1.0167718,11.192978,4.964435,12.153017,10.853863,23.848808,13.779974,9.685982,6.0975313,-2.4718463],"EPU^FMA_PE(NTMA,-10AY,0,AM,\"PORTAGG\",\"MEANR\")":[15.0815764710555,14.4858143061057,13.8398784511779,12.4588109376765,11.9568516490958,12.5688264912098,12.1319973881022,13.4164884135709,12.9714364498782,12.8611528580131,13.3791430637191,13.884102898974,13.316557035889,12.2324578324392,10.709450110937,11.733277006863,8.00275436590963,7.70119008791655,11.4334156631564,13.0933233484358,14.6462111816652,14.6658168768112,15.2964141346481,14.6751039636002,14.3646071906623,14.2616567282473,13.9926382045407,12.9936117258899,11.8184945620419,11.8660350155472,12.0425426535204,13.1979568641063,12.9348828751772,12.4306476686603,10.9397823370812,11.887068290797,11.9738961647714,12.5076729987533,12.7751578429744,13.2734714329343,13.3693217370623,12.343223845983,13.8640426197508,13.2552265385961,13.8683654890536,13.8787560108878,13.4336903947882,13.2928517972103,13.3205597378753,14.1351205155825,12.4813008843891,13.0645417097379,13.1819412896416,13.0959346286892,13.5152719946447,15.8947087081648,15.3156025675948,15.7327321203471,13.9773935987943,13.1790491999619,13.761344037385,14.2533732275964,14.4758924855748,13.5742129463001,14.0983278423026,13.6637686165905,14.7743723876752,14.6455801353057,13.6191696402788,9.96564122378414,13.9533006357018,18.085145632015,19.6867192873116,21.4505398695403,23.2738422179917,20.8870913828302,18.1203776739093,17.0756426127208,14.1347404751157,14.9558582368731,15.0164317919716,12.2455600659672,10.9286662970635,10.452563475484,8.90035167008812,8.60823404595686,9.10810514596052,9.15060342763858,9.86592778274752,9.71987832771022,10.2235127234583,10.5461879068386,11.5646625447995,10.8912393429071,8.54567406318374,8.39677924484509,6.80585743943108,7.32488340230348,7.56133347676111,8.38044916412795,9.42138655075793,9.53740695076659,9.51690336607032,10.142932042575,9.7225279934,9.76968229864143,9.84252137115524,9.60704343478089,9.99244936908868,10.8590883842244,10.0778597640255,9.22308671475778,9.58676027276573,10.320766664564,11.5703069992237,11.3943614959367,12.0493569890981,12.9014431390023,13.152248641229,11.7980301765727,11.413983271777],"WL-FDS^FG_PRICE_CHANGE(0,-3AM)":-11.1145462977276,"W-FDS^FG_PRICE_CHANGE(0,-3AM)":0.881445570735995,"FC0000TR^FG_PRICE(0)":255.22868,"EWZ^FMA_PCT_ABOVE_MAVG(200,0,,,,\"PORTAGG\")":32.6530612244898,"EWT^FG_TOTAL_RETURNC(0,-12AM)":32.866955,"EPU^P_PRICE(0)/P_PRICE_HIGH_PR(0,,,,,,\"PRICE\",\"INTRA\",\"52W\")":0.93217695,"EPHE^FG_TOTAL_RETURNC(0,-6AM)":-5.5844665,"ECH^FG_TOTAL_RETURNC(0,-3AM)":-1.6960204,"EWJ^FMA_PCT_ABOVE_MAVG(200,0,,,,\"PORTAGG\")":68.1372549019608,"VWO^FMA_COS_DOWN(\"EPS\",\"1M\",+1,NOW,,,\"PORTAGG\",\"MEANR\")":1327.0,"SET-BKK^FMA_COS_UP(\"EPS\",\"1M\",+1,NOW,,,\"PORTAGG\",\"MEANR\")":58.0,"EWY^SIZE(FG_CONSTITUENTS)":100,"REFVNDISC-FDS^PROPER_NAME(0,,,\"SECURITY\",\"NAME\")":"Vietnam Discount Rate","TRYIN10Y-FDS^FG_YIELD_NAME":"India Benchmark Bond - 10 Year","TRYPH10Y-FDS^FG_YIELD_NAME":"Philippines Benchmark Bond - 10 Year","CC_MX^IMF_IFS_RCPI_Q(0)":null,"VGK^FMA_DIV_YLD(NTMA,NOW,NOW,M,\"PORTAGG\",\"MEANR\")":3.4431746982744,"QAT^FMA_EVAL_EBITDA(NTMA,0,,,\"PORTAGG\",\"MEANR\")":8.65479045134562,"INDA^JULIAN(FMA_DIV_YLD(NTMA,NOW,NOW,M,\"PORTAGG\",\"MEANR\").DATES)":45471,"EWZ^FMA_PE(NTMA,0,,,\"PORTAGG\",\"MEANR\")":7.12048248334332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CH10Y-FDS^FG_YIELD(-10AY,0,Y,,\"YTM\")":[0.314,null,-0.12,-0.09,-0.176,-0.434,-0.49,-0.111,1.617,0.703],"CC_SA^FG_COMPANY_NAME":"Saudi Arabia","USDINR^FG_PRICE_CHANGE(0,-3AM)":0.24012327,"USDBRL^STD(FG_PRICE_CHANGE(0,-1AY,AM))":2.85689132751948,"USDPHP^FG_PRICE_CHANGE(0,-1AY)":5.633068,"GREK^FMA_DIV_YLD(NTMA,-10AY,0,AM,\"PORTAGG\",\"MEANR\")":[1.80290767858297,2.14429454855922,1.98317402474925,2.32254632748829,2.55074860376862,2.35652868949334,3.5820564882472,3.33992434489275,3.23041780788273,3.39346206170011,3.29702730295125,3.45248096156754,3.28948286497538,4.29786668128899,3.77759702789696,3.06528956217708,3.03545031622958,2.94436591624293,2.66119359676969,2.78250058944727,2.79769155777613,3.43578230718511,2.95623748005196,2.38267825655244,3.23895124492552,2.97675785369146,2.99073484229522,3.00359240583156,3.12980661179355,2.77809163039372,2.84486206700459,2.96556885798049,2.9037278534157,2.63791809612555,2.38499959645366,2.75643504236068,2.45303670831365,2.54256273843806,2.60646904689145,2.97292007899312,2.8161497865045,3.00227171966737,2.59476425166591,2.67987557996498,3.18270130598665,3.18783722534417,3.08576751928112,3.28193355698023,3.44570072324076,3.49395101226905,3.83145352078541,3.9809002682158,4.26386370310346,4.0261209819649,4.41747073348547,4.31687169772163,3.91837505151286,3.5728608697882,3.59103515623354,3.39740201010664,3.24391649028832,3.19531107171179,3.28494983770317,3.39654808793177,3.26491651717491,3.04691779001269,2.90896342822386,3.15165097147848,3.91118145944134,5.24354612797569,4.84581394208256,3.57382479073169,3.61999514970628,3.54854142453557,3.68688750762882,3.70035281762953,4.25037527045104,3.23262191787335,3.13821989854197,3.44564983330974,3.21662187546942,3.4560174691625,3.37399337089533,3.08590761438566,3.11557906469252,2.99774626528239,3.11448982479971,3.1020574950209,2.97128829495417,3.25429725407646,3.26334831651455,2.98667158706618,3.32255217039926,3.3183198112383,3.45773825051,3.76535614272359,4.46057055672162,4.05475671258101,4.27129171584458,4.5711655399878,4.28408546457927,4.5027284987743,4.37803571497931,4.12881374315594,3.83088798797253,4.38314544008705,4.22686434116755,4.12775749684806,3.96172470517988,4.13111316103064,4.4601539634913,5.06811771082069,4.85038481173606,4.36366255019955,4.5389661430081,4.47689403165472,4.6590085433434,5.27216696695324,5.38804434565496,5.61526694253816,6.11779433371801],"MCHI^FMA_PE(NTMA,-10AY,0,AM,\"PORTAGG\",\"MEANR\")":[8.96610284164775,9.30849435547914,9.42877370712568,8.54855486105503,8.77944790107236,9.27118592642678,9.61030439098593,10.150666606497,10.0649164734528,10.8578491482729,12.076883237605,11.5335684826953,10.6337651252724,9.45237700479865,8.39077364590597,9.0645401298954,9.74747943784843,9.34459635932663,9.75435696613041,8.93805729472435,9.45760729859295,9.89067529866061,9.83366424233313,10.9147790831758,10.8702229001351,11.5240543320622,12.2625733256678,12.5054083845046,11.7863427026273,11.6960714922309,11.5887385704606,11.9226161104338,12.2299118799818,12.5148109755588,12.3907894901071,12.9944495454068,12.8823165783642,13.5989185865205,13.2421990618428,13.8497144200022,13.7171406841987,13.1264503750587,13.9131479637764,13.6815199883701,12.8738420385703,12.2374468839081,12.3238366694731,12.8117592698303,11.5705717373475,11.4595253134029,10.9736283860512,10.5823997679865,10.4425796262055,10.9262642592921,10.0939063769319,11.222311151323,11.8810171182339,12.2259389396497,12.194291251625,10.8263189689192,11.6067850578672,10.7052116745619,11.4698252320452,11.0176647979899,11.4862808519278,11.5794281310907,12.4824205851647,11.9694289242249,12.356129592936,11.6107650320908,12.2089012773359,13.7888031469971,14.4633622263751,15.4152767064284,15.280144897236,14.9213149424439,15.7527542570275,15.5254442176469,16.0014786436613,18.1372606755779,16.8485558239466,16.3397899469973,15.5579104934419,16.1324772428458,15.7755283222331,13.964770397958,14.0610819958035,12.8785486731652,12.9935743757045,12.52471113779,11.9463551436467,12.2696243775002,10.8916288172536,11.1274192254553,10.5719212740268,11.1713677686525,12.022968187901,10.8529296496615,10.8672501978949,10.0914509657471,9.28689946123074,10.8155832550693,11.5941711576621,11.6617668890901,11.1977561455024,10.9472478518143,10.5937898534081,10.2052652902337,10.3117427031588,10.883340764555,10.5246776604262,9.63402359685938,9.87516645730519,9.16842961870986,9.13315465466269,8.45639229399149,8.93795997957569,9.33549040188102,10.3529188625751,10.0898622444653,9.56570140349169],"PASP-FDS^FG_PRICE_MAVG(0,,,,30)":959.9,"CPALM-FDS^FG_PRICE_CHANGE(0,-1AY)":7.57894736842106,"BRENT-FDS^FG_PRICE(0)":85.86,"FC0000BR^FG_PRICE(0)":188.30498,"FC0000PE^FG_PRICE(0)":815.4526,"EWT^FG_PRICE(0)":55.48,"EIDO^FG_PRICE(0)":19.85,"VNM^P_PRICE(0)/P_PRICE_HIGH_PR(0,,,,,,\"PRICE\",\"INTRA\",\"52W\")":0.7957814,"TUR^FG_TOTAL_RETURNC(0,-6AM)":33.949135,"QAT^FG_TOTAL_RETURNC(0,-3AM)":3.6125183,"EWW^FG_TOTAL_RETURNC(0,-12AM)":-7.2099924,"EWM^P_PRICE(0)/P_PRICE_LOW_PR(0,,,,,,\"PRICE\",\"INTRA\",\"52W\")-1":0.15574598,"VNM^FMA_COS_UP(\"EPS\",\"1M\",+1,NOW,,,\"PORTAGG\",\"MEANR\")":7.0,"GREK^SIZE(FG_CONSTITUENTS)":32,"EWM^FMA_COS_UP(\"EPS\",\"1M\",+1,NOW,,,\"PORTAGG\",\"MEANR\")":14.0,"CNYA^FMA_RBICS_REV_CURRENT(30, LOC, \"PORTAGG\")":20.8282739719649,"EIDO^FG_ROE(0)":12.6992677887201,"REFQALEND-FDS^FG_YIELD(NOW,,,0)":6.25,"REFKRBASE-FDS^PROPER_NAME(0,,,\"SECURITY\",\"NAME\")":"South Korea Base Rate","TRYTR7Y-FDS^FG_YIELD(0,,,,\"YTM\")":23.613827,"TRYMX10Y-FDS^FG_YIELD_NAME":"Treasury - Mexico Benchmark Bond 10Y","MCHI^FMA_PE(NTMA,0,,,\"PORTAGG\",\"MEANR\")":9.56570140349169,"EZA^FG_FCF_YIELD_NTM(0)":7.35782438765638,"EWW^FMA_EVAL_EBITDA(NTMA,0,,,\"PORTAGG\",\"MEANR\")":5.88337710312988,"EWM^JULIAN(FMA_DIV_YLD(NTMA,NOW,NOW,M,\"PORTAGG\",\"MEANR\").DATES)":45471,"CNYA^FMA_DIV_YLD(NTMA,NOW,NOW,M,\"PORTAGG\",\"MEANR\")":3.0588646661816,"TRYAE10Y-FDS^FG_YIELD(-10AY,0,Y,,\"YTM\")":[null,null,null,3.371059,3.6940188,2.542721,1.7060698,2.0444937,4.2739367,null],"CAGDPY@VN^EE_ACTUAL_ANNUAL(MED,0)":null,"CAGDPY@KR^EE_ACTUAL_ANNUAL(MED,0)":1.90344221708053,"USDSAR^STD(FG_PRICE_CHANGE(0,-3AY,M))":0.0432627336053464,"USDAED^FG_PRICE_CHANGE(0,-1AM)":0.0,"USDQAR^STD(FG_PRICE_CHANGE(0,-3AY,M))":0.00998265294793277,"USDMXN^FG_PRICE_CHANGE(0,-1AY)":6.7456365,"USDPEN^STD(FG_PRICE_CHANGE(0,-1AY,AM))":2.11451298111953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68300535448,15.9422250779785,24.3028421070211,19.7578354292511,19.09591866085],"EWY^P_PRICE_RETURNS_PR('52W',2,-10AY,0,AM)":[27.604723,18.05135,11.199438,-4.2666793,-9.574962,-8.091391,-10.743213,-0.5432904,-5.17838,-5.7680607,-1.3552547,-12.926901,-14.199448,-21.98249,-28.343369,-12.193054,-0.98573565,-7.0134583,-7.6886177,-14.662737,-10.729247,-10.492521,-15.355581,-7.0884585,-4.5662165,13.241124,22.889853,15.582407,0.6875038,4.7996044,14.1310215,26.238955,19.387794,21.802902,27.285015,34.72344,31.03342,27.003265,18.07214,23.747599,40.643322,42.91103,44.320915,25.60917,28.355015,26.085197,21.473026,10.158801,0.35561323,-1.0914147,1.6445756,-5.967492,-17.775953,-16.943085,-21.815037,-7.9717755,-12.100244,-13.973242,-16.381252,-21.91428,-10.685068,-20.94332,-15.160108,-11.5962925,2.8095841,-4.3357849999999996,9.522427,-4.7850075,-7.7866735,-26.96495,-16.107018,8.538998,0.7702589,25.580479,20.018435,21.30196,17.265356,47.35726,49.780643,54.079292,59.267784,105.03144,80.97509,64.48012,60.507847,45.823814,39.620007,19.317436,13.67737,-1.80825,-14.040953,-18.912458,-18.337446,-21.201515,-25.72058,-26.162994,-37.391247,-32.20809,-34.02642,-35.477364,-30.765236,-24.629635,-24.268091,-10.865414,-14.849281,-13.426769,-5.392522,-1.6565442,13.731527,8.029306,13.5551815,17.748701,16.05692,7.262826,13.181448,0.5601287,8.897924,11.892069,11.326397,1.1189222,10.464835],"EWY^FG_TOTAL_RETURNC(-10AY,0,AM)":[1.6178608,-0.51553845,-0.80780387,-9.557467,-4.060483,0.21250248,-3.3774376,5.5524707,0.08767843,1.629281,5.1198125,-8.428991,-0.12536049,-9.306073,-8.699095,10.589004,8.184851,-5.339366,-4.6351075,-2.422005,4.627681,1.9702435,-0.5914867,2.0626783,1.0299325,7.616842,2.234137,0.8041978,-5.6885185,-1.5446842,3.8562417,7.226062,-2.0030558,5.7335854,3.8826942,8.027124,-1.737231,2.7781963,-3.5414815,5.6496263,7.5035453,-0.25069714,4.8808455,-6.6761913,0.13917685,3.8637996,-0.54864883,-1.4128149,-10.481781,0.5641103,-0.15160441,-2.2623718,-5.9965906,0.41315556,-2.2173285,11.293077,-4.3531537,1.6506433,-3.1373203,-8.12174,2.3914933,-10.9861555,7.152581,1.7957568,9.37277,-6.5656605,8.51028,-0.18059611,-7.3684216,-19.833094,11.738646,18.870174,-2.6346564,8.306217,0.7906437,4.534042,5.733156,17.799854,9.930587,2.684188,-4.249138,3.20189,-1.3716519,3.5320163,-0.85288286,-1.602149,-4.1634855,-10.045606,0.73519945,-0.9815037,-1.1072278,-4.541874,-3.754127,1.243043,-7.027948,1.7304182,-14.950758,6.543863,-7.903838,-10.906487,8.227968,7.6580763,-0.6328583,11.2085705,-4.416406,0.033009052,1.6001344,5.747676,-1.642865,1.2019992,-3.1929731,-7.6163173,2.9147983,3.133905,4.8500895999999996,-1.1927485,3.5087705,2.7833939,-1.3918281,-1.5342116,7.447803],"SET-BKK^FMA_PE(LTMA,-10AY,0,AM,\"PORTAGG\",\"MEANR\")":[17.7691475215956,17.7251600886263,19.125342692151,19.0826663434152,19.5699674482641,20.2740023806337,18.9986134946349,22.7709815363261,23.5217568697487,22.7700133436565,22.0905645606783,21.564069639504,20.994889714468,20.1112602807627,19.0781300610042,18.4389362987445,18.3937644999397,15.4168718109521,13.8371655241227,16.0283751628362,16.6556459703124,16.4484161431409,16.3449141946767,16.440678702918,16.4127677581097,16.7189605526109,16.2655904535746,16.3007466261474,15.8947442977688,16.0562207884455,16.5598666024574,16.6822589419131,16.3667730063428,16.296227537422,16.1440709023802,16.0314398516123,15.9790676556602,16.0208685558562,16.2011291622205,16.6432476137523,16.9939269865223,17.083342704956,18.3115865999047,18.1543033814418,17.7918871420793,17.3419353106152,17.2776589155669,17.065506759418,16.2848648873607,16.5808987812363,16.19888749927,16.1445412151458,15.6218169613704,15.4549239559106,14.4226790149199,15.5532287484258,16.2150203725385,16.1236618454297,16.1686275678231,16.1164635431914,16.501883940518,16.1760560980496,16.6336490527697,16.2938503116265,16.9904706489237,16.8725354390226,17.1911255017756,16.5239067565976,14.9789997711036,14.673501550886,15.6312248490881,18.0694288440884,18.7857677267207,19.7303377703073,20.6475956276722,21.266529242794,20.9534610017024,25.0582006792227,28.3548554242071,27.2811714201855,27.6450742287708,26.899677429522,25.8081737782759,24.8086391080306,23.6061283181029,22.3248932426526,22.5598696087346,21.2511479656234,20.3932122041824,19.0353015411788,19.4074151115026,18.9979966355728,18.8399705173104,18.7214917512689,18.3619180577071,18.163655731074,17.3586132008999,17.2790846813512,16.8631901808706,16.2891259513246,16.4280819406302,16.8494992190758,16.8585720521786,17.4949042024747,17.4303903701009,17.2374871804368,17.0818994746815,17.121091705592,17.0962718681749,17.2840940271325,17.5670693279997,16.7266288535121,16.6601407971199,16.0541900688728,16.0895388116044,16.0048037392422,16.6322135317858,16.4612861401202,16.3073745732557,15.978656567953,15.6356337194954],"DDR3512M-FDS^FG_PRICE_CHANGE(0,-6AM)":-4.69451158135091,"FTSEWIVNXXXX^FG_PRICE(0)":372.64595723,"FC0000QA^FG_PRICE(0)":102.07904,"SET-BKK^FG_PRICE_MAVG(0,,,,60)":1345.7513,"EZA^FG_PRICE_MAVG(0,,,,200)":39.73645,"QAT^FG_TOTAL_RETURNC(0,-1AM)":6.1844587,"INDA^PERCENT_CHANGE(FMA_EPS(+1,0,,,,\"PORTAGG\",\"MEAN\"),FMA_EPS(+1,-3AM,,,,\"PORTAGG\",\"MEAN\"))":-0.351199148020441,"EZA^FMA_PCT_ABOVE_MAVG(200,0,,,,\"PORTAGG\")":60.6060606060606,"EPOL^FG_TOTAL_RETURNC(0,-6AM)":16.498041,"EIDO^FG_TOTAL_RETURNC(0,-3AM)":-6.642735,"CNYA^PERCENT_CHANGE(FMA_EPS(+1,0,,,,\"PORTAGG\",\"MEAN\"),FMA_EPS(+1,-1AM,,,,\"PORTAGG\",\"MEAN\"))":-0.427411665634843,"VGK^P_PRICE(0)/P_PRICE_HIGH_PR(0,,,,,,\"PRICE\",\"INTRA\",\"52W\")":0.96766883,"SPY^FMA_COS_DOWN(\"EPS\",\"1M\",+1,NOW,,,\"PORTAGG\",\"MEANR\")":180.0,"EPU^SIZE(FG_CONSTITUENTS)":26,"VNM^FMA_RBICS_REV_CURRENT(30, LOC, \"PORTAGG\")":54.5054539765416,"REFIDRREPO-FDS^FG_YIELD(NOW,,,0)":6.25,"TRYQA10Y-FDS^PCTCHG(FG_YIELD(0,,,,\"YTM\"),FG_YIELD(-1AM,,,,\"YTM\"))":null,"TRYPE10Y-FDS^PCTCHG(FG_YIELD(0,,,,\"YTM\"),FG_YIELD(-1AM,,,,\"YTM\"))":0.68591934,"TRYTW10Y-FDS^FG_YIELD(0,,,,\"YTM\")":1.7463,"CC_TR^IMF_IFS_RCPI_Q(0)":null,"VWO^FG_FCF_YIELD_NTM(0)":5.41965199798345,"VNM^FMA_EVAL_EBITDA(NTMA,0,,,\"PORTAGG\",\"MEANR\")":10.2183208429428,"TUR^JULIAN(FMA_DIV_YLD(NTMA,NOW,NOW,M,\"PORTAGG\",\"MEANR\").DATES)":45471,"EPHE^FMA_PE(LTM,0,,,\"PORTAGG\",\"MEANR\")":9.84643575448214,"EWM^FG_COMPANY_NAME":"iShares MSCI Malaysia ETF","REFQALEND-FDS^PROPER_NAME(0,,,\"SECURITY\",\"NAME\")":"Qatar Lending Rate - Overnight","EZA^FMA_DIV_YLD(NTMA,NOW,NOW,M,\"PORTAGG\",\"MEANR\")":4.02485175260521,"EWW^FG_FCF_YIELD_NTM(0)":9.26699805253104,"EPHE^JULIAN(FMA_DIV_YLD(NTMA,NOW,NOW,M,\"PORTAGG\",\"MEANR\").DATES)":45471,"CAGDPY@MX^EE_ACTUAL_ANNUAL(MED,+1)":-0.5,"USDAED^FG_PRICE_CHANGE(0,-1AY)":0.0,"USDQAR^STD(FG_PRICE_CHANGE(0,-1AY,AM))":0.00761764787174341,"USDPEN^FG_PRICE_CHANGE(0,-6AM)":2.2787929,"EWW^P_PRICE_RETURNS_PR('52W',2,-10AY,0,AM)":[8.172846,2.2699237,20.111382,6.9183707,8.05279,-6.0206532,-13.965982,-3.9865315,-3.0676425,-5.93158,-7.17482,-14.012557,-14.599216,-18.14642,-28.056765,-20.449972,-17.389668,-13.404131,-10.989076,-17.766739,-10.688895,-11.765337,-11.589098,-12.332546,-13.110722,-7.1778655,1.8731236,-3.3914983,-9.039479,-15.02943,-9.775108,-2.195239,-3.3474803,1.748395,2.2453427,9.035265,12.076497,15.610493,9.615612,9.84515,4.227388,17.045021,19.900549,12.486696,7.063377,4.159987,-1.9365191,-16.335886,-5.7047725,-5.799264,-10.043597,-6.0425043,-7.2198987,-18.941795,-13.5719595,-8.053648,-12.835413,-10.668641,-4.7634783,2.1409392,-8.470005,-22.278595,-10.803806,-8.873791,1.0381103,11.558294,13.1875515,6.5556645,1.25314,-40.37997,-33.492935,-17.009903,-24.502748,-13.908738,-19.67954,-21.098072,-17.143196,1.403141,-3.6505938,-9.329975,0.26866198,79.411385,56.353664,46.021523,50.906586,50.742104,55.986607,44.411922,38.895462,10.728383,17.858374,18.856503,20.275831,22.346067,9.743452,8.907616,-2.814716,-5.087262,-7.0415735,-2.9327571,10.977125,14.173401,7.71755,21.712124,25.153744,11.134684,29.253017,23.87904,42.254974,40.77995,35.462402,22.811281,19.226383,25.913406,30.987692,21.403444,11.742533,23.87432,12.463856,3.4807563,-7.2099924],"QAT^FMA_PE(LTMA,-10AY,0,AM,\"PORTAGG\",\"MEANR\")":[null,null,null,null,null,null,14.7068892138792,15.156305181656,15.0096221176613,14.8088339011439,14.8463396732257,14.7013456937842,14.5938749044472,14.4881337066726,13.8913165590987,13.9751384455338,13.7130880310847,12.4158210913343,11.7444008399929,12.1097723145523,12.0159054360449,12.0507619062142,12.121262757249,12.0306183500095,12.2839560849968,12.7810577467795,13.3053330891411,13.2255061266084,13.2169591621742,13.3208014318433,14.7757162453733,14.492872725022,14.8969939638941,14.6653049240287,14.5651631194967,14.1386630561829,13.8130432268598,14.1038903119872,13.3873129924936,12.5540646044904,12.8407979461341,12.293821093959,13.4484916421697,12.9291934518055,12.6651152424642,12.7180126717784,12.5676340243946,12.7020531722326,12.5156363391105,13.0464221640279,13.1838942576637,13.2517111534071,14.0322003852905,14.2517723164627,14.1052222032196,14.4639807288448,13.5906143236905,13.5624649583988,13.7351751540794,13.5995294714548,13.8894606513961,13.3918769542967,13.7790415116019,14.06398506631,14.1915623233854,14.211863448575,14.7681545796229,14.7910978712709,13.8502591010724,13.5269483169538,14.0845598681812,14.5729608983703,15.0766683615081,15.6937791393067,16.1270154824719,16.2883201241895,16.9032130317082,17.9069320540723,17.6423106201087,17.3111025926821,16.8200810627033,16.6430170923116,16.5125704397176,16.2038861132121,15.9284226717647,15.4955196249645,15.4972314454248,15.53319567854,15.7626219977532,15.0947764931237,14.9372952837822,15.8215283666738,16.3248831762019,16.0633985593367,15.8334857181363,15.1336595485931,14.7538380587012,15.2368425515579,14.7265155565681,14.5506600083735,13.7767858867382,13.5103045207883,12.5662361412408,12.063658904513,11.8114251363057,11.7745157781504,11.8271407444232,11.8357675629878,11.8049962252085,12.2478242894056,11.579915612842,11.4485315161157,11.2169161883632,11.3651503405568,11.7484469854007,11.0287389184586,11.5017619374994,11.2774715277644,11.0983909645211,10.8711154552545,11.0196795531828],"SET-BKK^FG_PRICE_MAVG(0,,,,30)":1320.3557,"QAT^PERCENT_CHANGE(FMA_EPS(+1,0,,,,\"PORTAGG\",\"MEAN\"),FMA_EPS(+1,-3AM,,,,\"PORTAGG\",\"MEAN\"))":-3.83525627692733,"EPOL^FG_TOTAL_RETURNC(0,-3AM)":4.698932,"CNYA^FMA_PCT_ABOVE_MAVG(200,0,,,,\"PORTAGG\")":40.6185567010309,"VGK^FG_TOTAL_RETURNC(0,-6AM)":10.1907015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2195,16.7115371927188,16.932589581546,16.8118349535848,14.5722752976358],"TRYEU10Y-FDS^FG_YIELD(-10AY,0,Y,,\"YTM\")":[0.5475,0.636,0.2082,0.4294,0.239,-0.189,-0.575,-0.181,2.533,2.004],"CC_AE^FG_COMPANY_NAME":"United Arab Emirates","USDINR^FG_PRICE_CHANGE(0,-1AY)":1.5384316,"USDBRL^FG_PRICE_CHANGE(0,-6AM)":12.679588,"USDMXN^FG_PRICE(0)":18.1585,"USDPHP^FG_PRICE(0)":58.526,"USDCNH^FG_PRICE_CHANGE(0,-6AM)":1.960671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883552936643,16.4000950645444,15.9914454349155,16.6880055874413,16.2347124914818],"EZA^FMA_DIV_YLD(NTMA,-10AY,0,AM,\"PORTAGG\",\"MEANR\")":[3.29327681000706,3.23815561496565,3.18700514288026,3.47937952032174,3.35309311148533,3.38875225380183,3.44519445519008,3.1242343480233,3.05702758613274,3.01691527505304,2.99716088693744,3.27489281480902,3.12496256124264,3.20119546799079,3.43140876663447,3.26924442543114,3.20912727187968,3.54593013855329,3.55119287466902,3.51028792370575,3.34780948665184,3.31412323244382,3.3799218363821,3.09353172413319,3.14098957227833,3.0011684668575,3.06032382993485,3.16916114422676,3.34570216312535,3.40046856163099,3.2271051598703,3.18588776141629,3.19361840433527,3.18718421213832,3.09298447870467,3.25274889809208,3.3604812288408,3.17614970602598,3.28495683972253,3.3034335779509,3.2139951401164,3.36505671015562,3.34042704646435,3.51786378334011,3.26393243453701,3.32430909990745,3.32761324559411,3.42942001261494,3.49008156271037,3.57346282587986,3.76437636618568,3.98942899984064,3.90189810588801,3.81483022718507,3.81651999463714,3.69804572640736,3.91183354995156,3.75683948146282,3.62136740723711,3.857052975762,3.83309492214817,4.00993342711142,4.03351873189105,4.36776922396389,4.13631017951113,3.9163615391422,3.69379736920388,3.70631274200505,4.32366279829253,5.15224764376853,3.58680955378588,3.42802605321295,3.46103151220245,3.3649002497134,3.49262137408229,3.6084131529424,3.5288606391818,3.76582077601187,3.84280291779155,3.82972371763057,3.80258009856126,3.802763406231,4.38698789863031,4.10062663931384,4.43424569676151,4.4975379144909,4.86246783008552,4.7765873669425,4.59198223866176,4.57014416615601,4.47998200499522,4.38620495656099,4.37897388183597,4.5268078545738,4.87764402533634,4.89650546452611,4.99888250039589,4.97678913943192,5.20505602407486,5.49441574438597,5.17801656634813,4.91371959528095,4.80507037245087,4.53848398416018,4.69906498980055,4.59226395034374,4.51114910269757,4.7216639269629,4.46959348415134,4.24370386248478,4.39223164474199,4.64920842876782,4.39830102150168,4.26633528947016,4.28606067850795,4.29984080307075,4.30641880089952,4.11400019355534,4.12669091429906,4.18645186644475,4.06664782380412],"INDA^FMA_PE(NTMA,-10AY,0,AM,\"PORTAGG\",\"MEANR\")":[16.7805479748274,16.546499444925,16.951902538691,16.6984007866649,17.1002858728992,17.47506410984,16.9442354659804,17.9328422274139,18.6179774290437,17.8425793770102,17.3226423691225,17.1580369813456,18.5061774784088,18.8022247650096,17.2329200369462,17.8627868627044,17.44142186247,17.039794590726,17.011966732226,16.8347015648185,17.0244121828461,16.9960241312005,17.1783181435197,17.8283293614574,17.8159633747551,18.3546455208453,18.1253542647892,17.9280749739439,17.0191334953119,16.2535571506706,16.4372100818769,17.2145599496869,17.6056975025826,18.1307495580368,18.0247168721581,18.3917921828194,18.1431869212733,18.9913119234003,18.7648710136751,18.3878626916236,19.1363536583763,18.40717387773,19.1120692920007,18.6626865501728,18.2148398221582,18.0508012967598,18.3677460864033,18.3254373781224,18.355656549727,19.7415087829154,19.6858691040301,17.2579697659682,17.8587015683984,18.2337350717984,17.7232813401475,18.3076409722448,18.4460431024765,19.0184457703234,19.0255567384048,19.4476530776695,18.7219550815303,17.7403488719305,17.9711347367789,17.9109110025273,19.3113126791405,19.2155774070718,19.1966726242452,19.0907230645432,17.8583395714859,13.6727812558012,17.7700199356764,21.2818077061231,22.7543003888235,23.6537882350912,22.761820289981,22.8420312600023,22.2751259483144,23.8070027114775,24.5639066331147,23.6321889117478,23.6089124650502,22.5898972225393,22.2627189986111,23.332177366334,23.1006251186273,23.6961776535394,24.6910353351232,24.597402309026,23.969654240502,23.2652671722737,23.6614077199614,22.661206817355,20.7593846864843,22.6152050265901,21.0116913276522,20.9377768278286,19.9974804675859,22.1935934684119,22.4261421817481,21.6699928700784,22.4702109729129,23.0344234530992,21.806647143854,20.9645735476456,20.3739691371329,20.0948641646361,20.7447298343977,21.412140628913,22.0404848781454,21.1116742580836,20.6510292138174,20.4123855210338,19.958872649715,21.2824110910187,22.0266191250194,22.3312761473026,22.6393799687237,22.6577700526045,22.6317885288958,22.48775462888,23.7441849455932],"PASP-FDS^FG_PRICE(0)":1055.0,"CPALM-FDS^FG_PRICE_CHANGE(0,-6AM)":10.7859078590786,"COPP-FDS^FG_PRICE(0)/MAX(FG_PRICE(0,-1AY))":0.910041023637429,"EWM^FG_PRICE_MAVG(0,,,,200)":21.6601,"ECH^FG_PRICE_MAVG(0,,,,60)":27.296167,"VNM^FG_TOTAL_RETURNC(0,-6AM)":-5.0705314,"TUR^FG_TOTAL_RETURNC(0,-3AM)":12.61394,"EWZ^FG_TOTAL_RETURNC(0,-12AM)":-6.083685,"EWW^P_PRICE(0)/P_PRICE_LOW_PR(0,,,,,,\"PRICE\",\"INTRA\",\"52W\")-1":0.092497945,"EWM^P_PRICE(0)/P_PRICE_HIGH_PR(0,,,,,,\"PRICE\",\"INTRA\",\"52W\")":0.9786598,"SPY^FMA_COS_UP(\"EPS\",\"1M\",+1,NOW,,,\"PORTAGG\",\"MEANR\")":142.0,"UAE^SIZE(FG_CONSTITUENTS)":43,"GREK^FMA_COS_UP(\"EPS\",\"1M\",+1,NOW,,,\"PORTAGG\",\"MEANR\")":10.0,"KSA^FG_ROE(0)":11.0123040150605,"ECH^FG_ROE(0)":8.05645363670242,"TIPSCL10Y-FDS^FG_YIELD_NAME":"Treasury - Chile Inflation-Indexed (TIPS) Bond 10Y","REFMXTON-FDS^(SUBARRAY(NOT_NA(NO_REPEAT_F(FG_YIELD(NOW,-10AY,D))),0,1)-SUBARRAY(NOT_NA(NO_REPEAT_F(FG_YIELD(NOW,-10AY,D))),1,1))*100":-25.0,"TRYTR7Y-FDS^FG_YIELD_NAME":"Treasury - Turkey Benchmark Bond 7Y","MCHI^FMA_PE(LTM,0,,,\"PORTAGG\",\"MEANR\")":12.6693294174471,"CNYA^FMA_PE(NTMA,0,,,\"PORTAGG\",\"MEANR\")":12.0185939049099,"TRYMY10Y-FDS^FG_YIELD(-10AY,0,Y,,\"YTM\")":[4.131911,4.345605,4.195897,3.902544,4.235642,3.300551,2.804181,3.573893,4.131847,3.727505],"CAGDPY@AE^EE_ACTUAL_ANNUAL(MED,+1)":8.85,"USDSAR^STD(FG_PRICE_CHANGE(0,-1AY,AM))":0.0137184462007203,"EWW^FG_TOTAL_RETURNC(-10AY,0,AM)":[3.3136964,0.0,5.5676103,-7.150686,0.0885129,-9.330773,-7.8599396,4.237139,-0.95644593,3.0867338,-0.9534955,-3.6649168,1.8075466,-3.399235,-7.989228,3.5317063,3.9389372,-4.261112,-5.9781256,-3.6999106,8.236051,1.2159228,-0.7556677,-2.733308,-0.9029567,3.1967282,2.2239804,-3.010875,-1.161629,-11.448831,-0.16409755,5.9636235,4.2155504,7.73561,-0.2709508,3.7259936,1.8610835,4.865372,-1.6114771,-2.8077781,-7.166666,0.4588008,2.2715688,-0.58846474,-0.80899596,4.814005,-7.401782,-10.268503,14.804495,4.574764,-5.8778167,1.5151501,-8.329975,-12.233228,7.913053,6.8698764,-5.9675336,7.4195027,-0.08688569,-4.9130383,2.8779864,-11.201811,8.018387,3.1678438,2.1769047,-3.094864,7.2813153,2.6785731,-10.646873,-39.2357,16.015625,18.653202,-6.8561196,1.743114,-0.27051568,2.4110913,7.29841,18.211735,2.2659779,-3.3738852,-1.1876464,8.7259655,1.1054635,5.9698224,0.6587863,1.6322255,2.2972226,-4.352146,3.1996608,-5.9794607,9.104193,-3.921181,1.6573429,10.332179,-9.309202,4.3380857,-9.46576,-0.74430704,0.5293369,-0.46073198,16.420544,-1.96895,2.9349685,9.056091,5.8813214,-3.7141442,5.476153,0.0,3.9638877,-0.7119119,-4.3020964,-9.75691,9.833944,6.534517,7.083237,1.0765553,-2.5443792,6.739533,-5.0056815,-7.245517,-6.77678],"DDR3512M-FDS^FG_PRICE_CHANGE(0,-3AM)":-2.90288870782779,"EZA^FG_PRICE_MAVG(0,,,,60)":41.531,"INDA^PERCENT_CHANGE(FMA_EPS(+1,0,,,,\"PORTAGG\",\"MEAN\"),FMA_EPS(+1,-1AM,,,,\"PORTAGG\",\"MEAN\"))":-0.896995614805733,"EIDO^PERCENT_CHANGE(FMA_EPS(+1,0,,,,\"PORTAGG\",\"MEAN\"),FMA_EPS(+1,-1AM,,,,\"PORTAGG\",\"MEAN\"))":-4.04089951129242,"CAGDPY@TR^EE_ACTUAL_ANNUAL(MED,+1)":-2.55,"CAGDPY@PL^EE_ACTUAL_ANNUAL(MED,+1)":1.0,"CC_PE^FG_COMPANY_NAME":"Peru","USDAED^FG_PRICE_CHANGE(0,-6AM)":0.0068068504,"USDMXN^STD(FG_PRICE_CHANGE(0,-3AY,M))":2.65381386437988,"USDPEN^FG_PRICE_CHANGE(0,-3AM)":3.2732725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5.992162524423,33.4393914277983,46.6891789833031,45.8884955785338,54.298016780603],"EZA^P_PRICE_RETURNS_PR('52W',2,-10AY,0,AM)":[24.824333,17.695236,23.87297,2.684617,8.056378,11.420202,1.9590497,28.49052,7.7040434,6.2897205,7.137203,-7.0051136,-3.1947255,-9.493274,-24.44145,-7.3651195,-12.598353,-22.15706,-23.841751,-35.566296,-24.061214,-24.781054,-26.12682,-11.650265,-18.326723,-1.653111,2.6994228,0.9670019,-3.8048148,5.960238,21.24151,30.24292,20.456577,11.107885,19.680834,17.625189,12.1297245,5.625248,15.83221,8.539713,11.530054,27.141403,34.783005,19.669401,30.590391,28.012741,17.738903,4.834819,6.1183453,2.286327,-17.953587,-14.649916,-8.2899685,-14.134079,-21.142262,-9.408485,-23.270649,-15.455264,-7.986909,-14.184779,-3.1027138,-14.655102,3.9213061,2.4337769,1.1360526,-3.6172569,7.6323986,-7.7812552,-14.582938,-45.79576,-38.259888,-16.93371,-24.894958,-12.925649,-15.259558,-12.83325,-9.859866,-0.7577479,-3.5951972,8.078432,25.548304,103.693436,68.66849,57.7587,40.68313,35.487713,41.123497,31.497526,22.393631,10.46027,9.185993,10.29402,12.407291,9.668768,-6.180292,-9.572262,-11.7680435,-9.871787,-15.320826,-16.457462,-12.477589,-2.8675616,-2.201736,-6.75233,-18.844532,-19.23824,-4.2372885,-15.083528,-2.522558,1.6232729,0.5783558,-2.125287,11.486793,-4.703718,-7.447153,-12.052208,-7.8376236,-2.4698615,0.9648204,5.954027,15.153193],"ECH^FMA_DIV_YLD(NTMA,-10AY,0,AM,\"PORTAGG\",\"MEANR\")":[2.98920597082212,3.05850477335638,3.04411318163694,3.18687977593186,3.04388068813979,3.06636970106155,3.20846853663135,3.16593706653902,3.20562566697466,3.2166468071952,3.18793956727983,3.46960147707841,3.63947198613991,3.57461438203162,3.60546008136136,3.78161071760543,3.47744565479748,3.73539122676145,3.87627956538251,3.74597628140351,3.55701078619708,3.51782395101834,3.31286650859004,3.26816291909631,3.06386249288163,2.94164737870921,2.95932183174663,2.81806970187353,2.72896644342454,2.85803528575366,2.97583713294445,2.83557276623313,2.75220088241846,2.42590301684079,2.47163406416386,2.60699730264045,2.68971152549003,2.58959488900714,2.4611358672957,3.14217647263228,2.87046961895488,3.2809435356728,2.83876250608365,2.77212733958552,3.05410748541976,3.02160825259899,3.17792654115432,3.23064835278433,3.42214275985671,3.28850679011938,3.70290935909099,3.42097047213239,2.97252439482998,2.98884491583324,3.14872060977686,2.90179697082869,3.06889700051124,3.01760490879989,3.04746630987099,3.34578291769018,3.17425487705368,3.42489201925607,3.46073690805133,3.26110437279501,3.59541950970641,3.71431816974339,3.61532543693037,3.7523102100811,4.0834724295327,4.43036353564841,3.87759111530834,3.27205030248681,3.19759552483427,3.46073677159427,3.68006846816888,3.80716358960899,3.65856414630019,3.12725713825697,3.16024350311378,3.23224286360229,2.58898117760676,2.91081343490376,3.43352110445955,3.87183882907591,3.9851016320243,4.81985598923122,4.57448340802597,4.98131458148204,4.66038105556781,5.27455435343747,5.14978517172863,4.93855814468399,4.58983917407817,4.67517775666253,5.44283552699607,6.28379675820266,7.59562330006363,7.47102583313318,7.47175913758015,7.05753340112817,7.05945692513527,8.56688614883453,8.67817896725928,7.73410431214672,7.9750852576422,9.14321124176989,8.0378699285054,7.2064816328458,6.75511273717888,6.24802004496036,6.63941461799413,7.22874832361653,6.68297735399091,6.70548131970282,6.83065497167542,6.96817065250452,7.31113368960188,6.86848507194837,5.18086462831347,5.11406755071485,5.33717983682177],"KSA^FMA_PE(LTMA,-10AY,0,AM,\"PORTAGG\",\"MEANR\")":[null,null,null,null,null,null,null,null,null,null,null,null,null,null,null,null,null,null,13.2927057967791,11.1379565664908,11.6227542965507,11.7901473808693,12.2451696280574,12.6196930664399,12.7152722978543,12.8132468188493,12.6163489625487,12.3028413250532,13.1454049033523,14.7787390461779,15.4062365857413,15.217838355924,15.3603007367815,15.2662523286609,15.0083318072945,15.1453510801267,15.4472833722249,15.1689154922941,15.0963846016574,14.9061066933791,14.4064215980186,14.4925633383925,14.6408866602,15.1349978294886,15.0201774897476,15.2705244995648,15.2742124759351,15.6598152599566,15.3558500017391,15.2765086508123,14.7233381491274,15.0788308511409,14.8157949315512,15.4690364645513,15.4792210293594,17.4790112989373,17.2454397483289,17.4442311108133,17.6545066164394,17.0645122658098,17.4946208187547,17.3812303289983,18.1019201986796,18.162475973055,18.2772665817001,18.4244126690332,20.083473518326,18.9200704988157,17.5732395471119,17.3324871319116,17.9964620781262,19.1816480090729,19.4207886687231,20.0089057383575,21.9641272912866,24.6534218013005,26.2105713896675,27.574371706286,28.873341868918,25.7205538480399,26.4891548661123,25.9880113721341,25.3460636493965,24.7847004548632,24.3063554152305,23.3640913529624,22.9894538274933,22.1933107555031,21.5497321123357,19.5178397016164,19.911107628907,20.8501038939948,21.4669266669239,21.2127804408898,21.1912701144657,20.063245760975,19.0530447427253,19.1021028980736,18.5099752883522,17.7881387034659,17.1081108023114,15.6928043817046,15.6496028976402,15.9591336310045,15.2571377570072,15.581697343472,15.8883861406089,16.3750535469293,16.955428926608,17.2768607063414,17.8290296561846,17.3600873668992,17.9604712628214,18.8949427990066,21.44134987273,21.5284495222541,22.1530331453961,21.9213234034018,21.4280530875042,20.5951840771259,20.2977579033724],"FC0000CL^FG_PRICE(0)":205.72397,"SET-BKK^FG_PRICE_MAVG(0,,,,200)":1390.4264,"EWZ^FG_PRICE_MAVG(0,,,,30)":28.467333,"TUR^PERCENT_CHANGE(FMA_EPS(+1,0,,,,\"PORTAGG\",\"MEAN\"),FMA_EPS(+1,-3AM,,,,\"PORTAGG\",\"MEAN\"))":-7.12303928234616,"MCHI^FG_TOTAL_RETURNC(0,-1AM)":-3.6659777,"EZA^P_PRICE(0)/P_PRICE_HIGH_PR(0,,,,,,\"PRICE\",\"INTRA\",\"52W\")":0.984342,"EWM^PERCENT_CHANGE(FMA_EPS(+1,0,,,,\"PORTAGG\",\"MEAN\"),FMA_EPS(+1,-1AM,,,,\"PORTAGG\",\"MEAN\"))":-1.51550179639916,"EPHE^FG_TOTAL_RETURNC(0,-1AM)":2.2546768,"VGK^FG_TOTAL_RETURNC(0,-3AM)":4.0176034,"MCHI^FMA_COS_DOWN(\"EPS\",\"1M\",+1,NOW,,,\"PORTAGG\",\"MEANR\")":203.0,"SET-BKK^FMA_RBICS_REV_CURRENT(30, LOC, \"PORTAGG\")":23.0989175396101,"INDA^FG_ROE(0)":15.3151458079296,"REFCNRMB-FDS^FG_YIELD(NOW,,,0)":3.45,"TRYKR10Y-FDS^PCTCHG(FG_YIELD(0,,,,\"YTM\"),FG_YIELD(-1AM,,,,\"YTM\"))":-5.551811,"TRYVN10Y-FDS^FG_YIELD(0,,,,\"YTM\")":2.931503,"TUR^FMA_EVAL_EBIT(LTMA,NOW,NOW,M,\"PORTAGG\",\"MEANR\")":8.16168643980851,"MCHI^FG_FCF_YIELD_NTM(0)":7.56319626492159,"EZA^JULIAN(FMA_DIV_YLD(NTMA,NOW,NOW,M,\"PORTAGG\",\"MEANR\").DATES)":45471,"ECH^FMA_PE(LTM,0,,,\"PORTAGG\",\"MEANR\")":13.1771997674212,"EWW^FG_COMPANY_NAME":"iShares MSCI Mexico ETF","TRYGR10Y-FDS^FG_YIELD(-10AY,0,Y,,\"YTM\")":[9.61,8.24,7.15,4.14,4.37,1.45,0.618,1.315,4.585,3.099],"BRENT-FDS^FG_PRICE(0)/MAX(FG_PRICE(0,-1AY))":0.870614479821537,"VNM^P_PRICE(0)/P_PRICE_LOW_PR(0,,,,,,\"PRICE\",\"INTRA\",\"52W\")-1":0.08166802,"CNYA^FG_TOTAL_RETURNC(0,-6AM)":0.9815097,"EWZ^FG_ROE(0)":19.5010404518878,"TRYMY10Y-FDS^FG_YIELD(0,,,,\"YTM\")":3.849806,"CC_ID^FG_COMPANY_NAME":"Indonesia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612410835765,34.3609925351471,36.8329784905819,38.5929452270421,33.9202192829757],"ECH^JULIAN(FMA_DIV_YLD(NTMA,-10AY,0,AM,\"PORTAGG\",\"MEANR\"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5],"UAE^FMA_PE(LTMA,-10AY,0,AM,\"PORTAGG\",\"MEANR\")":[null,null,null,null,null,null,11.2031245858782,12.6761367628926,13.0799451710375,13.0263340212762,13.6587566445215,13.4471333599869,13.5446384392144,13.5712881424694,13.3178477514647,13.6177406021079,13.0266159315106,12.2126026968026,13.5009233818649,12.2995075012262,13.0331761122062,13.0123488177512,13.178881640135,13.176969926822,13.4351225998668,13.3614566685432,13.4335754097376,13.7155475875056,12.8708131448553,12.4137912067628,13.2903127585718,13.1885815025373,13.414456882311,13.373767933075,13.2404967495585,13.0674946611307,12.7952252978626,13.2311581742235,12.571488094834,12.1480367867565,12.3854955648195,11.362680165725,12.1617158851909,12.1553327919841,12.449793210203,12.4208165256416,12.1170039280114,11.9245527268231,12.0127509727777,12.2584486545998,13.0162825553427,12.8187101249833,12.7697886486053,12.4653235316049,11.8125462046203,12.1978557876209,12.8050554910066,12.7082360090966,12.8391777217515,12.7355937752887,13.1077611838759,13.5263977213563,14.2349606628991,13.7818015279262,14.3792526759027,14.4745523163388,16.0588071976828,15.3489174216946,14.6078647923486,13.9345040394139,15.6944808391335,15.8867058347325,17.5472504943392,15.2307255307665,16.6711459952241,15.6120525432165,22.3740450884537,24.6767360292861,24.7974064020642,23.486655911505,27.322715726425,25.998609188623,24.645281258403,24.0306257835976,22.888845598496,21.586353428785,20.7016118197011,19.3977008676479,18.7423373462066,18.1004165282227,16.5870255176974,16.8403515169273,17.3687490776188,17.4373342454523,17.3258118860725,16.5914988832624,15.4576894895545,15.5675939522488,15.099317190098,14.5121439827442,14.148592097891,13.6719345189928,12.4753774095282,12.4829134251237,12.2447255673824,12.0366469525086,12.0948896556829,11.7796863556922,11.7861415433139,11.7965808528541,11.0560114723209,11.1246082725179,10.4107405950376,10.1715426877397,10.0963281541589,9.85226548394855,9.42868804268824,9.39690531513773,9.20749942175441,8.95620232942142,9.07926108432371],"BRENT-FDS^FG_PRICE_CHANGE(0,-1AY)":11.5934494411229,"EPHE^FG_PRICE_MAVG(0,,,,30)":24.348667,"MCHI^FMA_PCT_ABOVE_MAVG(200,0,,,,\"PORTAGG\")":43.778801843318,"INDA^SIZE(FG_CONSTITUENTS)":147,"KSA^FMA_EVAL_EBIT(LTMA,NOW,NOW,M,\"PORTAGG\",\"MEANR\")":21.1081184040813,"EPOL^P_PRICE_RETURNS_PR('52W',2,-10AY,0,AM)":[20.417618,4.294884,19.238068,-2.233702,-8.368832,-7.671899,-17.004663,-14.939088,-18.874878,-19.41495,-11.429161,-21.162193,-19.709862,-18.194502,-24.254126,-21.278625,-22.72209,-30.213911,-24.439072,-24.73352,-19.882423,-16.188377,-27.920998,-24.888361,-26.915382,-15.791946,-14.314795,-11.256897,-9.767795,-1.6124427,11.722279,21.494793,21.718634,15.109682,37.14479,37.56379,52.529026,44.63463,56.494095,45.479427,49.87861,51.743626,53.08461,38.31656,24.488497,17.058384,4.010749,0.6312847,-6.362915,-6.6029787,-12.726498,-10.170907,-13.724446,-9.082222,-16.861397,-10.275305,-10.582143,-5.92618,-4.2481956,-4.486614,7.2022557,-8.951765,-11.034637,-9.915132,0.52895546,-10.562348,-3.9749682,-13.302154,-22.493988,-43.252163,-35.596073,-17.309856,-25.864262,-11.372578,-12.979639,-14.914429,-26.586569,-4.4014573,-5.3361597,-5.680937,6.8640113,43.991924,39.551414,33.884502,30.09832,21.18132,35.799812,34.073055,49.195076,13.350164,9.545601,12.3566265,-12.049216,1.185298,-23.253775,-27.2376,-36.282738,-35.42684,-47.1481,-48.23572,-42.362476,-26.64873,-23.445946,-20.557028,-4.91448,-14.506215,19.511044,15.578688,38.44544,46.56372,56.95894,47.885468,65.66561,53.142773,40.373276,39.363384,48.041092,59.90442,42.009415,38.281895,39.844524],"DDR3512M-FDS^FG_PRICE(0)":0.931198,"EWM^JULIAN(FMA_ROE(NTMA,-20AY,NOW,FY,\"PORTAGG\",\"MEANR\").DATES)":[38352,38716,39080,39447,39813,40178,40543,40907,41274,41639,42004,42369,42734,43098,43465,43830,44196,44561,44925,45289],"TRYAU10Y-FDS^FG_YIELD(-10AY,0,Y,,\"YTM\")":[2.81,2.88,2.76,2.63,2.315,1.375,0.972,1.671,4.051,3.955],"USDQAR^FG_COMPANY_NAME":"Qatari Rial per U.S. Dollar","EPU^FG_TOTAL_RETURNC(-10AY,0,AM)":[6.969452,-2.0998,1.7495751,-8.904112,-2.1052659,1.7026901,-4.556,-1.6534209,-3.8806975,-1.4117241,6.653023,-5.3118887,-0.17012358,-11.111111,-13.726992,3.3777833,-2.0727575,-4.8181953,-6.6183386,1.4447212,18.507027,5.426681,14.145374,5.1635146,2.6999712,10.679913,-2.4340749,-4.484701,1.4617562,0.2755165,4.264736,4.2328,-4.4275227,2.1835446,-3.3496976,2.9279947,0.7045269,4.710889,6.4050436,8.482611,2.9140353,-5.899006,9.146595,-2.2482395,1.2218475,2.7692318,-0.50667524,-0.92592835,-8.907968,2.6670218,-9.129894,1.443243,-2.1340609,0.25160313,1.2313962,5.8660746,0.8625269,2.7209044,-4.540867,-5.8139563,6.815243,-8.67005,0.99619627,-0.37714243,3.552711,-3.2620907,8.385801,-4.1689157,-9.802264,-31.50642,18.797897,16.623234,-5.8086395,11.206627,-0.33860803,-4.5644464,2.5459766,13.151526,3.5247326,2.6219368,-1.0714352,-3.0824661,-8.710605,8.976769,-16.176313,-8.558565,1.4399409,-1.5689194,11.385202,-5.008525,12.324953,3.1055927,14.806593,1.6293883,-17.336952,3.1558156,-17.523754,2.8846145,-2.8816164,3.76904,8.6553335,3.0938745,4.0750146,3.9123058,-1.6553104,0.099015236,3.5278559,-1.9745171,2.367282,7.132423,-3.7913322,-9.268594,2.5712252,3.6273718,12.572014,-1.6000748,7.0804477,12.211597,3.3224702,3.0700088,1.1310458],"DDR3512M-FDS^FG_PRICE_CHANGE(0,-1AM)":-3.18054062763058,"NI-FDS^FG_PRICE_MAVG(0,,,,30)":18061.166,"BRENT-FDS^MAX(FG_PRICE(0,-5AY))":140.85,"EPHE^FG_PRICE_MAVG(0,,,,200)":25.61976,"KSA^PERCENT_CHANGE(FMA_EPS(+1,0,,,,\"PORTAGG\",\"MEAN\"),FMA_EPS(+1,-1AM,,,,\"PORTAGG\",\"MEAN\"))":-1.72831520874309,"TUR^PERCENT_CHANGE(FMA_EPS(+1,0,,,,\"PORTAGG\",\"MEAN\"),FMA_EPS(+1,-1AM,,,,\"PORTAGG\",\"MEAN\"))":-4.10416958413404,"CNYA^P_PRICE(0)/P_PRICE_HIGH_PR(0,,,,,,\"PRICE\",\"INTRA\",\"52W\")":0.8033942,"EWM^FMA_COS_DOWN(\"EPS\",\"1M\",+1,NOW,,,\"PORTAGG\",\"MEANR\")":11.0,"EZA^FG_ROE(0)":13.7693292182693,"REFTHREPO-FDS^FG_YIELD(NOW,,,0)":2.5,"REFMXTON-FDS^PROPER_NAME(0,,,\"SECURITY\",\"NAME\")":"Mexico Target Rate - Overnight","TRYTW10Y-FDS^FG_YIELD_NAME":"Taiwan China Benchmark Bond - 10 Year","CC_ZA^IMF_IFS_RCPI_Q(0)":null,"VGK^FG_PE(0)":14.3792330508677,"MCHI^FMA_DIV_YLD(NTMA,NOW,NOW,M,\"PORTAGG\",\"MEANR\")":2.95544852306322,"EPOL^FMA_PE(LTM,0,,,\"PORTAGG\",\"MEANR\")":8.92228588737149,"TRYVN10Y-FDS^FG_YIELD_NAME":"Treasury - Vietnam Benchmark Bond 10Y","TUR^FMA_EVAL_EBITDA(NTMA,0,,,\"PORTAGG\",\"MEANR\")":4.95184695441421,"EWT^FMA_DIV_YLD(NTMA,NOW,NOW,M,\"PORTAGG\",\"MEANR\")":2.97589046473513,"ECH^JULIAN(FMA_DIV_YLD(NTMA,NOW,NOW,M,\"PORTAGG\",\"MEANR\").DATES)":45471,"EWT^FG_COMPANY_NAME":"iShares MSCI Taiwan ETF","EPOL^FG_TOTAL_RETURNC(-10AY,0,AM)":[-5.5407467,-3.0124605,4.8554063,-5.4477396,-2.4126768,0.33210516,-12.36608,1.6745329,-1.140207,1.8368244,7.172811,-7.788646,-3.2676816,-1.7264247,-4.729736,0.14184713,-4.202074,-9.561359,-4.9395027,1.2783289,4.6471596,7.1272016,-7.8300953,-1.6657472,-8.025307,13.230764,-2.5543451,3.1790257,-2.5945902,-1.3873458,7.944298,8.052087,6.3944817,1.7568231,9.813726,-1.3653278,1.9804001,6.7284346,6.0699224,-4.083121,1.5203357,-1.3103664,8.898222,-2.3716807,-4.2422056,-4.3165445,-3.7989736,-3.2085538,-5.107558,6.947565,-1.3411582,-1.2744308,-2.4956942,4.236543,-0.6807208,5.399573,-4.5696735,0.6656647,-1.2372077,-4.2764544,6.5053105,-9.168082,-3.5981357,0.096952915,8.66828,-7.2638216,4.377401,-2.7803957,-14.687342,-24.943184,10.0681305,22.902346,-3.9453864,7.9458475,-5.070883,-2.4124086,-6.238961,19.774008,4.2081475,-3.134483,-3.340292,1.1339068,6.673789,14.414417,-3.808862,0.5471945,6.2585115,-3.542465,4.3362856,-11.959285,4.09292,-2.6192665,-22.430355,15.789485,-19.090916,7.336414,-14.872705,1.8978119,-13.2521515,-5.2848816,15.780294,12.424707,8.638012,2.9485583,-3.1078637,-2.0754695,13.102126,3.8046598,1.9693613,9.495711,-8.4762335,-10.76017,22.375525,10.1470585,-0.4205644,2.207911,2.9253006,5.771756,0.3307104,1.1948824,3.1216383],"EWY^FG_PRICE_MAVG(0,,,,30)":64.762,"EPHE^FG_PRICE_MAVG(0,,,,60)":24.990334,"TUR^FMA_PCT_ABOVE_MAVG(200,0,,,,\"PORTAGG\")":60.0,"EPHE^PERCENT_CHANGE(FMA_EPS(+1,0,,,,\"PORTAGG\",\"MEAN\"),FMA_EPS(+1,-1AM,,,,\"PORTAGG\",\"MEAN\"))":-4.56915947279669,"REFTWDISC-FDS^(SUBARRAY(NOT_NA(NO_REPEAT_F(FG_YIELD(NOW,-10AY,D))),0,1)-SUBARRAY(NOT_NA(NO_REPEAT_F(FG_YIELD(NOW,-10AY,D))),1,1))*100":12.5,"TRYSA10Y-FDS^PCTCHG(FG_YIELD(0,,,,\"YTM\"),FG_YIELD(-1AM,,,,\"YTM\"))":-1.4810731,"EPU^FG_COMPANY_NAME":"iShares MSCI Peru and Global Exposure ETF","USDZAR^FG_PRICE_CHANGE(0,-6AM)":-2.1478057,"QAT^FG_PRICE_MAVG(0,,,,200)":17.322456,"EWW^FG_TOTAL_RETURNC(0,-6AM)":-13.634706,"VGK^SIZE(FG_CONSTITUENTS)":1279,"INDA^FMA_RBICS_REV_CURRENT(30, LOC, \"PORTAGG\")":29.5919232588796,"TRYMX10Y-FDS^PCTCHG(FG_YIELD(0,,,,\"YTM\"),FG_YIELD(-1AM,,,,\"YTM\"))":1.72134,"TUR^FG_FCF_YIELD_NTM(0)":null,"USDMXN^FG_PRICE_CHANGE(0,-1AM)":3.4053802,"CAGDPY@TR^EE_ACTUAL_ANNUAL(MED,0)":-5.05880177787794,"CAGDPY@PL^EE_ACTUAL_ANNUAL(MED,0)":1.56254742295506,"CC_PL^FG_COMPANY_NAME":"Poland","USDAED^FG_PRICE(0)":3.67305,"USDZAR^STD(FG_PRICE_CHANGE(0,-1AY,AM))":3.25477066813824,"USDPEN^FG_PRICE_CHANGE(0,-1AY)":4.630685,"USDCLP^STD(FG_PRICE_CHANGE(0,-3AY,M))":4.48260961978952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EWZ^P_PRICE_RETURNS_PR('52W',2,-10AY,0,AM)":[17.596006,15.56108,24.116028,-7.37924,-10.612535,-8.912545,-18.83859,-6.2389493,-17.083096,-25.802052,-21.515215,-27.010149,-28.152126,-40.862423,-55.1523,-43.867672,-40.00435,-38.139854,-39.00408,-41.787945,-22.597605,-21.311367,-22.180939,-15.592039,-8.781242,25.207912,46.388054,50.614105,49.350357,39.363407,77.69983,94.51796,65.790764,50.31551,38.743637,29.300726,19.130898,15.8497095,21.650005,26.096535,13.044918,25.73887,23.971092,17.804586,21.310938,20.092033,12.554157,3.1591892,-3.7317038,0.35614967,-21.853668,-12.679106,7.750702,1.7752767,1.5936375,7.3271394,-4.084456,-1.0169566,4.337907,22.61529,44.05366,15.386332,37.211777,18.588675,12.815725,15.199244,20.583141,2.268207,-11.747826,-45.62115,-40.91884,-22.107775,-30.4125,-22.228533,-22.23009,-30.782616,-32.181213,-14.864582,-21.84,-17.874908,-8.227319,57.161808,56.03075,40.111767,39.845024,19.585943,17.930687,14.850128,2.5449634,-14.13508,-21.227413,-2.4527907,15.906942,24.668896,-4.532427,-5.732173,-26.016628,-10.092336,-3.2042444,16.12116,30.440067,14.542103,15.858293,1.8313646,-11.1205635,-19.93602,2.4264574,-1.6117156,34.970177,20.616997,11.306763,-2.2278547,6.4338923,22.993029,34.24561,21.21706,27.973545,24.104202,24.318731,0.6340146,-6.083685],"CNYA^FMA_DIV_YLD(NTMA,-10AY,0,AM,\"PORTAGG\",\"MEANR\")":[null,null,null,null,null,null,null,null,null,null,null,null,null,null,null,null,null,null,null,null,null,null,null,null,2.22611871535145,2.28443778129577,2.19737281848057,2.30715947620487,2.26097585754163,2.17382617774371,2.28110633600072,2.30148712579878,2.30815712599787,2.27039907947432,2.27859800356932,2.18513600945948,2.09278757205902,2.17937865878317,2.12624236069807,2.16588063534748,2.12578350265862,2.18767573851014,2.14155024724421,2.14633452835307,2.30950601125574,2.44620361809508,2.72470059062011,2.68742364530211,3.12009028521075,3.18203038006985,3.20585528654595,3.06242063533564,3.21548727418856,3.16335746904614,3.36198577579865,3.13343623040824,2.73627938511159,2.61251293896422,2.6919600388771,2.83243979086273,2.64127879978994,2.82683965427698,2.63331867723268,2.73706626587335,2.67668089791445,2.56034851317687,2.42030649514608,2.60580942427728,2.34163474897494,2.57677329806886,2.34150670932858,2.21708097386731,2.0628656244752,1.92229053452099,1.87885158176095,1.99221199996222,1.9253870948415,1.82996841552953,1.71129916287438,1.68206950236352,1.79024367190251,1.8669963409767,1.88354912777613,1.81068460701206,1.86118254887461,1.94607610029845,1.99347443021375,1.9967167803605,2.00450314824779,1.95534853984466,2.00910762917573,2.21989880150739,2.23901387921972,2.35777975955873,2.49147572838082,2.41615413814567,2.23501286148702,2.38995107838953,2.51477949566155,2.66986504249118,2.62847720438774,2.49108025750104,2.49084148462872,2.38162971292212,2.40421895283233,2.4352264880459,2.48635265193189,2.5564162945597,2.59413660768293,2.52930241303926,2.55082432125999,2.64204265501924,2.70455750994213,2.81042523554748,2.86269460274924,3.00910927808529,2.71958525788851,2.77909828709212,2.81408953661998,2.90204131685165,3.04845089036217],"VNM^FMA_PE(LTMA,-10AY,0,AM,\"PORTAGG\",\"MEANR\")":[12.3465934303218,12.713770322637,13.7476172603659,13.4804164707277,13.2783679406017,13.3066551107886,12.1998015788111,12.4154717166661,16.9419052323666,16.3938374486466,16.8151129926108,16.5987882738758,16.9581580295607,16.9679213862071,17.3467800492299,18.6220350575719,23.2886624580595,24.4545557890489,26.8699962615976,18.5818140640189,-5.5045831316231,-4.04894755312727,-2.14460288304588,-0.316127747014489,1.52839542834367,3.13712479154835,4.91827073232302,10.0341526401045,10.9778164342604,12.7598561709665,14.7131889346033,15.0122501111141,15.6169212741644,15.7161619160265,15.8808960916069,15.8185122360971,16.8822505275661,16.1491264593825,17.5534341332654,18.0712318331535,18.3403705187659,20.7814301152986,23.0293626878011,24.361342105032,24.5062909998159,24.7961918732979,23.8726785944953,24.1571865281878,21.5541638973934,22.0303901174495,21.6966694546337,21.0641428877018,19.5266791776769,19.7565845808057,17.4552556506395,18.265962085486,19.705075975269,19.7805830708864,19.6626232813936,19.3520940332161,19.330905975962,18.4324958619174,17.4100839830838,17.3059978929863,17.4997888525688,17.6737490403854,17.0349642701968,15.1184264690957,15.0709982554081,14.499820988715,15.2742616381421,16.3564375328731,16.0809307341649,16.7929721114761,18.1072667205533,18.416177648496,18.711292650476,20.164949402482,23.416623850603,23.9052924948263,24.3676778752765,23.729837125794,22.9937464761874,23.1832505203313,22.5895778531967,21.5034721407405,20.7090515713276,20.0323870962575,20.0535231699466,18.7126138721892,18.4428369940615,17.016437694491,16.4964183440459,16.3506281929325,15.7786978620591,15.235832852938,13.9947544027834,13.9950143856883,13.7489859476791,13.029932435527,11.7794070556111,13.5371942642295,11.7599190628893,12.3710653107561,12.2830615014802,12.8388321106361,12.9168951026502,13.7365520884994,13.5047974288997,14.3132235492987,15.3973867101679,15.1070542366171,14.8645447712497,16.3710576580162,17.1544164677135,16.7128233816712,18.8106414353761,18.5634205405523,18.1195847748207,18.1706895774061,17.3966991225265],"PLATI-FDS^FG_PRICE(0)/MAX(FG_PRICE(0,-1AY))":0.940130963517306,"EWZ^FG_PRICE(0)":28.39,"MCHI^PERCENT_CHANGE(FMA_EPS(+1,0,,,,\"PORTAGG\",\"MEAN\"),FMA_EPS(+1,-3AM,,,,\"PORTAGG\",\"MEAN\"))":1.68662542134414,"EZA^FG_TOTAL_RETURNC(0,-6AM)":13.475668,"EWW^P_PRICE(0)/P_PRICE_HIGH_PR(0,,,,,,\"PRICE\",\"INTRA\",\"52W\")":0.8053993,"EWM^FMA_PCT_ABOVE_MAVG(200,0,,,,\"PORTAGG\")":60.6060606060606,"EPHE^PERCENT_CHANGE(FMA_EPS(+1,0,,,,\"PORTAGG\",\"MEAN\"),FMA_EPS(+1,-3AM,,,,\"PORTAGG\",\"MEAN\"))":-7.19852293049219,"SPY^PERCENT_CHANGE(FMA_EPS(+1,0,,,,\"PORTAGG\",\"MEAN\"),FMA_EPS(+1,-3AM,,,,\"PORTAGG\",\"MEAN\"))":0.0804090054248523,"VWO^FMA_COS_UP(\"EPS\",\"1M\",+1,NOW,,,\"PORTAGG\",\"MEANR\")":1000.0,"MCHI^FMA_COS_UP(\"EPS\",\"1M\",+1,NOW,,,\"PORTAGG\",\"MEANR\")":141.0,"QAT^FMA_RBICS_REV_CURRENT(30, LOC, \"PORTAGG\")":60.2642646464932,"REFCNRMB-FDS^PROPER_NAME(0,,,\"SECURITY\",\"NAME\")":"China Loan Prime Rate (LPR) - 1 Year","TRYMX10Y-FDS^PCTCHG(FG_YIELD(0,,,,\"YTM\"),FG_YIELD(-3AM,,,,\"YTM\"))":4.456809,"TRY10Y-FDS^FG_YIELD(-10AY,0,Y,,\"YTM\")":[null,null,null,null,null,null,null,null,null,null],"USDCNH^STD(FG_PRICE_CHANGE(0,-3AY,M))":1.74477924824209,"USDMXN^FG_PRICE_CHANGE(0,-3AM)":10.124933,"USDPEN^FG_PRICE(0)":3.7971,"EPU^P_PRICE_RETURNS_PR('52W',2,-10AY,0,AM)":[11.357975,12.422657,7.960701,3.7308693,-3.7788272,9.47299,-4.87166,-0.80224276,-8.272266,-8.172494,-7.3564887,-13.1881895,-17.907793,-26.439697,-36.902493,-29.219395,-29.195892,-34.094482,-35.16747,-33.125103,-17.688131,-11.829782,-5.6358457,3.6749005,7.8168154,34.247993,50.218403,40.27388,43.69459,53.114605,70.95918,82.83938,46.518528,37.305058,16.260302,13.788902,11.577999,4.410851,15.123963,30.753363,33.608044,24.458467,30.285824,22.184837,29.407274,30.148994,35.597946,28.960907,16.65126,13.499414,-2.3241043,-8.662235,-13.142496,-8.2703705,-13.302773,-7.051629,-7.3815765,-7.4251175,-10.744917,-15.5609665,-0.98612905,-11.91979,-2.1046042,-3.86132,1.7250776,-1.8402576,6.7211986,-4.8650503,-14.924229,-43.186073,-29.40268,-12.584847,-22.584486,-6.1396837,-6.512296,-11.273134,-12.135738,3.3430815,-1.8370211,5.1190734,15.2942295,63.139843,25.363647,22.733997,4.2500496,-14.278728,-13.022369,-10.010308,-2.2534132,-17.750067,-10.965568,-7.717383,2.2217393,8.858431,-1.4280975,-2.5094986,-8.193159,3.2957554,-0.05953908,4.258263,2.753365,10.377943,2.2709966,3.3990264,-11.389875,-13.03752,8.912504,3.49586,28.456247,34.4404,32.50687,15.858603,16.629374,9.937107,18.91272,12.604582,22.607029,37.443222,41.079426,44.22954,42.48775],"DDR3512M-FDS^FG_PRICE_MAVG(0,,,,30)":0.9512561,"SPY^PERCENT_CHANGE(FMA_EPS(+1,0,,,,\"PORTAGG\",\"MEAN\"),FMA_EPS(+1,-1AM,,,,\"PORTAGG\",\"MEAN\"))":-0.539202747329171,"EPU^FMA_COS_DOWN(\"EPS\",\"1M\",+1,NOW,,,\"PORTAGG\",\"MEANR\")":3.0,"REFQALEND-FDS^(SUBARRAY(NOT_NA(NO_REPEAT_F(FG_YIELD(NOW,-10AY,D))),0,1)-SUBARRAY(NOT_NA(NO_REPEAT_F(FG_YIELD(NOW,-10AY,D))),1,1))*100":25.0,"CC_BR^IMF_IFS_RCPI_Q(0)":null,"EWZ^FMA_EVAL_EBITDA(NTMA,0,,,\"PORTAGG\",\"MEANR\")":4.5776670051238,"EPOL^JULIAN(FMA_DIV_YLD(NTMA,NOW,NOW,M,\"PORTAGG\",\"MEANR\").DATES)":45471,"CAGDPY@TH^EE_ACTUAL_ANNUAL(MED,+1)":2.45,"CAGDPY@PH^EE_ACTUAL_ANNUAL(MED,+1)":-2.4,"USDAED^FG_COMPANY_NAME":"UAE Dirham per U.S. Dollar","USDCLP^STD(FG_PRICE_CHANGE(0,-1AY,AM))":3.80715910010383,"PLATI-FDS^FG_PRICE_CHANGE(0,-1AY)":9.23913043478262,"EZA^FG_TOTAL_RETURNC(0,-3AM)":11.812711,"TRYAE10Y-FDS^FG_YIELD(0,,,,\"YTM\")":4.833851,"MCHI^JULIAN(FMA_DIV_YLD(NTMA,NOW,NOW,M,\"PORTAGG\",\"MEANR\").DATES)":45471,"EWT^FMA_PE(LTM,0,,,\"PORTAGG\",\"MEANR\")":22.5870507207425,"CNYA^FMA_EVAL_EBITDA(NTMA,0,,,\"PORTAGG\",\"MEANR\")":9.51525276840745,"KSA^FMA_ROE(NTMA,-20AY,NOW,FY,\"PORTAGG\",\"MEANR\")":[null,null,null,null,null,null,null,null,null,null,null,12.9007124779981,11.3294751772354,11.9967853551854,12.1701096511068,11.2335334964822,10.1475583786296,12.7997878100329,13.7816927160511,11.7562541666861],"USDPEN^FG_COMPANY_NAME":"Peruvian New Sol per U.S. Dollar","TRYKR10Y-FDS^FG_YIELD(-10AY,0,Y,,\"YTM\")":[2.6272,2.0852,2.0916,2.4797,1.9804,1.6728,1.7238,2.2417,3.6906,3.1928],"CAGDPY@BR^EE_ACTUAL_ANNUAL(MED,0)":-1.41835074191142,"CC_BR^FG_COMPANY_NAME":"Brazil","USDTRY^STD(FG_PRICE_CHANGE(0,-3AY,M))":7.58143701650948,"USDCNH^FG_COMPANY_NAME":"Chinese Offshore Renminbi per U.S. Dollar","USDBRL^FG_PRICE(0)":5.4902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8,2.96006707163236],"UAE^FG_TOTAL_RETURNC(-10AY,0,AM)":[-13.56455,5.9317827,6.858015,-4.726267,-9.962791,-1.7447233,-13.715559,7.982254,-2.566737,-0.68852305,10.5888,-3.5638332,2.86299,2.6341915,-15.593219,4.41767,-8.956051,-4.465902,-2.0041764,-2.663803,8.976054,3.233683,-1.4775395,-2.4895072,5.625558,4.1465163,-0.9576261,-2.7834773,-3.8577497,2.695918,5.9238434,-1.7462254,0.5337715,1.5315175,-0.40626526,-0.9324014,2.4287462,6.0183167,-1.1129618,-1.1254966,1.052928,-7.012105,6.521046,-2.5171518,-0.11737347,-2.467686,-1.2048244,1.341474,-4.279703,4.461944,-2.449751,-2.962011,1.4525652,-6.4680934,-0.87478757,0.9929061,2.1769643,2.4054885,3.0201435,-7.491863,-2.4348676,2.6178002,2.4635553,-3.8269937,2.1449685,-0.2896428,-2.9048681,-2.8750896,-9.245628,-22.528637,10.733843,8.852625,-3.1905293,3.6138535,3.5833716,-1.75277,-1.3145506,12.127495,4.2687774,7.7361584,-0.5290985,2.5455952,0.7780671,8.455885,0.14199018,0.4905343,3.8354278,-0.94023347,7.1186423,4.1145563,0.22844076,1.8495798,10.351086,5.403185,-2.8363287,-8.087844,-9.651965,8.245384,-2.9250443,-3.766483,1.5003324,0.7069349,-4.3865976,-1.4046848,0.06784201,-3.322035,7.36326,-3.9843261,3.420341,3.6486506,-3.2594502,3.5040379,-5.273432,0.61855316,2.0281315,-0.6064713,-1.9661009,3.4578204,-2.5401056,-5.281204,3.8618684],"KSA^FG_PRICE_MAVG(0,,,,200)":41.53585,"INDA^FG_PRICE_MAVG(0,,,,60)":53.322834,"EWM^FG_PRICE_MAVG(0,,,,30)":22.832,"ECH^FMA_PCT_ABOVE_MAVG(200,0,,,,\"PORTAGG\")":51.7241379310345,"SPY^FMA_PCT_ABOVE_MAVG(200,0,,,,\"PORTAGG\")":65.1394422310757,"KSA^FMA_COS_DOWN(\"EPS\",\"1M\",+1,NOW,,,\"PORTAGG\",\"MEANR\")":40.0,"EWZ^SIZE(FG_CONSTITUENTS)":51,"REFPEMPR-FDS^PROPER_NAME(0,,,\"SECURITY\",\"NAME\")":"Peru Policy Rate","TRYQA10Y-FDS^PCTCHG(FG_YIELD(0,,,,\"YTM\"),FG_YIELD(-3AM,,,,\"YTM\"))":null,"TRYKR10Y-FDS^FG_YIELD(0,,,,\"YTM\")":3.2187,"CC_TW^IMF_IFS_RCPI_Q(0)":null,"SET-BKK^FMA_PE(NTMA,0,,,\"PORTAGG\",\"MEANR\")":13.3825516275696,"GREK^FMA_PE(LTM,0,,,\"PORTAGG\",\"MEANR\")":7.44265901280978,"EPOL^FMA_PE(NTMA,0,,,\"PORTAGG\",\"MEANR\")":8.85209522477441,"CNYA^FMA_PE(LTM,0,,,\"PORTAGG\",\"MEANR\")":14.2103744033689,"EWT^PERCENT_CHANGE(FMA_EPS(+1,0,,,,\"PORTAGG\",\"MEAN\"),FMA_EPS(+1,-3AM,,,,\"PORTAGG\",\"MEAN\"))":4.32469626985979,"VNM^SIZE(FG_CONSTITUENTS)":48,"SET-BKK^FG_ROE(0)":7.51775558333321,"REFINREPO-FDS^(SUBARRAY(NOT_NA(NO_REPEAT_F(FG_YIELD(NOW,-10AY,D))),0,1)-SUBARRAY(NOT_NA(NO_REPEAT_F(FG_YIELD(NOW,-10AY,D))),1,1))*100":25.0,"TRYIN10Y-FDS^PCTCHG(FG_YIELD(0,,,,\"YTM\"),FG_YIELD(-3AM,,,,\"YTM\"))":-1.0477475,"TRYMX10Y-FDS^FG_YIELD(0,,,,\"YTM\")":9.9633,"KSA^JULIAN(FMA_DIV_YLD(NTMA,NOW,NOW,M,\"PORTAGG\",\"MEANR\").DATES)":45471,"EPHE^FMA_EVAL_EBITDA(NTMA,0,,,\"PORTAGG\",\"MEANR\")":8.06702676044684,"CC_MY^FG_COMPANY_NAME":"Malaysia","USDINR^STD(FG_PRICE_CHANGE(0,-1AY,AM))":0.332712272747029,"USDMYR^FG_COMPANY_NAME":"Malaysian Ringgit per U.S. Dollar","EWT^FMA_DIV_YLD(NTMA,-10AY,0,AM,\"PORTAGG\",\"MEANR\")":[3.03976975343355,3.30084431913075,3.24108342890184,3.43212312067036,3.47164564231485,3.39904984466552,3.44652509893638,3.40926366366544,3.40136985257247,3.53917696889273,3.50714697812474,3.84506143470896,3.84605150443461,4.17714650524582,4.45016037112001,4.29211861472241,3.9515422191366,4.18351519242003,4.42677279505841,4.4124645964294,4.20408201591351,4.17684759426849,4.56223286522473,4.22304342834836,4.16914338648226,4.02640970185803,4.11919236799307,3.98973672073657,4.11880863323515,4.23902426048357,4.18024905730068,4.16053866889644,4.19074607538359,4.07755561840355,4.07942808377176,4.01667796200955,3.97585761758251,3.95240155841132,4.01552384309596,4.10158826997741,4.04308960550724,4.12805325342979,4.12403309825968,4.11180098664559,4.26451884826054,4.20156633250351,4.45336440914322,4.27688526409708,4.54312801298638,4.34899860674742,4.3650509916253,4.63633906131423,4.86460198422973,4.82741686030435,5.11024124213986,4.63774752950108,4.48837176536515,4.26250147349849,4.16145566492493,4.51567878092315,4.33901628526964,4.46195350054353,4.30531401437734,4.26195890994562,3.98954331976746,4.09526543935663,3.97493935784746,4.13618234515289,4.14795601782619,4.71419114387273,4.15943142756451,3.927632723588,3.83530017374112,3.59744280927714,3.87751018788279,3.91967669427382,3.88955433174653,3.69346945393029,3.55319104659832,3.53606513175195,3.66119314822773,3.67816598419796,3.89328705131593,4.00441089419233,4.0097172175639,4.14051353539607,4.18468749806361,4.54321352811039,4.3330075707434,4.23830431602271,4.10769876980688,4.41333125964086,4.40656866511315,4.48457827587029,4.72308470594592,4.69686878661694,5.37295072971273,5.0308610766172,5.10002331434993,5.2464710051224,5.11404803137276,4.30069084529529,4.47582509336471,4.02043187075168,3.96180160682935,3.85627617976988,3.75186582575211,3.53635259685383,3.46906102657071,3.49175111423031,3.56744906430349,3.62006200506864,3.58007127831967,3.44210114626477,3.39955431798201,3.3635209689322,3.18239684168236,3.0763187137694,3.17390821116999,3.1387010152575,2.99584707033387],"WL-FDS^FG_PRICE_MAVG(0,,,,30)":559.15,"TIOS-FDS^FG_PRICE_CHANGE(0,-6AM)":-20.0706963591375,"FC0000MY^FG_PRICE(0)":254.90396,"KSA^FG_PRICE_MAVG(0,,,,30)":40.639668,"EPU^FG_PRICE_MAVG(0,,,,60)":41.43542,"INDA^FG_TOTAL_RETURNC(0,-6AM)":15.420651,"CNYA^P_PRICE(0)/P_PRICE_LOW_PR(0,,,,,,\"PRICE\",\"INTRA\",\"52W\")-1":0.08944857,"EWY^FMA_COS_UP(\"EPS\",\"1M\",+1,NOW,,,\"PORTAGG\",\"MEANR\")":42.0,"TRYMY10Y-FDS^FG_YIELD_NAME":"Treasury - Malaysia Benchmark Bond 10Y","TRYIN10Y-FDS^PCTCHG(FG_YIELD(0,,,,\"YTM\"),FG_YIELD(-1AM,,,,\"YTM\"))":-0.71962917,"CC_PE^IMF_IFS_RCPI_Q(0)":null,"TRYIN10Y-FDS^FG_YIELD(-10AY,0,Y,,\"YTM\")":[7.86,7.89,6.63,7.35,7.35,6.55,5.9,6.45,7.33,7.19],"INDA^FMA_PE(LTMA,-10AY,0,AM,\"PORTAGG\",\"MEANR\")":[17.3096907787629,17.4063565099031,17.9732931880563,18.0865304004231,18.8109808543596,19.6352521147773,19.4101354103208,20.4536197785741,21.0478621037521,20.7311504363626,20.3794887673074,20.1802809280679,20.857810627965,21.1461782041832,20.0868695128379,20.6989069355074,20.3791542206417,20.0903384099914,20.2095068417414,19.8119339597166,18.9700674663744,18.8667106315727,18.8705110149553,19.1586995730446,19.2702176418903,19.7596036543429,19.8275380119362,19.9096012150464,19.3876669700878,18.8113299089162,19.2756663886439,19.9779250246436,20.5194242918664,20.4584904744022,20.3432704392567,20.4611271834186,20.3516636478433,20.9356000436548,20.9825679785793,20.919050314813,21.9614482139908,21.5906142750679,22.832179054737,21.9999882779982,21.6754110548165,21.4020575640792,21.3321436593979,21.1759316093931,21.1160847082041,22.0372605447537,22.2774125443016,20.4246234703431,21.1491656928164,21.7089116254067,21.2579265457131,21.8635138139222,21.7114161131474,21.6537716577533,21.5622875903765,21.7202269427241,21.3695646280993,20.7497707030361,20.9654871104238,21.099853425143,22.8293454915241,23.0229979567661,23.5360997042204,23.1592873674581,21.2517784314303,19.9193616730218,20.8770288962509,22.5076870672281,23.7885220125276,25.177408315534,25.2998899039454,26.2910311899509,26.4487764276207,31.2185167878554,34.2690836865157,32.8917927024504,31.1116986652544,30.2319047592401,29.4995230484819,29.4130966828809,28.9159400900824,29.0024371491957,29.5406924398714,29.4547459332389,29.1331657720019,28.5969258645224,29.2673756501451,28.17142272904,26.2962354272311,26.328172419269,25.5032616318183,25.1541578265611,24.3192583565419,25.4905592898682,25.6923850022304,25.1175163134985,26.0844647426603,27.0174455193139,25.8555965393049,24.972237623758,24.1642322672123,23.8095507371396,23.8261384013968,23.993394240326,24.3401638095918,23.8569472796162,23.5653599633698,23.4293145484284,23.0816196336855,24.6808175890258,25.8062757018789,26.0626821435012,26.1862791096158,25.9508204336491,25.7634427160465,25.5446693414204,26.1248987079393],"SET-BKK^FG_TOTAL_RETURNC(0,-6AM)":-8.121371,"EWT^PERCENT_CHANGE(FMA_EPS(+1,0,,,,\"PORTAGG\",\"MEAN\"),FMA_EPS(+1,-1AM,,,,\"PORTAGG\",\"MEAN\"))":-0.256721695229747,"CNYA^PERCENT_CHANGE(FMA_EPS(+1,0,,,,\"PORTAGG\",\"MEAN\"),FMA_EPS(+1,-3AM,,,,\"PORTAGG\",\"MEAN\"))":-4.41602986885524,"CNYA^FMA_COS_DOWN(\"EPS\",\"1M\",+1,NOW,,,\"PORTAGG\",\"MEANR\")":140.0,"TRYUS10Y-FDS^FG_YIELD_NAME":"US Benchmark Bond - 10 Year","EWT^FMA_EVAL_EBIT(LTMA,NOW,NOW,M,\"PORTAGG\",\"MEANR\")":20.2847621482109,"EPHE^FG_FCF_YIELD_NTM(0)":7.50205415970783,"CC_CL^FG_COMPANY_NAME":"Chile","USDINR^FG_PRICE_CHANGE(0,-6AM)":0.39379597,"USDPEN^STD(FG_PRICE_CHANGE(0,-3AY,M))":2.39719791107599,"EWM^FMA_DIV_YLD(NTMA,-10AY,0,AM,\"PORTAGG\",\"MEANR\")":[3.12262388544524,3.15693039395214,3.11846176712504,3.20856720109384,3.22768370731528,3.33243732075675,3.34733030945191,3.22666236358299,3.18126269462603,3.15392872983743,3.12629037524488,3.23188761972787,3.2594032098575,3.27219532115639,3.52012243173695,3.36309603424976,3.26317739076746,3.28314933063496,3.29477040022378,3.22679821264614,3.10481167206684,3.044489724738,3.19307541258569,3.07996690417152,3.05452628811063,2.99854913572147,2.94396318544016,2.97011160403986,2.9873959217737,3.01003566572144,2.9972985559891,2.98886934987591,3.00024777388668,2.96029884815613,2.95782902691338,2.99521217331896,3.03468281305152,3.02851573579058,3.02554828129159,3.08738773580404,3.21092723300044,3.27500170416049,3.11184142843056,3.09635247293319,3.21093648337664,3.22890934025259,3.22659529775308,3.25878454869482,3.37883783463845,3.20632002856089,3.18422051061068,3.25696529199359,3.37716277940419,3.30876929698448,3.32142773726388,3.27891992685355,3.3134018397118,3.3821771440328,3.38863595503034,3.33749325482868,3.39753763187945,3.50498047266457,3.50845805302328,3.60273854562233,3.47622537113475,3.53213328451444,3.42717598934066,3.62524650850059,3.72599822503686,4.06163628295628,3.72342355981116,3.01563386909862,3.05371770178363,3.10463598680311,3.14915789208374,3.26905496542041,3.47240237046965,3.42341386623144,3.69844792047712,3.83821611778852,3.94397684300039,4.05214177137129,4.04913223110913,4.15179832995741,4.21567462825211,4.29193121157418,4.00782422264451,4.06470122738808,3.973035810585,3.96605940647568,3.74985105786424,3.86716577950849,3.77627656447403,3.79731462382489,3.87217679524735,3.97398576907036,4.21220268425708,4.0498513280706,4.12018359091496,4.35258238494389,4.29831617074155,4.20283017579327,4.21992950063662,4.21883345948946,4.37652647988682,4.40388972979176,4.39393700741163,4.44085027798355,4.44291381723688,4.28195646813085,4.26938553132662,4.38645044836484,4.29802375321324,4.31082785601181,4.24452493446489,4.23225187399808,4.15579759396209,4.1313198361293,4.07116498186635,4.07516242431049,4.11679414863522],"WL-FDS^FG_PRICE(0)":575.0,"TIOS-FDS^FG_PRICE_CHANGE(0,-3AM)":13.0939281784535,"EPU^FG_PRICE_MAVG(0,,,,30)":41.515995,"INDA^FG_TOTAL_RETURNC(0,-3AM)":8.919644,"URTH^FMA_PCT_ABOVE_MAVG(200,0,,,,\"PORTAGG\")":62.718990889979,"EWW^SIZE(FG_CONSTITUENTS)":44,"TRYPE10Y-FDS^FG_YIELD_NAME":"Treasury - Peru Benchmark Bond 10Y","FC0000CL^JULIAN(FMA_EPS(NTMA,-20AY,0,CY,,\"PORTAGG\",\"MEANR\").DATES)":[38352,38716,39080,39447,39813,40178,40543,40907,41274,41639,42004,42369,42734,43098,43465,43830,44196,44561,44925,45289],"EPU^FMA_DIV_YLD(NTMA,-10AY,0,AM,\"PORTAGG\",\"MEANR\")":[2.16646307729116,2.13197566884394,2.09751562432519,2.27479972547513,2.27381457634792,2.03438521227203,2.18132098494144,2.17134610468014,2.23533705390729,2.37263537347733,1.84881863366126,1.91897848616911,1.99453272198696,2.1079932784681,2.40450933599332,2.43576084841097,2.32501004631039,2.38320390469967,2.6666043191104,2.62383123336215,2.17438681968397,2.15255094032222,1.77979782529916,1.88372295716988,1.91338775161287,1.68309208009496,1.4400715239378,1.5976951650703,1.81710141126839,1.96213833788937,2.21257830350555,1.96553199715112,1.99106641096681,1.99734572423868,2.02298351308557,2.27692487679641,2.28133207487401,2.30819387227052,2.03045914514036,2.22397623198609,2.25502290873593,2.84541399012377,2.61871437547794,2.54236021869047,2.3321472968557,2.09052329489744,2.09212199495295,4.5306063733247,2.0716696198159,4.23374181721607,2.49694316857942,2.34346635869302,2.41690655518871,2.25366530048881,2.40492850813228,2.09637962057448,2.2138361604863,2.21965523598676,2.50195112764969,2.71929755200086,2.7038602704119,2.93321722617721,2.95153858333045,3.09256592871146,2.96782087028753,2.85704785049773,2.57665167797742,2.84728959330962,3.20427938660071,4.59737766979113,3.31969023921804,3.02777746140239,3.15020175925355,2.79356260774793,2.55712416197846,2.6321461615064,2.43716157321454,1.77546871003109,1.62944289162421,1.73400285214032,1.88970368283681,2.1213144420448,2.41224379564588,2.41411317611055,2.83604945254707,3.37879234547588,3.5184068211947,3.69585293222666,3.68613514265787,4.01999990988581,4.01932406802519,3.83989086194813,3.20717687244961,3.62776854990563,4.4988786749791,4.58912534935414,5.3167204288836,5.41862706855481,5.19793514120882,4.90801300336051,4.21577892332445,3.75037804339842,3.7047986838492,3.83924596256132,4.35131143985283,4.85208844303057,4.66724626610162,5.19072125560567,4.92869616198893,4.3000936145906,4.80780976698268,5.1889562296163,4.81944766939805,3.99435902724762,3.55075590246841,3.56724307163797,3.61820899464631,3.31670749604406,3.50895816161729,3.98957124208876,4.06733354383006],"GREK^FG_PRICE_MAVG(0,,,,60)":40.834293,"SET-BKK^FG_TOTAL_RETURNC(0,-1AM)":-1.9673884,"SPY^P_PRICE(0)/P_PRICE_LOW_PR(0,,,,,,\"PRICE\",\"INTRA\",\"52W\")-1":0.35539222,"EWT^JULIAN(FMA_DIV_YLD(NTMA,NOW,NOW,M,\"PORTAGG\",\"MEANR\").DATES)":45471,"CC_CN^FG_COMPANY_NAME":"China","MCHI^FG_TOTAL_RETURNC(-10AY,0,AM)":[4.2262435,4.496968,4.9239397,-10.110646,3.5441518,4.3041587,-0.4599154,3.9519906,-1.8658876,9.511721,10.290707,-3.0724466,-6.1594906,-10.436499,-16.425997,11.495077,4.5630693,-3.7669837,-6.6708145,-13.153612,10.810816,-0.9900987,-0.4634142,3.2099962,0.058567524,6.9550633,7.0837975,3.2136917,-7.298827,0.21810532,0.22357702,3.2887578,3.2689452,3.5971165,0.43650866,7.427895,1.4051795,8.462238,2.8859138,7.208085,0.13691187,-1.640594,10.466373,-1.4587164,-0.73297024,-1.79528,-0.9288013,6.0119033,-11.05693,-2.1246254,-5.394459,-3.0308247,-1.236093,2.6640415,-6.6708446,13.435089,4.4185996,3.277123,-0.5237162,-14.555592,8.788406,-10.343677,8.919228,-2.6781142,7.0735574,-1.136744,9.294975,-2.6003957,0.28436184,-11.468178,4.466188,10.2026825,5.8645844,9.334707,0.268054,-0.5614221,10.713804,-1.9669771,4.650271,10.196781,-7.803029,-2.453345,-2.8158784,2.4021745,-2.3641765,-11.182827,0.67076683,-8.162128,2.2521138,-6.740576,-3.8727403,3.654492,-11.10577,-0.9915352,-10.833937,6.003678,7.773936,-10.805464,-2.6002824,-7.4296355,-9.031969,17.252398,10.542965,1.0967851,-3.863728,-2.732128,-2.544272,-5.3675833,0.48543215,6.3192964,-5.484885,-6.9285097,2.5367498,-5.4335237,-1.1542201,-7.38017,5.3669214,3.820169,12.065077,-0.5584121,-3.6659777],"TIOS-FDS^FG_PRICE_CHANGE(0,-1AM)":5.64380489628107,"VNM^FG_TOTAL_RETURNC(0,-3AM)":-6.881076,"INDA^FG_TOTAL_RETURNC(0,-1AM)":6.664157,"EPHE^FG_TOTAL_RETURNC(0,-3AM)":-4.9774113,"KSA^FMA_RBICS_REV_CURRENT(30, LOC, \"PORTAGG\")":42.7066991568114,"TRYGR10Y-FDS^PCTCHG(FG_YIELD(0,,,,\"YTM\"),FG_YIELD(-1AM,,,,\"YTM\"))":2.5771759,"QAT^FMA_PE(NTMA,0,,,\"PORTAGG\",\"MEANR\")":10.2199904020104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3,24.1409635144245,25.8460088493027],"W-FDS^FG_PRICE(0)/MAX(FG_PRICE(0,-1AY))":0.752712923380467,"EPOL^FG_PRICE_MAVG(0,,,,60)":24.3245,"SPY^P_PRICE(0)/P_PRICE_HIGH_PR(0,,,,,,\"PRICE\",\"INTRA\",\"52W\")":0.9992614,"EWW^FG_ROE(0)":10.7362135579197,"REFPHRREPO-FDS^PROPER_NAME(0,,,\"SECURITY\",\"NAME\")":"Philippines Reverse Repo Rate - Overnight","EZA^FMA_PE(LTM,0,,,\"PORTAGG\",\"MEANR\")":12.4088240281545,"USDTHB^STD(FG_PRICE_CHANGE(0,-1AY,AM))":2.0394388632304,"USDKRW^FG_PRICE(0)":1380.4,"UAE^P_PRICE_RETURNS_PR('52W',2,-10AY,0,AM)":[null,null,null,null,null,null,null,null,null,null,-18.016344,-20.709879,-5.640352,-8.577717,-27.299076,-20.855068,-19.970114,-21.452444,-11.624927,-20.337898,-12.400425,-7.381529,-17.487133,-18.198925,-14.327192,-13.0647955,1.3694644,-5.0258455,0.2925396,7.8110933,16.533173,19.136774,7.9262495,6.729567,7.8900933,9.612942,6.2954664,8.964788,8.036196,9.878695,15.370917,4.5734286,5.163014,4.337871,3.6620736,-0.42104125,-1.2770057,1.047802,-5.570209,-6.9046617,-8.214265,-9.919113,-9.562868,-9.852802,-15.197301,-12.301624,-10.28716,-5.804682,-1.5964329,-10.3379965,-8.6099205,-10.223293,-5.7015123,-6.9127083,-5.9042273,0.31147003,-1.0410786,-5.5061283,-16.06981,-35.989983,-31.75131,-19.693016,-21.566313,-19.54155,-18.673212,-16.90796,-19.722176,-8.965391,-3.0552626,7.536292,17.864645,56.01249,41.985832,47.569572,46.338154,41.926945,41.68414,43.44896,55.70742,44.391453,38.977802,31.384218,47.548996,49.816788,44.443596,21.871662,10.438549,18.961084,11.216557,8.042741,2.8969526,-0.9747565,-5.5343866,-8.33075,-17.751139,-23.93892,-15.954536,-12.202239,0.5010724,-3.3545434,-4.098302,3.1471372,-2.4195552,-3.8210034,2.6316762,3.462553,1.3596177,8.467781,-0.36607385,-2.8673947,-2.4527013],"TIOS-FDS^FG_PRICE_MAVG(0,,,,30)":110.166664,"VNM^FG_TOTAL_RETURNC(0,-1AM)":-3.56313,"EWM^FG_TOTAL_RETURNC(0,-6AM)":8.561397,"VWO^PERCENT_CHANGE(FMA_EPS(+1,0,,,,\"PORTAGG\",\"MEAN\"),FMA_EPS(+1,-1AM,,,,\"PORTAGG\",\"MEAN\"))":0.0,"EWW^FMA_COS_UP(\"EPS\",\"1M\",+1,NOW,,,\"PORTAGG\",\"MEANR\")":13.0,"VNM^FMA_PE(LTM,0,,,\"PORTAGG\",\"MEANR\")":17.0217318541133,"QAT^FG_COMPANY_NAME":"iShares MSCI Qatar ETF","USDEUR^STD(FG_PRICE_CHANGE(0,-1AY,AM))":1.60214740063287,"UAE^FMA_PE(NTMA,-10AY,0,AM,\"PORTAGG\",\"MEANR\")":[14.2093325331685,14.5528995429054,15.5157172035582,14.8009086323599,13.7346459388183,13.2086383767828,11.5640293486305,12.6064614694776,12.659994129257,12.2833039917793,13.8909687139768,12.9617262552721,12.9013251175112,12.7602658132494,11.8188127976228,12.2476823541526,11.3211685173616,10.5444173313492,11.6235032584555,10.9392828728936,12.2808567996963,12.2725522929973,12.66047844803,12.3878913354281,12.7726533801521,12.4254158138543,12.2659017230623,12.5593623164098,11.720949386575,11.2608741287092,12.0657935956042,11.9195063009381,12.0860175197882,12.2228152070118,11.9329245436121,11.5349356521434,11.1480352685789,11.9555221256365,11.4021583722615,11.1127441557587,11.3464688947697,10.6936613052458,11.3118539941737,11.3834912740696,11.3045304766939,11.3122470323446,10.8124516536212,10.8685609585241,10.8761252091058,11.307459787993,12.2438192364143,11.9161456743473,11.6076639709061,11.3520886872742,10.909295281479,11.1653484651413,12.0226057367342,11.7054532041379,12.0928078115361,11.6682700267136,11.9847704211845,12.1901004489741,12.738473292256,12.7276719503974,13.2629479710251,12.8850761612178,13.6758971221669,12.8547950467318,11.8434442175725,10.1334081153131,15.0767063324231,14.8186991204358,16.8592821973982,12.9445516057681,13.6066823744711,12.4266199981367,14.8646775665998,15.691869121268,15.1521721378132,15.3695575289883,14.8780167795617,14.2944310134954,13.7942115512537,15.0821302991821,14.5894081749215,14.4895729311814,14.5699511877764,14.4190432116894,15.1407973988433,15.8256683243211,15.4893290819021,15.7764928725945,16.5105331365566,16.728125149964,16.1260886468669,14.5115283320062,12.6234062340634,13.3937447406962,13.0266208894349,12.6053744162581,12.5058622592877,12.3757121718089,12.0335113647504,12.1073635104458,11.3225457556929,10.9070694695811,11.4137499267543,10.9954602872532,11.3377011730463,11.6429418547619,10.8358366192271,11.0538072591064,10.1980779132098,10.3846444579837,10.4971142153803,10.3298029295682,9.85178083901668,9.51358466593537,8.88523546896562,8.36449009448314,8.66452151087762],"GREK^FG_PRICE(0)":41.47,"SET-BKK^PERCENT_CHANGE(FMA_EPS(+1,0,,,,\"PORTAGG\",\"MEAN\"),FMA_EPS(+1,-1AM,,,,\"PORTAGG\",\"MEAN\"))":-1.00245974989991,"REFSAREPO-FDS^(SUBARRAY(NOT_NA(NO_REPEAT_F(FG_YIELD(NOW,-10AY,D))),0,1)-SUBARRAY(NOT_NA(NO_REPEAT_F(FG_YIELD(NOW,-10AY,D))),1,1))*100":25.0,"VNM^JULIAN(FMA_DIV_YLD(NTMA,NOW,NOW,M,\"PORTAGG\",\"MEANR\").DATES)":45471,"CAGDPY@PH^EE_ACTUAL_ANNUAL(MED,0)":-2.56663776811855,"USDTHB^FG_PRICE_CHANGE(0,-6AM)":5.353546,"FC0000ZA^FG_PRICE(0)":342.11606,"UAE^FG_PRICE_MAVG(0,,,,60)":14.092395,"VNM^PERCENT_CHANGE(FMA_EPS(+1,0,,,,\"PORTAGG\",\"MEAN\"),FMA_EPS(+1,-3AM,,,,\"PORTAGG\",\"MEAN\"))":0.616318288738917,"EWT^SIZE(FG_CONSTITUENTS)":90,"TRYSA10Y-FDS^FG_YIELD(-10AY,0,Y,,\"YTM\")":[null,null,3.8912454,3.7299898,4.5715504,2.8775356,2.0844028,2.5113702,4.613973,4.608568],"CC_KR^FG_COMPANY_NAME":"South Korea","USDMYR^FG_PRICE_CHANGE(0,-1AY)":1.2035251,"USDIDR^FG_PRICE_CHANGE(0,-3AM)":2.7295709,"EWY^FMA_DIV_YLD(NTMA,-10AY,0,AM,\"PORTAGG\",\"MEANR\")":[1.26642244803206,1.26106097070088,1.3018242264645,1.40587363088667,1.447755000408,1.36890140521966,1.46445920101608,1.58846277061987,1.56811842554736,1.55605808384862,1.53213992936365,1.62702137862144,1.63901809547929,1.75863691067136,1.8783028326147,1.79601841121303,1.78828360612191,1.90208103936792,1.98731743393084,1.96001499524563,1.92962903688572,1.96207176810522,1.96179212758802,1.96397899974752,1.94701274403414,1.90998399363062,1.88053953163954,1.88684106893279,1.97964329686457,2.01052722693953,1.95826861869787,1.92893572833299,1.93586532137856,1.89908503156958,1.86963155747527,1.76582086547376,1.76771288704479,1.79979949883612,1.86708996020712,1.79608593450591,1.92974672005206,2.00119372611443,2.0376250938622,2.08197469245228,2.26147391554513,2.22277507027773,2.23767503690587,2.21397133176333,2.41825589569286,2.38292598890963,2.40617454162444,2.44863434563978,2.61277863631157,2.56754333661981,2.72042879453104,2.44397720522935,2.49827124966483,2.44969550788425,2.44783994780756,2.57775797879151,2.51174937171318,2.68902449531184,2.5890944099792,2.56662708954375,2.39116365851292,2.47757654458292,2.36036547019539,2.30937955035216,2.40686880558812,2.86647545796526,2.54139114491897,2.19945039723508,2.25537912945288,2.13467572713729,2.13732625275577,2.12045012872502,2.10063883281034,1.84286973007367,1.72933582096217,1.6233851386245,1.68663113177051,1.67546711618373,1.74419534488026,1.67589696338838,1.68080339757635,1.71847350790743,1.79442255668231,1.95384683020584,1.97477846068569,1.95737728614729,1.97725883957849,2.21248237305283,2.23092722489429,2.23128488113241,2.29722856601412,2.33369210350892,2.63140075358781,2.4928904716169,2.60371625148715,2.78933568409921,2.61938355265202,2.50065497863771,2.64050073594317,2.46956757125893,2.45055699912165,2.37866722466067,2.42311479566056,2.2933103483927,2.3622331035721,2.35190327601675,2.35347058441978,2.54976404509576,2.58016876243385,2.3879471980675,2.30330047460818,2.28728996268434,2.25843274265144,2.17492104487121,2.20315598579785,2.1794748636753,2.09606296309373],"CNYA^FMA_PE(NTMA,-10AY,0,AM,\"PORTAGG\",\"MEANR\")":[null,null,null,null,null,null,null,null,null,null,null,null,null,null,null,null,null,null,null,null,null,null,null,null,13.4817942852958,13.5083677364741,13.9646087843244,13.557515691771,13.801493280749,14.0894149078329,13.2795123151277,13.0548804856184,13.1850114881749,13.4948614832412,13.2157216375062,13.5579404829575,14.203926574979,13.9747978665205,14.4216452999322,14.2020793782891,14.4649501609437,13.944590080856,14.1113996262766,14.1588708280721,13.1534454947154,12.5940311592552,11.6274646150455,11.9293057039161,10.3515416632556,10.0041663701384,10.1590395114147,10.5812934992143,10.061840308033,10.1895503411421,9.53302905655891,10.2230211605226,11.7663183223362,12.2530627013341,11.8487600172177,11.1699780529635,11.9805864746789,11.0988292163152,11.9667258048921,11.5184121821491,11.9368786042349,12.1507481030844,12.8719475086954,11.9532476656294,13.2231462238476,11.9624054153303,13.109668010744,13.7408794645157,14.8279518208295,16.2779870644427,16.4966825069832,15.667717723902,16.232736408101,16.758849202668,17.8152300874484,18.0183509765532,16.9362441591697,16.4606268229986,16.1503769945772,16.8476783024876,16.2869860064265,15.5164256204367,15.3362073446785,15.2210111838654,15.1251364601844,15.5278388589476,14.996140078093,13.7360975324466,13.6127672751858,12.9743296974821,12.4939966325248,12.7439513654018,13.8227081562585,12.7271452579561,12.4088003119802,11.6286324637948,11.8106458367399,12.2103279710128,12.0364135442074,12.547359682538,12.4086673570372,12.414464705581,12.2777402644889,11.8962289687478,11.822157045085,12.2315716704508,12.133027173298,11.6453400374721,11.6215930405248,11.2263362183663,10.9606845424064,10.3702667142162,11.675358790761,12.2791145945833,12.7322316843242,12.5721858492916,12.0185939049099],"CPALM-FDS^MAX(FG_PRICE(0,-5AY))":8163.0,"TIOS-FDS^FG_PRICE(0)/MAX(FG_PRICE(0,-1AY))":0.784267480577137,"KSA^FG_TOTAL_RETURNC(0,-6AM)":-4.639566,"TUR^FG_TOTAL_RETURNC(0,-1AM)":4.13301,"INDA^P_PRICE(0)/P_PRICE_LOW_PR(0,,,,,,\"PRICE\",\"INTRA\",\"52W\")-1":0.327865,"EWZ^FG_TOTAL_RETURNC(0,-6AM)":-14.909786,"EWT^FG_TOTAL_RETURNC(0,-1AM)":7.8957677,"EPOL^PERCENT_CHANGE(FMA_EPS(+1,0,,,,\"PORTAGG\",\"MEAN\"),FMA_EPS(+1,-1AM,,,,\"PORTAGG\",\"MEAN\"))":-5.14111002752069,"ECH^FMA_COS_UP(\"EPS\",\"1M\",+1,NOW,,,\"PORTAGG\",\"MEANR\")":9.0,"UAE^FG_ROE(0)":13.7063433904044,"TRYZA10Y-FDS^FG_YIELD_NAME":"South Africa Benchmark Bond - 10 Year","TRYCN10Y-FDS^PCTCHG(FG_YIELD(0,,,,\"YTM\"),FG_YIELD(-1AM,,,,\"YTM\"))":-0.2403356,"KSA^FMA_PE(LTM,0,,,\"PORTAGG\",\"MEANR\")":20.4187774571943,"EWW^FMA_PE(LTM,0,,,\"PORTAGG\",\"MEANR\")":13.4323116780018,"EPHE^FMA_EVAL_EBIT(LTMA,NOW,NOW,M,\"PORTAGG\",\"MEANR\")":12.3885025828924,"TRYID10Y-FDS^FG_YIELD(-10AY,0,Y,,\"YTM\")":[7.922017,8.942368,7.89735,6.462641,8.148183,7.263584,5.902206,6.458283,6.936579,6.498571],"CPALM-FDS^FG_PRICE(0)/MAX(FG_PRICE(0,-1AY))":0.892771347455776,"KSA^FG_TOTAL_RETURNC(0,-3AM)":-8.390045,"INDA^P_PRICE(0)/P_PRICE_HIGH_PR(0,,,,,,\"PRICE\",\"INTRA\",\"52W\")":0.9982382,"EWZ^FG_TOTAL_RETURNC(0,-3AM)":-7.8211665,"EPHE^FG_TOTAL_RETURNC(0,-12AM)":-2.2374153,"CNYA^SIZE(FG_CONSTITUENTS)":485,"TRYUS10Y-FDS^FG_YIELD(0,,,,\"YTM\")":4.2784,"EWW^JULIAN(FMA_DIV_YLD(NTMA,NOW,NOW,M,\"PORTAGG\",\"MEANR\").DATES)":45471,"CAGDPY@MX^EE_ACTUAL_ANNUAL(MED,0)":-0.4575,"USDKRW^FG_PRICE_CHANGE(0,-6AM)":4.937482,"USDCLP^FG_PRICE_CHANGE(0,-3AM)":-1.6666174,"SET-BKK^FG_TOTAL_RETURNC(-10AY,0,AM)":[2.9363513,2.2161603,3.6194086,-0.886178,0.45342445,1.2907267,-7.16691,8.405197,-3.3950746,-1.1124432,-0.60610175,-1.2687147,-1.1795402,-3.5734653,-4.5677958,-0.55297613,3.6671877,-5.6320667,-6.016183,4.2247176,5.606723,-0.43058395,1.2456417,3.288281,0.9495735,4.7321796,-1.7231882,1.1658192,-1.6040623,1.0742426,4.620886,0.7574439,-1.0581493,1.0164738,-0.8280039,-0.13830662,0.52143335,0.20570755,2.6713014,4.3476343,0.6268978,-0.22686124,5.7633996,0.82820654,-0.078988075,-3.8128316,2.2960782,-2.649635,-7.577145,6.9107413,-1.5022576,2.025056,-2.902615,0.10415316,-5.8116856,4.9494267,-0.85234046,0.4380703,1.9967437,-1.8218696,5.0210476,-3.7684202,0.22809505,-3.8226426,1.3020277,-3.7753522,1.8857241,-3.8138628,-9.341394,-18.117958,12.274778,12.284243,-4.4180512,-2.5446892,-1.8992782,-5.256295,1.7160177,14.6727085,3.9190888,-0.6663799,3.17384,2.302301,-1.9270003,4.022026,-2.001202,-3.2685757,8.029926,-1.580894,0.12190342,-2.3385525,5.578685,-0.15327334,-0.14932156,1.762259,-3.4023464,0.26593208,-6.455785,3.8791895,1.3059855,-2.572751,2.9140592,0.94139576,1.354146,1.4724851,-4.8259854,-2.224809,-2.407819,-0.13696551,-1.458329,1.4308691,1.1369109,-6.1575294,-2.2574127,-2.5511324,3.2106042,-3.0834138,-1.782608,1.2006521,-0.41145682,-2.3067117,-1.9673884],"TUR^FMA_PE(LTMA,-10AY,0,AM,\"PORTAGG\",\"MEANR\")":[10.3157777823767,10.6763742122234,10.9261348903445,10.2289053114354,10.8414613720738,11.7508430893622,12.0102896923459,12.091678648379,11.828776795728,11.7153049974592,11.7046932916193,11.5734996051983,11.500864471916,11.0882561472325,10.4815949123564,10.7805380287888,11.5576346296353,10.3868010745777,9.55772775888527,9.98154666207174,9.76359651324706,9.82620254958661,9.63485337868441,9.5646400224921,9.50784936917105,9.28101760402152,9.44723019715882,9.4518748297559,8.88514040800431,8.63980899678375,8.72770370530756,10.047071817686,9.89248697152555,9.72643536840962,9.74545799336557,9.7580370652365,9.64257911565419,9.68023765030607,9.49168760440932,9.04992023269422,9.31324165817099,8.70103471400794,9.13274666951611,8.96934227732655,9.18651860178424,9.01872343283483,8.63298021725308,8.26275023323678,8.13988320937323,7.7610316016543,7.36142567837583,7.40772307249525,7.19575281290878,6.9406776910248,6.47978782215863,7.49084177214197,7.46133107970245,7.30145140448274,7.14341491788393,7.13007732666587,7.45548207375357,7.47428993204342,7.6175076910081,7.80050060989128,7.76020059998465,8.58143058220008,9.06115846651841,9.39492388102324,8.10563346100402,7.71590038590814,7.89156496583494,8.92380882580492,9.53159727724835,9.43050975030607,9.85715996496496,10.6765594330853,11.9846038132231,12.2087439546104,13.6046952417367,12.5530984157386,11.5068213213895,10.96911298341,10.42937127148,9.91659706043573,9.31559171741728,8.7766673798118,8.1283263521835,7.3038742309113,7.11269891720429,7.19221173832203,7.06558429628996,6.01803635150309,5.75382443247092,5.77610174218657,5.55759935836469,5.64648424059763,5.15078814290916,4.99097811846544,4.88285427154603,4.76228006585872,4.92636315106801,4.84659593752676,5.04545780124997,4.68346593312012,4.69703509750263,4.67998689393939,4.45734679026318,4.7679135406424,5.18985333859301,5.83558346756606,6.40979478517349,6.57185791649167,5.73288801199585,5.77675039855151,5.46736943034583,6.16889904541669,6.55871218992741,6.61236713073912,6.62784037430533,6.74829554587842,6.8498096315624],"INDA^FG_PRICE(0)":56.66,"SET-BKK^P_PRICE(0)/P_PRICE_LOW_PR(0,,,,,,\"PRICE\",\"INTRA\",\"52W\")-1":0.023496866,"URTH^PERCENT_CHANGE(FMA_EPS(+1,0,,,,\"PORTAGG\",\"MEAN\"),FMA_EPS(+1,-3AM,,,,\"PORTAGG\",\"MEAN\"))":-0.546575242759917,"REFPL7D-FDS^PROPER_NAME(0,,,\"SECURITY\",\"NAME\")":"Poland Reference Rate - 7 Day","VNM^FG_FCF_YIELD_NTM(0)":0.260407015905001,"QAT^FG_FCF_YIELD_NTM(0)":null,"EZA^FMA_EVAL_EBIT(LTMA,NOW,NOW,M,\"PORTAGG\",\"MEANR\")":12.1460392320385,"VNM^FG_COMPANY_NAME":"VanEck Vietnam ETF"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CPALM-FDS^FG_PRICE_MAVG(0,,,,30)":3964.6333,"MCHI^FG_ROE(0)":10.7341210967423,"CAGDPY@TW^EE_ACTUAL_ANNUAL(MED,+1)":14.2,"USDTRY^FG_COMPANY_NAME":"Turkish New Lira per U.S. Dollar","USDKRW^FG_PRICE_CHANGE(0,-3AM)":2.0402074,"USDCLP^FG_PRICE_CHANGE(0,-1AY)":17.183472,"QAT^FG_TOTAL_RETURNC(-10AY,0,AM)":[-11.228341,8.022081,3.3398747,1.7490506,-4.1106167,-5.144191,-6.902218,7.590461,-1.7585099,-1.7061472,2.4190068,-3.336966,1.2892842,-2.3273647,-5.9829054,3.7794232,-2.858013,-7.831037,-6.016487,-2.357459,7.5238585,0.05222559,-2.766186,-2.3080945,2.761972,8.927095,1.705265,-4.0040016,-4.0667415,-1.3586938,9.47659,-2.516359,2.0650506,-0.20233393,-5.5666447,-9.240705,0.28418303,7.5460196,-7.130635,-5.4668307,-2.4041593,-3.6284983,12.9282,-2.8472722,0.06234646,5.119574,-0.48851967,6.6063404,-2.4328887,9.991527,-2.1030545,-1.6282916,6.6780806,1.979661,-1.2617707,3.1015992,-6.120336,2.6519299,2.7448893,-4.138297,0.27457476,-4.707032,3.1865835,1.3319612,0.7365465,1.2935877,-0.07939935,-1.1986196,-9.7300415,-6.0866,4.6234727,6.792009,0.08701086,3.3845425,2.4631262,3.4622073,-2.7886212,7.5461864,-0.13497472,-0.64101815,-2.4193585,4.0165305,3.395307,-0.51229596,0.122499466,0.57833195,2.8750658,4.4715405,2.5778294,-2.9397845,1.3671398,8.579016,6.788337,0.7920027,-2.3159623,-3.5986483,-6.312007,9.699321,-1.7241418,-1.166445,-1.8237889,-6.397772,-4.4972477,-4.5928955,0.9299755,-0.9756088,6.0755253,-2.1155834,-0.34646988,3.0236363,-7.150483,-1.4367819,-1.2827933,1.1813283,4.5534134,-4.9134493,4.9618244,-2.9930055,-0.11534095,-2.3094654,6.1844587],"REFPHRREPO-FDS^(SUBARRAY(NOT_NA(NO_REPEAT_F(FG_YIELD(NOW,-10AY,D))),0,1)-SUBARRAY(NOT_NA(NO_REPEAT_F(FG_YIELD(NOW,-10AY,D))),1,1))*100":25.0,"VNM^FMA_DIV_YLD(NTMA,NOW,NOW,M,\"PORTAGG\",\"MEANR\")":1.91037025060779,"QAT^FMA_DIV_YLD(NTMA,NOW,NOW,M,\"PORTAGG\",\"MEANR\")":5.56133839115734,"UAE^FMA_ROE(NTMA,-20AY,NOW,FY,\"PORTAGG\",\"MEANR\")":[null,null,null,null,null,null,null,null,null,null,11.0777984350957,12.3046871114493,11.0383578639711,12.0257898837902,10.3907544258318,8.128455158546,6.76201762780835,11.234942553465,12.9338493595798,13.2251182354264],"GREK^FMA_PE(LTMA,-10AY,0,AM,\"PORTAGG\",\"MEANR\")":[25.2414542698202,22.1443417937671,20.833909608299,18.4133767864681,16.5569383492879,19.2948170758876,12.7850337714342,14.2314112045967,17.938231997421,16.8902221550531,15.5279964796204,14.5588328098162,13.428657844416,12.4039384302392,10.8028587965002,10.7828039249668,10.5710893375611,-0.0698583273513005,-2.69488619983215,-0.748188484347563,0.0601332557881726,1.05819266981994,2.66477736448504,4.26381693050263,4.08931309986019,6.09518302398779,7.7679864683863,9.88305908694719,10.6886560463429,14.3038852141672,15.0706098825034,13.7263251987448,14.3717980636072,14.276196933234,14.7841197664003,15.3725840518259,15.3294156341241,15.3602995627077,14.778077818828,14.1881721958207,16.9474558051514,17.5388455983911,20.8848278869667,22.849494579786,23.6888195095792,22.8799459362531,22.4945114272307,21.9843527561601,21.5102733791497,21.0949342878149,20.3717426449288,20.2573920468135,18.39551298774,18.4211173059772,14.7338972698772,17.9954917526786,18.7162653406696,18.5223695741137,18.3445218115484,18.0045822275761,18.8489414642532,17.7592120505042,19.3809118875283,17.3078108158832,15.6813460790575,16.7338488551941,17.9788536901449,17.7171105470821,12.4602701961547,11.6407079346065,12.1484139011567,13.2819932646838,15.3234378619019,14.9582395327511,16.3575170405038,14.944428591837,13.8720404683948,20.6050933419701,19.2697176785742,17.0903741292513,17.8084324120925,17.3490357940209,17.3826012795306,17.1637171568466,16.6081002420361,16.1660849572174,15.4086473073067,13.4676627371061,15.8182061753289,12.7212041464515,12.59295034047,-119.424373605975,-95.3370042629995,-83.9044654688611,-73.5253284550735,-63.3235114403357,-53.2753553972888,-42.3635451406022,-33.7839722256775,-22.867633861629,-12.9713918292914,-2.55115859371596,6.30239465017801,7.41603113985555,7.82095408069873,7.63513164478003,7.55226467818708,7.69725572399,7.95244930551135,7.91718861147894,7.30318659173645,6.73986305701828,6.83656642573822,6.4231201602127,6.32657119578521,6.73711914927777,6.78734770623429,6.72269607815702,6.79866514896026,6.88251855545371,6.86112495893398],"KSA^PERCENT_CHANGE(FMA_EPS(+1,0,,,,\"PORTAGG\",\"MEAN\"),FMA_EPS(+1,-3AM,,,,\"PORTAGG\",\"MEAN\"))":-2.72361487261682,"EWY^FG_TOTAL_RETURNC(0,-12AM)":10.464835,"EWY^FG_ROE(0)":6.21251021870185,"REFEUREFI-FDS^FG_YIELD(NOW,,,0)":4.25,"EPHE^FMA_DIV_YLD(NTMA,NOW,NOW,M,\"PORTAGG\",\"MEANR\")":3.30354637879123,"USDTHB^STD(FG_PRICE_CHANGE(0,-3AY,M))":2.97821615556812,"USDKRW^FG_PRICE_CHANGE(0,-1AY)":6.2950015,"USDCLP^FG_PRICE(0)":934.585,"PASP-FDS^FG_PRICE(0)/MAX(FG_PRICE(0,-1AY))":0.787313432835821,"VNM^FG_PRICE(0)":12.45,"EPU^FG_PRICE(0)":41.92,"VWO^PERCENT_CHANGE(FMA_EPS(+1,0,,,,\"PORTAGG\",\"MEAN\"),FMA_EPS(+1,-3AM,,,,\"PORTAGG\",\"MEAN\"))":-0.429103929572225,"EWW^FMA_COS_DOWN(\"EPS\",\"1M\",+1,NOW,,,\"PORTAGG\",\"MEANR\")":14.0,"REFPHRREPO-FDS^FG_YIELD(NOW,,,0)":6.5,"VNM^FMA_PE(NTMA,0,,,\"PORTAGG\",\"MEANR\")":14.742381813549,"TUR^FG_COMPANY_NAME":"iShares MSCI Turkey ETF","USDEUR^STD(FG_PRICE_CHANGE(0,-3AY,M))":2.13396080606637,"USDPLN^STD(FG_PRICE_CHANGE(0,-3AY,M))":3.24817526568623,"EZA^FMA_PE(LTMA,-10AY,0,AM,\"PORTAGG\",\"MEANR\")":[15.9281827258159,16.1881305086842,16.6880285713019,16.0881687100127,16.8072790060055,16.3677645153705,16.3934709496871,18.4079349240344,18.4582466195581,18.4516734666941,18.5603868511962,17.9405193624558,18.1490850083144,17.8423845999085,17.0520487449507,17.4772414082222,17.9649353085048,16.4394693552749,16.2983557171193,16.1791411922352,15.9979251756356,15.9109745497436,15.7780216654006,16.0864522589377,15.8285633500955,16.3900568419754,16.5588813408636,16.6721665924528,16.2625937292801,16.0406044366382,17.1008408507142,17.4439318321981,18.4690895188876,18.2623933071354,18.2763379466988,17.9603119909516,17.6052099428601,18.0689208140867,17.8918238330217,17.6407789959601,18.3475621755598,18.4122635004104,18.5186829831337,17.4618392242551,18.0998710689239,17.8788884366871,17.679117747075,17.2918286114956,16.9916071481081,16.6155705322358,15.8918655983017,15.0375300514841,15.0936556385994,15.225837411065,14.8798629508405,15.3462681867898,15.3676005905621,15.2966674728299,15.3901006050413,14.9438127233208,14.861997993865,14.3215695334392,14.1133129839736,13.4049866730318,13.7440766240051,13.8031499935501,14.692781458489,14.2006438239253,12.6373772052214,11.9100272423805,12.4009111757971,12.9493103999867,12.9974859704764,13.5833417394129,13.1214652336125,13.1087326985772,13.57891027168,13.5554693463955,14.0058008024558,14.2247617633354,13.6223950954482,13.2722696528079,12.7345587238588,12.5772825284486,11.9980563647593,11.645899943063,11.1302337979842,10.8346415050286,10.8058280659273,10.5553260195963,10.6505477090459,10.8245199768169,11.1915624546173,11.0289963880231,10.6416172429301,10.5108163188026,10.184566001194,10.2308412876077,9.95575807069149,9.59971030355827,9.92435930272558,10.3197559494567,10.4430681720689,10.8537359432521,10.3062064076585,10.2251200948022,10.1918344034494,10.0061152445782,10.3000636955603,10.6150540028019,10.6989897111113,10.3125105319144,10.8590283543061,11.1095566343773,11.2725195036871,11.0960943518821,10.6974750481058,10.6589608698349,10.591793402878,10.4389877216102,10.6472543595058],"SET-BKK^PERCENT_CHANGE(FMA_EPS(+1,0,,,,\"PORTAGG\",\"MEAN\"),FMA_EPS(+1,-3AM,,,,\"PORTAGG\",\"MEAN\"))":-2.6804194605087,"UAE^FMA_COS_UP(\"EPS\",\"1M\",+1,NOW,,,\"PORTAGG\",\"MEANR\")":6.0,"REFEUREFI-FDS^PROPER_NAME(0,,,\"SECURITY\",\"NAME\")":"Eurozone Main Refinancing Operations Minimum Bid Rate","CAGDPY@MY^EE_ACTUAL_ANNUAL(MED,0)":1.54713940757014,"USDPLN^FG_PRICE_CHANGE(0,-6AM)":0.14283657,"PASP-FDS^FG_PRICE_CHANGE(0,-1AY)":-15.9362549800797,"EPHE^FMA_PCT_ABOVE_MAVG(200,0,,,,\"PORTAGG\")":42.4242424242424,"TRYAE10Y-FDS^FG_YIELD_NAME":"Treasury - United Arab Emirates USD Benchmark Bond 10Y"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2,9.94747027091187,10.1243577068579,9.34877442177023],"USDSAR^FG_PRICE_CHANGE(0,-3AM)":0.007998943,"W-FDS^FG_PRICE_CHANGE(0,-1AY)":-13.5574018126888,"EPOL^FG_PRICE_MAVG(0,,,,30)":24.353333,"EWY^P_PRICE(0)/P_PRICE_HIGH_PR(0,,,,,,\"PRICE\",\"INTRA\",\"52W\")":0.99927545,"EIDO^FG_TOTAL_RETURNC(0,-12AM)":-10.289961,"TUR^FMA_RBICS_REV_CURRENT(30, LOC, \"PORTAGG\")":22.4907332005754,"REFIDRREPO-FDS^(SUBARRAY(NOT_NA(NO_REPEAT_F(FG_YIELD(NOW,-10AY,D))),0,1)-SUBARRAY(NOT_NA(NO_REPEAT_F(FG_YIELD(NOW,-10AY,D))),1,1))*100":25.0,"TRYBR10Y-FDS^PCTCHG(FG_YIELD(0,,,,\"YTM\"),FG_YIELD(-3AM,,,,\"YTM\"))":4.9384713,"EWM^FG_FCF_YIELD_NTM(0)":6.02714049034273,"USDKRW^FG_COMPANY_NAME":"South Korean Won per U.S. Dollar","PASP-FDS^FG_PRICE_CHANGE(0,-6AM)":0.476190476190474,"EZA^FG_PRICE_MAVG(0,,,,30)":42.15333,"VGK^PERCENT_CHANGE(FMA_EPS(+1,0,,,,\"PORTAGG\",\"MEAN\"),FMA_EPS(+1,-3AM,,,,\"PORTAGG\",\"MEAN\"))":-4.73648125792209,"TRYPL10Y-FDS^FG_YIELD(-10AY,0,Y,,\"YTM\")":[2.5048,2.9303,3.6245,3.292,2.8144,2.1086,1.235,3.6216,6.8411,5.1912],"CAGDPY@KR^EE_ACTUAL_ANNUAL(MED,+1)":3.5,"USDTRY^STD(FG_PRICE_CHANGE(0,-1AY,AM))":5.95141527597077,"USDINR^STD(FG_PRICE_CHANGE(0,-3AY,M))":0.951727911649945,"USDBRL^FG_COMPANY_NAME":"Brazilian Real per U.S. Dollar","USDMYR^FG_PRICE(0)":4.709,"USDCLP^FG_PRICE_CHANGE(0,-6AM)":4.8499227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TUR^FG_TOTAL_RETURNC(-10AY,0,AM)":[-4.466152,1.8922925,2.446425,-15.827084,8.904529,7.111621,-3.5860121,-4.2717695,-12.617815,4.0942073,-2.3683727,0.54147243,-0.98323226,-8.106911,-13.936019,8.645463,11.24934,-11.16029,-7.762581,6.427753,6.2800765,9.303498,-7.568443,1.7670512,-2.6332617,-3.1843781,3.050387,-2.6254714,-8.19456,-11.1143055,1.6504645,12.256622,1.2510777,-0.56164265,12.115229,4.4584394,0.6227493,9.926295,2.369237,-8.384281,-1.8112421,-3.592229,13.365006,-3.4966588,2.4232626,-7.030201,-13.669414,-11.847276,0.99799633,-12.2355995,-25.10196,9.455442,17.865217,-4.9117384,-1.632905,17.407417,-3.1195283,-7.7062187,-10.544884,0.70114136,12.893271,-0.079113245,0.59381723,3.5025597,-4.6007576,7.5727344,0.14466047,6.584358,-11.302209,-26.197075,3.270781,18.431973,3.5422802,-11.381065,-3.5113096,0.09970665,-6.922311,24.130547,16.54414,7.4582458,-4.6961308,-12.536234,-3.1483054,-2.0530343,-3.681004,4.995334,6.40285,-11.700797,5.1585436,-15.976596,4.696834,-2.055496,-1.7313719,14.735723,4.560256,-3.7383199,-10.854727,7.8400016,13.204754,7.033646,16.897953,15.921795,4.4038296,-1.5366852,3.8574815,-6.4360676,-10.54545,11.077237,-6.4813375,16.858112,12.084413,0.67061186,-10.863436,2.5869489,-7.633048,12.630296,-2.4496496,8.258926,6.9587708,1.1084318,4.13301],"EWW^FMA_DIV_YLD(NTMA,-10AY,0,AM,\"PORTAGG\",\"MEANR\")":[null,null,null,null,null,null,null,null,null,null,null,null,null,null,null,null,null,null,2.12255756158838,2.11600048238786,2.05502380400337,2.06153384037641,2.08434205730644,2.09499204406732,2.10448009224148,2.06582584421147,2.05659175606335,2.07122724255281,2.16444845222069,2.37662882100179,2.35099477713634,2.36746013765925,2.36529399535609,2.35532818211183,2.41976945925442,2.42745510614101,2.4267363098216,2.39506114181344,2.43329508655917,2.46015217207415,2.55160984958648,2.58564907416929,2.45661760663232,2.48616504713786,2.62787362357572,2.61423113867009,2.75076591217139,2.96364080189758,2.71138556102249,2.7275071026813,2.84265135306934,2.86730920988056,3.08212959664031,3.46629388305012,3.370357446172,3.23166037956115,3.4401587480398,3.28067261298142,3.34975819645545,3.52325367058561,3.54179246480622,3.94349409351578,3.62161698064585,3.55547528192066,3.50924004733299,3.62392287024831,3.41656793954679,3.4651134106018,3.49553180585803,4.73041718300312,3.78835768836883,2.98873947227988,3.03466489218128,3.01689955905905,3.23016637672848,3.40081721332346,3.39013249179915,3.29433692447645,3.42718366708802,3.50837623596668,3.43716798350951,3.32422545579618,3.17338656396491,3.10940293037353,3.15951863348614,3.15701968910435,3.09834585998101,3.29963111616242,3.44124887533182,3.49886425583442,3.39626770678748,3.69017520398431,3.62716085409108,3.45647219673826,3.81955345114385,3.86633312963465,4.14636846533305,4.14260620670029,4.25514816124666,4.17420861118016,3.66043617041758,3.81210231673283,3.8153334116635,3.58956064133046,3.60420414352536,3.70214762490574,3.5734833329609,3.76112580778556,3.83757062023255,3.90585056215582,4.09103677202544,4.35503604939211,4.20463699307146,3.97394270464203,3.88517593628931,3.72226120301888,4.06461752175433,3.93139972141218,4.1545250289295,4.52668507996309,4.5681023058544],"WL-FDS^FG_PRICE_CHANGE(0,-1AM)":2.62359450294487,"TIOS-FDS^FG_PRICE_CHANGE(0,-1AY)":1.09084406294706,"KSA^FG_PRICE_MAVG(0,,,,60)":41.891167,"INDA^FG_PRICE_MAVG(0,,,,30)":54.552,"EWM^FG_PRICE(0)":22.93,"CNYA^FG_TOTAL_RETURNC(0,-12AM)":-10.732895,"EWJ^PERCENT_CHANGE(FMA_EPS(+1,0,,,,\"PORTAGG\",\"MEAN\"),FMA_EPS(+1,-3AM,,,,\"PORTAGG\",\"MEAN\"))":-6.40431046314144,"KSA^FMA_COS_UP(\"EPS\",\"1M\",+1,NOW,,,\"PORTAGG\",\"MEANR\")":14.0,"EWZ^FMA_COS_DOWN(\"EPS\",\"1M\",+1,NOW,,,\"PORTAGG\",\"MEANR\")":22.0,"REFPL7D-FDS^(SUBARRAY(NOT_NA(NO_REPEAT_F(FG_YIELD(NOW,-10AY,D))),0,1)-SUBARRAY(NOT_NA(NO_REPEAT_F(FG_YIELD(NOW,-10AY,D))),1,1))*100":-25.0,"CC_MY^IMF_IFS_RCPI_Q(0)":null,"SET-BKK^FMA_PE(LTM,0,,,\"PORTAGG\",\"MEANR\")":16.3485245136668,"GREK^JULIAN(FMA_DIV_YLD(NTMA,NOW,NOW,M,\"PORTAGG\",\"MEANR\").DATES)":45471,"CNYA^JULIAN(FMA_DIV_YLD(NTMA,NOW,NOW,M,\"PORTAGG\",\"MEANR\").DATES)":45471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1121221,28.703846209951],"KSA^FG_TOTAL_RETURNC(0,-1AM)":1.0985255,"EWZ^FG_TOTAL_RETURNC(0,-1AM)":0.59034824,"EPHE^P_PRICE(0)/P_PRICE_LOW_PR(0,,,,,,\"PRICE\",\"INTRA\",\"52W\")-1":0.070501685,"VNM^FMA_COS_DOWN(\"EPS\",\"1M\",+1,NOW,,,\"PORTAGG\",\"MEANR\")":15.0,"REFINREPO-FDS^FG_YIELD(NOW,,,0)":6.5,"CC_PL^IMF_IFS_RCPI_Q(0)":null,"KSA^FG_PRICE(0)":40.39,"EWT^FMA_PCT_ABOVE_MAVG(200,0,,,,\"PORTAGG\")":79.7752808988764,"TRYGR10Y-FDS^PCTCHG(FG_YIELD(0,,,,\"YTM\"),FG_YIELD(-3AM,,,,\"YTM\"))":5.7827086,"CC_PH^IMF_IFS_RCPI_Q(0)":null,"EZA^FMA_EVAL_EBITDA(NTMA,0,,,\"PORTAGG\",\"MEANR\")":7.31065280755943,"UAE^FG_COMPANY_NAME":"iShares MSCI UAE ETF","TRYQA10Y-FDS^FG_YIELD(-10AY,0,Y,,\"YTM\")":[null,null,null,null,null,null,null,null,null,null],"CPALM-FDS^FG_PRICE(0)":4088.0,"UAE^FMA_COS_DOWN(\"EPS\",\"1M\",+1,NOW,,,\"PORTAGG\",\"MEANR\")":9.0,"CAGDPY@MY^EE_ACTUAL_ANNUAL(MED,+1)":2.5,"EPHE^FMA_DIV_YLD(NTMA,-10AY,0,AM,\"PORTAGG\",\"MEANR\")":[2.0585366458937,2.07539290254634,1.92718962668358,2.21399526393493,2.17367604666675,2.15150429569324,2.13405676610553,2.07299541180726,1.91588490595925,1.86848574331595,1.89421728501706,1.99552953383677,1.90756656094583,1.86443582877909,2.0616710352475,2.06913487047159,1.98308919520526,1.96688008450714,1.99679703123537,1.99874372857596,1.95848645047982,1.79206679943919,1.87175845323668,1.70259383973435,1.67491676787777,1.58242750993254,1.63567887555133,1.66048062331778,1.71922581043384,1.78154485181582,1.64691542044883,1.65595234939009,1.64121672336929,1.60914692631749,1.54062415362552,1.5150626559557,1.57132166797605,1.57147397054395,1.54654028176224,1.45996763135806,1.46076153512265,1.62251576060792,1.51281514123222,1.55209614261698,1.57673722265099,1.6670592917774,1.77717579654394,1.73923880442107,1.83456376454899,1.70961836792328,1.7217322542101,1.91364075869378,1.89066687971164,1.75075460546821,1.7121764791419,1.65925694362203,1.76982745008817,1.72710943590681,1.69951191397854,1.7671816728437,1.71165267505566,1.80481406691195,1.84094822380135,1.91190658381191,1.78741530670734,1.86908897260526,1.84460885370931,1.89431916124309,2.03352626083643,2.67155429186713,2.42193126482932,2.05273965615404,2.03031434545253,2.21032795461962,2.1489355956169,1.99593434787109,1.73515358981796,1.69538568880385,1.71937506142934,1.75989442036321,1.76640364606641,1.9134733343364,2.04520452745475,1.89752185131846,1.89421709752783,2.02926754220317,1.93536311896943,1.88589871834692,1.78566274653045,1.81566526186652,1.81232995963129,1.80830128116133,1.89012358013085,1.9637540542645,2.2498910937157,2.20278922234834,2.4135214703491,2.37367437552737,2.31498247652833,2.66687205681319,2.55853956104787,2.42998977032216,2.28957360653555,2.28287605971831,2.45333767061607,2.77473042972539,2.69246254337308,2.94546811332783,2.98157772666322,3.02190684367797,2.95878106663277,2.89130350142614,3.11448234063936,3.09991742352114,3.08106050252369,2.83762671929671,2.79573425363837,2.81931649020144,2.91013154146063,3.29547935051175,3.41752109960655],"EWM^FG_TOTAL_RETURNC(0,-12AM)":17.721235,"CC_ID^IMF_IFS_RCPI_Q(0)":null,"EPHE^FMA_PE(NTMA,0,,,\"PORTAGG\",\"MEANR\")":9.04757948490295,"USDSAR^FG_PRICE_CHANGE(0,-6AM)":0.021326542,"GREK^FG_PRICE_MAVG(0,,,,30)":40.801754,"EWY^P_PRICE(0)/P_PRICE_LOW_PR(0,,,,,,\"PRICE\",\"INTRA\",\"52W\")-1":0.26555324,"UAE^FMA_RBICS_REV_CURRENT(30, LOC, \"PORTAGG\")":60.6228022955674,"EWM^FMA_EVAL_EBIT(LTMA,NOW,NOW,M,\"PORTAGG\",\"MEANR\")":17.3018369656418,"USDCLP^FG_COMPANY_NAME":"Chilean Peso per U.S. Dollar","INDA^FG_TOTAL_RETURNC(-10AY,0,AM)":[2.5026083,-2.1924078,6.82503,-4.948324,4.612851,0.5039334,-5.938256,8.561873,2.7110338,-2.5194943,-6.7692337,-3.3663332,5.6667447,1.8825054,-14.813632,10.695589,-5.1013527,-3.7023902,1.2167692,-6.4017653,3.183961,0.6476164,0.8327007,5.7057023,-0.2791822,6.341815,1.5835524,-0.79602003,-6.118357,-4.6652374,2.8255105,5.828774,2.7883053,5.894172,1.3440728,2.8865695,-0.58790445,6.6768765,-2.2394538,-2.1439075,6.8727493,-3.2855988,8.287561,-6.821555,0.0289917,0.37682056,-1.126188,-2.5993109,-1.3026476,8.761787,-3.076917,-14.415586,6.339574,3.9479852,2.4074793,-1.441443,2.0109653,6.8100333,-0.50334334,1.1523366,-0.88073015,-11.315412,1.0845304,3.4080148,6.5303564,-0.37239194,0.668931,0.5145788,-12.571102,-28.399479,18.49159,12.078214,4.180753,7.1122766,2.7666807,3.8588166,1.6417027,7.764232,8.0035095,2.8508782,0.90026855,-1.5026987,-0.6436229,8.877158,-2.0912945,3.6494732,8.019996,-0.42253137,1.0103106,-4.520911,4.1795015,-2.8057337,-8.550024,10.795176,-7.3075237,-2.9328942,-4.544348,8.407187,0.14015436,-2.9157937,3.4598827,0.9057164,-4.349828,-3.60924,0.074887276,-0.9977579,4.3084025,1.8357396,4.0151596,0.59400797,0.72677135,-0.42840838,-0.022643805,7.06681,3.8502216,2.077818,3.2129288,0.58004856,1.3648629,0.7396102,6.664157],"UAE^FG_PRICE_MAVG(0,,,,200)":14.542736,"TUR^FMA_COS_DOWN(\"EPS\",\"1M\",+1,NOW,,,\"PORTAGG\",\"MEANR\")":18.0,"TRYZA10Y-FDS^PCTCHG(FG_YIELD(0,,,,\"YTM\"),FG_YIELD(-3AM,,,,\"YTM\"))":-8.581692,"CC_CL^IMF_IFS_RCPI_Q(0)":null,"QAT^FMA_PE(LTM,0,,,\"PORTAGG\",\"MEANR\")":11.1659495363589,"EIDO^FMA_EVAL_EBIT(LTMA,NOW,NOW,M,\"PORTAGG\",\"MEANR\")":9.32631171596871,"CAGDPY@PE^EE_ACTUAL_ANNUAL(MED,+1)":-0.5,"EWZ^FMA_PE(LTMA,-10AY,0,AM,\"PORTAGG\",\"MEANR\")":[11.7995701747188,12.1683511468888,13.089855191615,12.3184894460862,12.4871494078542,12.5069062091907,11.7598745242523,12.4133750209958,12.864166256443,13.1851384600131,13.9947273236038,13.7783984331383,13.7011480595632,13.3166663222795,12.6723731240921,12.6540039720349,12.6743435143035,12.5376793191669,11.7811834204624,11.4400840372465,12.9544194689805,13.1188790413035,13.0189183547755,13.0786851204858,13.2596338779392,14.1541838421711,14.671091085014,14.8054938539712,14.7421025881364,14.6791216810608,15.1627864371214,15.5842227139862,16.8446167216415,16.3383397486839,16.0253836233701,15.3592448709742,14.990307345503,15.3044751058037,15.3644082677635,15.7490298530179,14.8811786088286,14.5232347786382,15.3493983371122,15.8494358260148,16.5430836800647,16.1670416868892,15.6831913049053,14.9306773483315,14.2612082250811,14.4267094987633,13.2593153703483,13.4851016906655,14.2267410847101,14.0741042303247,14.3595211824485,15.3364557719015,14.7361974901024,14.49744213842,14.1308808424983,14.0515010806957,14.3946057717119,14.3002650432488,14.2628525488945,14.3946586496975,15.5316587152322,15.8402287570713,17.532385744208,17.1219839423822,16.9926811807614,16.0737323078558,16.8386480818872,19.5893856296554,29.2238405342676,33.3225047246644,35.328622364883,28.9936840042068,29.3703254382126,33.0891859712607,36.152958323143,28.9316331032066,20.6542692780413,19.3713310463904,18.0440870905379,17.1959265296201,15.9323962701185,13.9864463209675,12.4619202787041,10.7683806731468,9.06155838758924,7.75178419093039,6.30564859505949,7.04088275999304,7.0797878781559,7.0282370757894,6.62758229199216,6.66357095700466,6.17809688346642,6.30781922000952,6.17326706522464,6.32308372185113,6.33432653592826,5.78451394673416,5.54053576527091,5.78959415211596,5.54231633907105,5.60672798076808,5.8158164441658,6.22626307334693,6.83462873484051,7.06667016190943,7.21508295692792,7.1700786463252,7.44649706977591,8.14102478725718,8.66532286213895,8.17047676114347,8.44277472409997,8.32535095444467,8.28743331363879,8.01274711526062,7.97227717581217],"GREK^P_PRICE(0)/P_PRICE_LOW_PR(0,,,,,,\"PRICE\",\"INTRA\",\"52W\")-1":0.35213125,"EWM^FG_TOTAL_RETURNC(0,-3AM)":5.369854,"SPY^FG_TOTAL_RETURNC(0,-6AM)":19.288027,"REFZAREPO-FDS^FG_YIELD(NOW,,,0)":8.25,"TRYID10Y-FDS^FG_YIELD(0,,,,\"YTM\")":7.103478,"EWZ^FG_FCF_YIELD_NTM(0)":10.3797860560162,"TRYZA10Y-FDS^JULIAN(FG_YIELD(-10AY,0,CY,,\"YTM\").DATES)":[42004,42369,42734,43098,43465,43830,44196,44561,44925,45289],"USDPLN^FG_PRICE_CHANGE(0,-3AM)":0.08084774,"TUR^P_PRICE_RETURNS_PR('52W',2,-10AY,0,AM)":[-0.9931207,-0.92921853,19.373465,-13.514816,-2.2640586,8.435988,20.986176,25.327408,6.4570427,-4.229331,-13.194818,-19.31075,-15.321332,-24.57615,-35.93383,-18.21521,-16.454315,-32.31625,-33.707916,-26.29847,-13.519245,-5.8732867,-10.886663,-10.875583,-11.303509,-6.5522137,6.3224077,0.28383732,-16.914446,-17.200697,-8.750838,-4.922068,-7.727468,-16.583174,1.180768,3.856647,7.3296905,22.285843,21.058655,13.899147,16.517818,32.12774,47.35458,26.675915,28.14244,19.80666,-5.776972,-22.147375,-21.857029,-36.44637,-54.353477,-45.465034,-34.536545,-34.525906,-43.07448,-31.838709,-35.52736,-35.99616,-34.05,-24.2391,-15.316182,-3.5864055,29.490875,24.360716,-0.8912146,12.121141,20.33745,3.6247373,-5.127573,-20.813639,-12.418288,3.0025601,-5.529177,-16.214674,-19.823193,-22.276068,-24.167496,-11.478454,1.8344045,2.6693344,10.316002,30.735374,22.60915,2.0728588,-5.6723237,11.759019,25.558067,8.713472,22.823751,-16.896975,-25.31265,-31.570614,-29.705465,-7.9206705,-0.59194565,-1.0930359,-9.578776,-7.128966,-1.848352,19.771969,33.865692,83.688675,83.17458,81.57275,92.25693,58.705627,35.77759,56.67502,64.36136,79.169395,76.343445,65.86003,30.292368,11.922586,-0.9811342,13.265789,6.3872933,23.096298,44.395317,33.97422,49.180267],"TUR^FMA_COS_UP(\"EPS\",\"1M\",+1,NOW,,,\"PORTAGG\",\"MEANR\")":15.0,"CAGDPY@CL^EE_ACTUAL_ANNUAL(MED,0)":-3.68653581083686,"TUR^FMA_DIV_YLD(NTMA,-10AY,0,AM,\"PORTAGG\",\"MEANR\")":[3.16884803075211,2.76963697421546,2.94930810165378,3.2254309164601,2.98325771109334,2.75706987368248,2.75297842047461,2.85619009567215,3.00897597578302,2.99202226664555,2.92370835847851,2.99442789197681,3.04302444072222,3.16415718682139,3.40885651568091,3.31812920180035,3.05491577599107,3.47714745798611,3.66134407385299,3.50817339242787,3.28034236077683,3.16411693112859,3.43588404532083,3.50530343832827,3.53226412791304,3.63896513814047,3.56016795510103,3.65105775897899,3.74338605410607,3.90101747646842,3.90374744856859,3.45503838211055,3.52881894439286,3.64042343100216,3.7133751105583,3.55858311286926,3.59532219747099,3.67405383121002,3.81706801871717,4.18414374176558,4.07054561728711,4.29872735631484,4.02444929111385,4.08528590271516,4.26677394881604,4.54259079800804,5.26156248890844,5.48491401449613,5.3059259567774,5.41100037273861,5.88986649383987,5.64902867677265,5.30882924062941,5.43323219237148,5.47449859388039,4.48549386390364,4.43982511355324,4.87389312260247,5.15160910619185,5.08296221920329,4.59784943613946,4.6831461672077,5.02690011013396,4.82094700293321,4.79529189493354,4.54531754680789,4.37571554778849,4.41018243107366,4.60984011634574,5.87461905280733,4.06604168150711,3.35350751543045,3.35413842178937,3.97391575270335,4.3841918483011,4.36690666807549,4.35985618907913,3.87646405209723,3.80764167659326,4.22189973962881,4.46158744044359,5.07935391386359,5.45248775739081,5.63998944711525,5.78202031182205,5.99490244189578,5.87001636720598,6.17977440073502,5.6357924959385,4.69100268459046,5.21445239762089,6.22396101558969,6.23883539865635,5.3717308148235,5.63637325814952,5.23534209951643,6.13037575658572,5.83299804329196,4.98266269056896,5.1799237929287,5.10128870807046,4.63182039301276,4.35557000718607,5.22299424117499,5.12116972259338,5.26973434091918,5.71307924877602,4.91343606095854,4.38274187965514,3.71164640728375,3.55905696756289,3.72508045462839,4.30735667906966,4.32747701582439,4.80131213633041,4.26037405991462,4.20986808092554,3.94157789742833,4.28806985778948,4.08879104325905,3.96707819810032],"EPHE^FMA_PE(LTMA,-10AY,0,AM,\"PORTAGG\",\"MEANR\")":[19.2957259151999,19.3733718506907,19.9633549589553,19.6620860513922,19.8357136885332,19.9685546523702,20.0372526778508,20.836565742317,21.0539274910574,20.9578228638535,20.6895367370568,20.1927187623637,20.1576784176844,20.2666431599887,19.086994040815,18.8039342556237,19.1637017733187,18.3129246245651,17.8229068407955,17.5338252435046,16.6916656181954,16.9433558410672,16.6084121407203,17.1392906380134,17.687967796899,18.0489796865827,18.5959775172638,17.9135480537753,17.1531226400806,16.5861862756399,17.9705265249272,18.0125591538828,17.7777334505183,17.9513000330896,18.1833060129146,18.334656909122,18.0461327593791,17.7618816625261,18.3405150380176,19.1303993963342,19.5375408348401,18.8020099084787,20.3885338697324,19.476113227799,19.3523658296079,18.9361152462671,18.5273652597817,18.5268893899937,17.6891703076703,18.105625192561,17.3761905003296,16.0041634687758,16.1347124425809,16.9328500568905,17.483353743689,17.6501861320129,16.7819779239365,16.7264701997097,16.795710610923,16.6673629857276,16.7926448864758,16.3787401048573,15.4452060867558,14.9992516443283,15.5278076019124,14.6259116347021,15.0106795072765,14.0014443343809,12.9898297806376,12.3269006887923,12.9749173565265,15.1559589123185,15.7104810545074,16.0948405329029,17.6341397137605,19.5187859361564,22.3527361011372,24.416699878887,25.2732171679428,24.6998194537899,22.9032528016006,22.0551217938292,21.3290996856785,21.693084501458,21.4165329413163,20.1802493328171,20.5023457682444,20.438906463698,20.9674149206824,19.7217222752676,19.3566533067477,19.7908245221304,19.3222523145164,18.8709582812092,18.2196369864439,17.7528259059395,16.8490709394695,16.3858926434109,16.198251184472,14.3733626545947,13.9865317351515,13.9540937413945,14.2116122250248,14.4553259379452,13.2612789733076,13.1124320485396,12.9782510491567,12.2672872742328,12.0040810553763,11.6933448209658,11.0549996947047,11.0417892560044,10.5547552316679,10.3199527835889,10.148136330879,10.2513221413045,10.6728089447055,10.4546803569351,10.3354356989526,10.0669609907961,10.0584573010609],"PLATI-FDS^FG_PRICE(0)":1005.0,"CNYA^FG_PRICE_MAVG(0,,,,60)":26.3259,"TRYTR7Y-FDS^PCTCHG(FG_YIELD(0,,,,\"YTM\"),FG_YIELD(-3AM,,,,\"YTM\"))":1.0057296,"CC_QA^IMF_IFS_RCPI_Q(0)":null,"EPU^FMA_PE(NTMA,0,,,\"PORTAGG\",\"MEANR\")":11.413983271777,"GREK^FG_COMPANY_NAME":"Global X MSCI Greece ETF","EWZ^FG_COMPANY_NAME":"iShares MSCI Brazil ETF","TRYTR7Y-FDS^FG_YIELD(-10AY,0,Y,,\"YTM\")":[7.979133,10.679033,11.110786,11.586128,15.896213,12.034795,12.534946,23.870693,7.323803,21.984322],"ECH^FMA_PE(LTMA,-10AY,0,AM,\"PORTAGG\",\"MEANR\")":[16.0651412784902,16.2578260201357,16.6713977718543,16.2829222952869,15.9956072863341,17.1068013309257,16.4780543194551,16.4469350856629,16.6370135876909,16.4345048918826,16.4218296695824,16.1320603893738,15.5872180921036,15.1881426649336,15.3461770044213,15.1880740519636,16.0413259610891,15.9295977338882,15.8557985121928,15.4855234357154,15.5492439707843,15.4138208580736,15.3475855797345,15.1772421644432,15.3651881702757,16.0542515380393,16.0233313280443,15.7299323053639,16.8337332307527,16.4962518037056,15.544287853522,16.3265401421986,16.8161904129355,17.1182910434574,17.1856691924227,17.2480522182433,17.5119567299431,18.2365267454521,19.652836264142,15.6924385077028,18.5988111962604,16.0106401867993,18.4889972490558,18.2832056674677,17.5074755078426,17.1519923035136,16.8586473819873,16.0214867615631,15.3590986044072,15.4378680662089,14.852013418024,14.8518268345924,17.4949380283159,17.210630270861,16.7068059838083,18.0404828717226,15.7615630473335,15.7070496437966,15.8447906978149,15.5950327587978,16.0404690539346,15.3518605285319,15.7328627649567,16.7348702808423,15.5658117353349,15.5239385620264,15.5674999645639,14.9622953774077,15.7196003947029,15.0184858369317,15.2485069118931,16.1575414968886,17.2816886465152,18.6893246046102,19.656021659065,19.4020923214291,20.3471097402891,23.6111011968693,24.0255640679396,26.1786400539674,32.2394055885403,30.3387226115657,28.1665133889038,25.4942959564652,23.5472280564104,20.5294875522215,18.7928003363644,16.0909123606808,13.8755780252486,11.1967260225417,9.88122973790486,9.28314516232856,9.87254450317135,9.81525807284991,9.53002520458178,8.60274779435314,7.84622384757154,7.54100527324519,7.2815439765878,7.37123051288255,7.2458748487822,5.74342973154339,5.34099369586458,5.94347569378518,5.88170191004351,5.88685133294005,6.25048823450246,6.61924715327161,7.19334397310472,7.82616061300991,7.78984421001211,7.67649055882613,8.0646062506599,7.93482167974493,8.61903704735871,8.54025560203918,7.20542636247555,7.34695032877178,8.14299721092126,8.33951459113412,7.60601619317368],"W-FDS^FG_PRICE_MAVG(0,,,,30)":6.161083,"FC0000ID^FG_PRICE(0)":1128.2646,"KSA^P_PRICE(0)/P_PRICE_LOW_PR(0,,,,,,\"PRICE\",\"INTRA\",\"52W\")-1":0.115437746,"TRYTH10Y-FDS^PCTCHG(FG_YIELD(0,,,,\"YTM\"),FG_YIELD(-3AM,,,,\"YTM\"))":3.9875815,"EWZ^JULIAN(FMA_DIV_YLD(NTMA,NOW,NOW,M,\"PORTAGG\",\"MEANR\").DATES)":45471,"KSA^P_PRICE(0)/P_PRICE_HIGH_PR(0,,,,,,\"PRICE\",\"INTRA\",\"52W\")":0.8956647,"EWY^PERCENT_CHANGE(FMA_EPS(+1,0,,,,\"PORTAGG\",\"MEAN\"),FMA_EPS(+1,-1AM,,,,\"PORTAGG\",\"MEAN\"))":0.534579176856236,"REFBRSELIC-FDS^FG_YIELD(NOW,,,0)":10.5,"SET-BKK^FMA_EVAL_EBIT(LTMA,NOW,NOW,M,\"PORTAGG\",\"MEANR\")":18.1524551094491,"EWY^FG_COMPANY_NAME":"iShares MSCI South Korea ETF","USDTHB^FG_PRICE_CHANGE(0,-1AM)":-0.2896309,"MCHI^P_PRICE_RETURNS_PR('52W',2,-10AY,0,AM)":[22.496212,17.882813,16.546309,3.166902,6.230712,5.964887,11.0260725,24.840843,16.97005,26.43379,45.026325,31.882858,19.920135,1.7721653,-18.234539,0.54792166,1.5373588,-5.4089127,-12.164963,-26.618475,-17.589914,-25.085323,-32.39003,-29.131048,-23.237492,-8.331633,14.864016,8.731055,-3.1450987,0.3881812,7.804036,25.72466,22.718107,25.02389,26.154243,31.309818,33.077015,37.09681,29.661894,34.67983,44.255722,42.78456,57.377075,50.14355,44.32511,36.81277,35.40771,33.17418,16.807842,5.814719,-3.0768394,-12.333483,-13.535505,-10.153854,-23.208397,-12.227863,-7.6728287,-2.9040158,-1.4807701,-21.421741,-3.8890362,-11.959923,1.3604164,1.5855789,10.288227,6.205189,29.42183,6.7919254,2.563727,-10.170221,-7.669491,19.084095,14.048088,41.318478,32.435703,32.92339,37.44246,37.59519,30.496395,47.642113,35.735573,49.556957,39.131737,31.498886,19.234419,-3.1408727,-3.0369937,-10.185128,-17.049545,-21.049606,-27.51547,-31.395615,-33.95892,-33.276104,-38.78108,-36.094814,-30.047703,-29.750496,-32.080215,-31.490982,-40.043945,-23.370981,-11.879331,-13.541073,-8.955794,-8.6859045,-0.19654036,-10.902685,-16.928123,-1.7512441,-3.9115012,-3.3913195,16.818523,-12.174153,-21.467506,-28.052443,-21.144312,-15.832317,-0.49241185,1.70362,-2.49812],"CNYA^FMA_PE(LTMA,-10AY,0,AM,\"PORTAGG\",\"MEANR\")":[null,null,null,null,null,null,null,null,null,null,null,null,null,null,null,null,null,null,null,null,null,null,null,null,null,null,null,null,null,null,15.1262020743796,14.9296569232706,15.2110633158182,15.1358461632296,14.9448557691535,15.0009639289581,15.3219209446566,15.2342005083557,15.6704098201679,15.650347369423,16.0667845860207,15.8583732440337,16.3349710171038,16.4015600442369,15.2820140553716,14.9828519747548,14.4711273902853,14.353188286974,13.311377029338,12.7767972435104,12.5558196005459,12.6393634467806,11.8980622799697,11.7494792516318,10.7098585281728,11.4543577625669,12.7625349803189,12.8368918344599,12.7096795396898,12.417602497753,12.823874424562,12.3230078984338,12.942501874024,12.679715131329,13.1878064781272,13.7985560284545,14.8469843962105,13.816075581843,14.4213115479201,14.0325780707568,14.3133160729322,14.6065395534479,15.2732940413683,16.4907720876587,17.116077270762,16.9330913342941,17.9413772858222,19.0803580814442,20.8566365303414,21.1168680638054,20.0830156387587,19.7201129061228,19.3629514245602,19.4511526387345,19.0123717944902,18.278550988233,18.0622733086522,17.7973105318333,17.7650855118192,18.2682609731057,17.8513096315252,16.5287370894852,16.6003652730122,16.1942844719782,15.7872119467709,15.6585750248585,16.039669927975,15.2824769220777,14.9661019084683,14.1668809321366,14.2038554642292,14.5851257455285,14.3396677706374,14.9608816197424,14.6522776345996,14.4844109650167,14.317986914992,14.0417670369737,13.8916978698308,14.0644197567315,14.0519084684251,13.6651787514513,13.6211474382594,13.2347833272017,12.925286998512,12.2085194930274,13.6179153821834,13.6418539282353,13.7440733656061,13.676594884551,13.3933447906224],"BRENT-FDS^FG_PRICE_CHANGE(0,-6AM)":0.0,"MCHI^SIZE(FG_CONSTITUENTS)":655,"TRYTH10Y-FDS^FG_YIELD_NAME":"Thailand Benchmark Bond - 10 Year","TRYTH10Y-FDS^PCTCHG(FG_YIELD(0,,,,\"YTM\"),FG_YIELD(-1AM,,,,\"YTM\"))":-4.014217,"VWO^FMA_EVAL_EBIT(LTMA,NOW,NOW,M,\"PORTAGG\",\"MEANR\")":14.2508378161257,"USDPHP^FG_PRICE_CHANGE(0,-3AM)":3.5574317,"EWZ^FMA_DIV_YLD(NTMA,-10AY,0,AM,\"PORTAGG\",\"MEANR\")":[3.90535245647452,3.8777297399184,3.55402179437493,3.89601460232443,3.78226041797092,3.86152187017597,4.27979815738465,4.06708394078846,4.05518121374388,3.73081714706648,3.50384009312937,3.90001925255619,3.82259751387557,3.8655405955978,4.29663346105927,4.01426684100841,3.82743557556247,4.04422926538907,4.26161235138947,4.34923046003041,3.59467530448231,3.29901243579086,3.37751250540514,3.38560871868073,3.28932273269842,3.02842906878637,3.05851941593617,3.08499424090387,3.0340235633259,3.48097949365336,3.42040352864321,3.38805309295427,3.47366459388971,3.6517121145006,3.59014647559651,3.69416368891764,3.64110747418137,3.43623144429849,3.23568613423635,3.12880313658399,3.37105061476398,3.59685992871015,3.33513936599432,3.36587302736984,3.32383544959303,3.48938847356588,3.7753272393342,4.11362774205323,4.39359243617611,4.10992530404779,4.50659764200527,4.17784377751585,3.77624173906453,3.8821738632966,3.86497173907032,3.62059697544302,3.56363317027396,3.31146993163891,3.42004013204449,3.2700535945991,3.07995884265201,3.29393047910547,3.28028937040871,3.30146409105372,3.20477952340279,3.2078705142671,3.09385064213235,3.07769268577737,3.55739623660943,4.67889672832702,3.80979098541555,2.90297033019088,2.9627008656877,2.77043759954373,2.96538205174271,3.52535626729257,3.40441061172921,3.30406985609282,3.35087473195315,3.68623179783167,4.07675259676155,4.44238695559021,4.7776185494839,4.59424464214644,4.94645284084751,5.73198925738369,6.2134745564957,6.55261726810345,7.63220975500947,7.77166467566533,7.74448137119882,6.88795770284132,7.86601413431855,8.35848908190516,9.32158504107873,9.91924266545469,11.5706171968178,10.5833634843479,10.4384466832173,9.4382534649313,8.30053920261713,7.19288808049814,6.79775212554206,6.81132160036245,7.39785328638763,6.78800930542862,6.73680995192881,6.27045148222315,5.98749745143812,5.765520875935,5.89934263079817,6.32329919418844,6.16225429608817,6.03264815055995,5.78378499870454,5.85605071215013,6.11813131456893,6.29467114261015,6.64297435195696,7.29437097253277,6.9631407618191],"MCHI^P_PRICE(0)/P_PRICE_LOW_PR(0,,,,,,\"PRICE\",\"INTRA\",\"52W\")-1":0.20011234,"VWO^FG_PE_NTM(0,,,90,0)":12.6560185701516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903203,16.6192198371214,20.4560772375546,19.407551500648,18.6086841620772],"CC_TH^FG_COMPANY_NAME":"Thailand","TUR^FMA_PE(NTMA,-10AY,0,AM,\"PORTAGG\",\"MEANR\")":[10.3626590553598,10.5380007508303,10.4798769045167,9.37816086997927,9.85719152722781,10.5505609973032,10.6072147505918,10.4502225243447,9.90148484670741,9.96797226488557,10.1923088370086,10.0147850767897,9.93599414643927,9.35980172008682,8.66401350412957,9.0983398710742,9.74508925362919,8.52220990023384,7.98507952247113,8.3718611714994,8.64162978334377,9.1186180644957,8.59575769455771,8.47475516343813,8.43337736229139,8.13988718739015,8.39746516701878,8.29638583383651,7.66383821518147,7.33693743343016,7.48223255358331,8.61934078210222,8.56771398096706,8.30646707200522,8.5904953120283,8.73781772981282,8.61516317379423,8.80868058186904,8.57085122859056,8.06070132165702,8.45876709842775,7.9166669035619,8.26313194614503,8.08380654681965,7.97042467739791,7.67640737476305,6.77738225578825,6.35943322768976,6.46736424576791,6.15294815529356,5.90150628570679,5.85039931202625,5.86248208549687,6.0974172756741,5.89759766508609,7.12766498308422,7.3015832114119,6.5131559277642,6.0508544468779,5.97392047648462,6.45803211387298,6.29731353200007,6.36619784080508,6.38827906896358,6.14418939186305,6.33071784227995,6.3949316867198,6.76407073394354,6.1745098020078,5.21257115331898,6.22342357172104,8.02973926497881,8.48034691535453,7.612070260892,7.54232526686819,7.66593934603668,7.66284963056749,7.69438764720082,7.80799078332477,7.46430606854339,7.24341092292271,6.60325624994292,6.21300124268387,6.07057461844628,5.67314393929322,5.65305896328184,5.44822390411594,5.08335873738372,5.48101160836913,6.12414570717336,5.87670959473495,4.46664816760374,4.33376140840576,4.90302925318912,4.55260557630787,4.97510685320424,4.21149818678498,4.30636107196767,4.50569955153327,4.62077968903437,5.13662561727261,5.45540058285929,5.63936800334479,4.99670899121041,5.00654799396795,4.70923295886719,3.98282504591813,4.72632710664286,5.35218379329016,5.89966910147424,6.23400509925577,6.07191221359688,4.89104018867715,4.81958352411526,4.47370860086633,5.1178409790883,4.94207918864652,5.52953439028917,5.64162579483821,5.79975723584248,5.88563270692958],"ECH^JULIAN(FMA_DIV_YLD(LTMA,-10AY,0,AM,\"PORTAGG\",\"MEANR\"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5],"INDA^FMA_COS_DOWN(\"EPS\",\"1M\",+1,NOW,,,\"PORTAGG\",\"MEANR\")":47.0,"TRYTW10Y-FDS^FG_YIELD(-10AY,0,Y,,\"YTM\")":[1.6015,1.015,1.2037,0.9478,0.8648,0.672,0.315,0.7413,1.2812,1.211],"VNM^FMA_PCT_ABOVE_MAVG(200,0,,,,\"PORTAGG\")":58.3333333333333,"EWW^FG_TOTAL_RETURNC(0,-1AM)":-6.77678,"VGK^P_PRICE(0)/P_PRICE_LOW_PR(0,,,,,,\"PRICE\",\"INTRA\",\"52W\")-1":0.24209952,"REFKRBASE-FDS^FG_YIELD(NOW,,,0)":3.5,"EWY^FMA_DIV_YLD(NTMA,NOW,NOW,M,\"PORTAGG\",\"MEANR\")":2.08167963318517,"EIDO^FG_COMPANY_NAME":"iShares MSCI Indonesia ETF"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596194319789],"USDTHB^FG_COMPANY_NAME":"Thailand Baht per U.S. Dollar","USDMXN^FG_COMPANY_NAME":"Mexican Peso per U.S. Dollar","SET-BKK^FMA_PE(NTMA,-10AY,0,AM,\"PORTAGG\",\"MEANR\")":[14.2688189302568,14.4445558698106,15.9908391225944,15.6282329026935,15.6553269719935,15.7713176007469,14.5466269735241,16.3774852329167,15.4024176785445,15.1717587079694,15.0495773339806,15.3483059326167,15.2022189206436,14.680486785554,14.0528550770101,13.8832205577176,14.3930690226873,13.0829028549446,12.2805841654622,13.4136101987297,14.3063344671232,14.1784203953493,14.2688685260324,14.697794427046,14.7554600106734,15.297906952657,14.6803540560344,14.7534908034961,14.5047138869341,14.6501293611528,15.1410220591262,15.1616619011563,15.0454425891933,15.0450989525079,14.7438345990155,14.6608787218678,14.6810429883268,14.7565377734157,15.0833262384291,15.5670526548661,15.6244217568667,15.4602505126247,16.3294371009145,16.1756652463751,16.0039357559518,14.9067244708097,15.3527350200222,15.1174334337236,13.9321999312394,14.80464815463,14.5927663512188,14.6720639401934,14.3060523904693,14.4284184111462,13.642722211532,14.608213335351,14.8526091706159,14.8344901999379,15.1534103676635,15.0698502752367,15.8064494918124,15.173962661874,15.6178598236339,14.9944953566335,15.6584033552054,15.239035887344,15.5075902531717,15.275330596302,14.5075020081602,13.2755569692775,16.0493695707971,20.1431639678004,19.841702101025,19.4755874251777,19.1553927819706,18.0978930490443,17.358359566297,19.456759197327,20.1728026998635,19.2280709577486,19.4706554150523,19.3105362371602,18.1422430251981,17.9608049089887,17.2100381902437,16.5229872012724,18.0375870320131,17.3220538309023,17.2398202281799,16.7002284552759,17.5653172830805,17.1696753102612,17.0437131928732,17.0380177489834,16.3001222482642,16.1938689648307,14.9289055251433,15.2801738436475,15.3024883838015,14.9940751323148,15.4241103684154,15.7642979652984,15.9263404546663,16.0995921084635,15.773529376362,15.4601797880238,15.2658484567459,15.5434784492798,15.4606067310863,15.7476451347371,15.9479283482101,14.8294697058996,14.564737214412,14.2964505508125,14.7015071987222,14.3268266770437,14.1103928963035,14.2268138700231,14.1851659468418,13.7710300383509,13.3825516275696],"DDR3512M-FDS^FG_PRICE(0)/MAX(FG_PRICE(0,-1AY))":0.895382692307692,"BRENT-FDS^FG_PRICE_CHANGE(0,-1AM)":0.0,"UAE^P_PRICE(0)/P_PRICE_HIGH_PR(0,,,,,,\"PRICE\",\"INTRA\",\"52W\")":0.8798103,"EWW^PERCENT_CHANGE(FMA_EPS(+1,0,,,,\"PORTAGG\",\"MEAN\"),FMA_EPS(+1,-1AM,,,,\"PORTAGG\",\"MEAN\"))":-4.08061456097157,"INDA^FMA_COS_UP(\"EPS\",\"1M\",+1,NOW,,,\"PORTAGG\",\"MEANR\")":58.0,"SET-BKK^FMA_DIV_YLD(NTMA,NOW,NOW,M,\"PORTAGG\",\"MEANR\")":3.85804642737473,"TRYJP10Y-FDS^FG_YIELD(-10AY,0,Y,,\"YTM\")":[0.3138,0.2604,0.0315,0.0465,-0.0051,-0.0208,0.0201,0.0672,0.4224,0.6127],"USDAED^STD(FG_PRICE_CHANGE(0,-1AY,AM))":0.00803038001936819,"USDZAR^FG_PRICE(0)":18.22375,"USDPHP^STD(FG_PRICE_CHANGE(0,-3AY,M))":1.75863185756063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WZ^FG_PRICE_MAVG(0,,,,200)":31.80065,"EWY^FG_TOTAL_RETURNC(0,-3AM)":4.3267727,"EPOL^P_PRICE(0)/P_PRICE_LOW_PR(0,,,,,,\"PRICE\",\"INTRA\",\"52W\")-1":0.51400733,"URTH^FG_TOTAL_RETURNC(0,-6AM)":15.945458,"EIDO^FMA_COS_UP(\"EPS\",\"1M\",+1,NOW,,,\"PORTAGG\",\"MEANR\")":14.0,"REFZAREPO-FDS^PROPER_NAME(0,,,\"SECURITY\",\"NAME\")":"South Africa Repo Rate","TRYQA10Y-FDS^FG_YIELD_NAME":"Treasury - Qatar Benchmark Bond 10Y","SET-BKK^FMA_DIV_YLD(NTMA,-10AY,0,AM,\"PORTAGG\",\"MEANR\")":[5.52897393375344,5.73483761980273,3.36065941133935,3.38749152080062,3.35420987514582,3.30704620971366,3.53637806783268,3.16002745029844,3.30193134663467,3.39238836751531,3.39994426752391,3.42166462085309,3.46184241893181,3.53790207258615,3.66896167729805,3.71429070182116,3.59246230704489,3.78774736868091,3.94586908094335,3.63712590199369,3.41965721416532,3.45513636271771,3.42678750318453,3.29875749981987,3.29575500019106,3.15608559894865,3.25907964752833,3.24973978630213,3.31800303890786,3.27803879112529,3.16520798732516,3.11595744815413,3.13221558558961,3.11240051833492,3.17639667547442,3.20418845913674,3.22573639659109,3.2376794465717,3.1243440945538,3.01053041657777,3.027558409744,3.06944660953095,2.91469336819914,2.93179714843092,3.01602014221665,3.11943738480466,3.03780897615877,3.17234673227227,3.4483741111428,3.24547366052205,3.27373324102855,3.2671823046088,3.36765931870496,3.37425320399595,3.53419597518892,3.31883093237878,3.29396299775268,3.30135882632202,3.2423433797739,3.26668576515959,3.10959902719523,3.24576807456492,3.20629345694597,3.35591195829218,3.22230977451736,3.2856003108234,3.19945528915761,3.32999682168405,3.58539248734751,4.00612863280111,3.36885498464846,2.89994419905062,2.9624042895553,3.04405677269696,3.13197682279375,3.18519578020669,3.09682265912401,2.73638650022272,2.70781671191151,2.79157941209574,2.77442913471219,2.78110519983928,2.93528539564048,2.83852447069219,2.92853966035934,3.02733676682555,2.77769862777046,2.83115976946121,2.84122753198624,2.95015176215465,2.81588099480837,2.86682762996814,2.91314577286486,2.93050802959325,3.03951005304917,2.99986196833555,3.22432399751285,3.14807629581308,3.13074512755101,3.18577218658089,3.07973782690341,2.99834541901653,2.97718246474606,2.9647236536248,3.10669401359824,3.16873502104212,3.2452192326681,3.17762527946472,3.18007345582985,3.10586810181177,3.10024872532327,3.31152896405727,3.40016624710029,3.43165032244881,3.37115802602553,3.4886579938614,3.52743110236241,3.52291340115203,3.62037052388985,3.75221441921191,3.85055374573313],"EIDO^FMA_PE(LTMA,-10AY,0,AM,\"PORTAGG\",\"MEANR\")":[15.3749720306505,15.7489407551629,16.0470848504361,15.2600686707068,15.8175046558368,16.5723903929655,16.79116843148,17.0007798525344,17.9836170339793,17.8954018452139,17.4240282656933,17.3157294253587,16.9835167787929,17.0287466148387,16.0398952129228,15.6206159483132,16.4256963268249,16.4025024866069,16.1241863991133,17.0677262158819,16.8503684287173,16.7431798565085,16.4810800206497,16.5171652697214,16.8550466334916,17.9770560118385,17.7779469629173,18.2927284697245,17.8530826694541,17.5356881273341,18.081616713666,17.6642419897505,17.5198784224215,17.5156059377593,17.449956039944,17.3417189758054,17.3585621357572,17.1672563756189,17.2405560444756,17.3191605405061,17.3667683905709,16.9549410068839,17.9877449752545,18.0631736242345,17.6356793475793,17.231858972372,16.6475616896681,16.5253819242885,15.5940369067946,15.8632394905823,15.202374699505,14.8838717604243,15.3242053645342,15.763109419263,15.7754546621359,16.2411993210381,15.8783323871296,15.7393088647915,15.5530511599273,15.3814324261156,15.636624511201,15.8103159959497,15.9814911055077,15.5547479112592,16.3053306788829,16.2708948636713,16.8133773201044,17.0232944923532,15.1635433776069,14.3048754659815,14.4107804221764,15.9032361467052,16.8324151629175,17.7346833792905,19.0425409191092,18.4818219267913,20.6397252549038,24.0886796576356,25.3360867644066,24.8354178154507,23.9738160714915,23.0067981542009,22.4405275288836,22.0328397685934,20.820142686518,20.2072949594653,19.7267325756274,19.0608363193022,18.3228705387088,17.4171180234405,16.7817183176568,17.0557916396282,17.4221835839597,17.1974593571158,16.8877080080664,16.2155257196605,15.1046705100601,15.0768682709627,14.6939036718213,14.1290272923104,13.6455444959918,13.1353263043513,11.9294657905491,12.5078200064798,12.0345977684465,12.0693620704346,12.1361521801171,12.8120685707048,13.0589035401482,13.26158970901,13.7025214342583,13.3706283345768,13.0205476694293,13.436406209757,14.1137078852338,14.0450115978007,14.158880503961,14.0157056718165,13.6844255824395,13.5655049444277,13.5342203581177],"W-FDS^FG_PRICE_CHANGE(0,-1AM)":-11.5191341321995,"CNYA^FG_PRICE_MAVG(0,,,,30)":26.024263,"QAT^PERCENT_CHANGE(FMA_EPS(+1,0,,,,\"PORTAGG\",\"MEAN\"),FMA_EPS(+1,-1AM,,,,\"PORTAGG\",\"MEAN\"))":-5.02524385013736,"EPOL^P_PRICE(0)/P_PRICE_HIGH_PR(0,,,,,,\"PRICE\",\"INTRA\",\"52W\")":0.9528555,"QAT^SIZE(FG_CONSTITUENTS)":35,"TRYTR7Y-FDS^PCTCHG(FG_YIELD(0,,,,\"YTM\"),FG_YIELD(-1AM,,,,\"YTM\"))":-3.847096,"CC_GR^IMF_IFS_RCPI_Q(0)":null,"TUR^FMA_PE(NTMA,0,,,\"PORTAGG\",\"MEANR\")":5.88563270692958,"EWZ^FMA_PE(LTM,0,,,\"PORTAGG\",\"MEANR\")":6.82320197057402,"EPU^FMA_PE(LTM,0,,,\"PORTAGG\",\"MEANR\")":17.1002648521975,"EZA^FG_COMPANY_NAME":"iShares MSCI South Africa ETF","USDZAR^FG_COMPANY_NAME":"South African Rand per U.S. Dollar","USDPHP^STD(FG_PRICE_CHANGE(0,-1AY,AM))":1.29562972131779,"SET-BKK^P_PRICE_RETURNS_PR('52W',2,-10AY,0,AM)":[4.539156,7.3488116,20.619106,9.872794,11.442387,16.06314,21.119202,25.594223,14.921867,10.410297,7.9013944,3.7304878,-0.24242997,-6.057632,-13.22884,-13.1893635,-10.412067,-16.535027,-15.500426,-18.759018,-11.729282,-10.576487,-8.910489,-3.079468,-2.6530802,5.731845,8.883465,10.76535,4.3753743,12.110197,25.349081,22.541153,13.547886,15.181387,12.82233,9.079445,8.616829,4.664004,8.569395,11.984074,13.95706,13.048887,14.28343,14.363682,15.495467,9.973967,13.147699,10.58557,1.676166,8.480274,4.0699244,1.7535329,-1.8154919,-1.4897466,-12.054026,-8.685202,-9.391946,-5.387604,-6.240225,-4.8623266,8.105922,-2.692616,-0.98317266,-7.1377397,-2.6164532,-6.390524,2.2396922,-7.19561,-15.141553,-30.940056,-23.84801,-12.906593,-21.066315,-19.726408,-20.112652,-22.60143,-22.285128,-7.3857365,-5.5374026,-2.4463236,11.020756,38.707817,21.162487,14.211094,15.08522,14.230383,25.792145,30.672014,28.62408,10.419798,11.292601,12.895656,8.970022,7.69279,6.072736,1.862073,-2.4048924,4.8066974,-1.7166257,-2.7071118,0.0030755997,3.1278253,-0.7711172,1.1569381,-5.259186,-7.6446953,-7.2015166,-7.068777,-2.1040738,-4.2714653,-4.5709014,-8.082163,-12.663478,-15.721565,-14.177876,-18.031103,-15.409988,-12.446457,-10.655451,-12.596655,-13.048178],"MCHI^FMA_DIV_YLD(NTMA,-10AY,0,AM,\"PORTAGG\",\"MEANR\")":[3.59659277175031,3.47421159682953,3.42349613112689,3.76535758800843,3.66735821354211,3.47382870199603,3.30519387498192,3.11167030074406,3.1503507371413,2.85589105893199,2.53309360241025,2.66036042156136,2.88602010857243,3.24330680230852,3.67246458379352,3.37068874262844,3.14238743432791,3.2682451892048,3.00402063385299,3.28600202028463,3.11674379879661,2.99556443078039,2.99080394509735,2.58891236986498,2.59194747236617,2.4500614069636,2.28187575263898,2.23535565492777,2.350352739039,2.36591911045281,2.37246084137215,2.32632020133336,2.27858972222694,2.26613283232111,2.30198336473478,2.17787940646777,2.19810098123282,2.06367552386918,2.16658062336709,2.06194140679553,2.05250310158431,2.1119698385833,1.99645063445604,2.0455435949065,2.16779271744257,2.32800098929668,2.31989861853658,2.2313856835978,2.4761277319413,2.48700853514431,2.64472335597046,2.73780997265037,2.78500295697624,2.65853511389645,2.85269006553974,2.54426228514137,2.40087012464348,2.33543477392197,2.34482550172853,2.64471573756596,2.46369706572428,2.6528928397829,2.46948772347025,2.55564109035756,2.44081674276542,2.4031839953889,2.22443885898912,2.31598004683203,2.2303227272835,2.35861962606317,2.24953583406945,1.95867465843812,1.85793255741397,1.74303131667846,1.7427302865612,1.77482665901328,1.66735202222014,1.67803533799081,1.61795575476355,1.36146857700849,1.47039433800992,1.56044719579497,1.65470458650913,1.61089379579744,1.63403007138687,1.85061976878685,1.84520895676016,2.01019754051468,2.00905672265918,2.14264172289391,2.2440685347971,2.18155910297625,2.46190895416226,2.46425798793224,2.61829075776294,2.50629206531556,2.32383547897521,2.56222724692247,2.53554703858907,2.69051883032513,2.91374544377943,2.48813960749697,2.26536896970539,2.24758477480054,2.33304514000219,2.42905961300806,2.50374951976944,2.54107952049053,2.50843512105256,2.36028378845737,2.43142503827899,2.63370042789058,2.5812445558843,2.75539147499275,2.76081907985585,2.96176342474078,2.94260549277385,3.00338956965561,2.73091549856421,2.77554584810959,2.95298730419398],"EWZ^FG_PRICE_MAVG(0,,,,60)":29.9545,"KSA^FG_TOTAL_RETURNC(0,-12AM)":-0.31285286,"EWY^PERCENT_CHANGE(FMA_EPS(+1,0,,,,\"PORTAGG\",\"MEAN\"),FMA_EPS(+1,-3AM,,,,\"PORTAGG\",\"MEAN\"))":2.94887505020232,"VWO^P_PRICE(0)/P_PRICE_LOW_PR(0,,,,,,\"PRICE\",\"INTRA\",\"52W\")-1":0.1923641,"ECH^FMA_COS_DOWN(\"EPS\",\"1M\",+1,NOW,,,\"PORTAGG\",\"MEANR\")":8.0,"REFBRSELIC-FDS^(SUBARRAY(NOT_NA(NO_REPEAT_F(FG_YIELD(NOW,-10AY,D))),0,1)-SUBARRAY(NOT_NA(NO_REPEAT_F(FG_YIELD(NOW,-10AY,D))),1,1))*100":-25.0,"TRYCN10Y-FDS^FG_YIELD(0,,,,\"YTM\")":2.2829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AGDPY@CN^EE_ACTUAL_ANNUAL(MED,0)":1.41410583295463,"USDTHB^FG_PRICE_CHANGE(0,-3AM)":-0.17398,"USDBRL^FG_PRICE_CHANGE(0,-3AM)":8.6856365,"QAT^FMA_PCT_ABOVE_MAVG(200,0,,,,\"PORTAGG\")":31.4285714285714,"EPOL^PERCENT_CHANGE(FMA_EPS(+1,0,,,,\"PORTAGG\",\"MEAN\"),FMA_EPS(+1,-3AM,,,,\"PORTAGG\",\"MEAN\"))":-6.40751020414971,"QAT^FMA_COS_UP(\"EPS\",\"1M\",+1,NOW,,,\"PORTAGG\",\"MEANR\")":6.0,"TUR^FMA_PE(LTM,0,,,\"PORTAGG\",\"MEANR\")":8.82284810034129,"EPU^JULIAN(FMA_DIV_YLD(NTMA,NOW,NOW,M,\"PORTAGG\",\"MEANR\").DATES)":45471,"USDPHP^FG_PRICE_CHANGE(0,-6AM)":5.3194165,"QAT^P_PRICE_RETURNS_PR('52W',2,-10AY,0,AM)":[null,null,null,null,null,null,null,null,null,null,-4.6574593,-12.179679,0.45963526,-9.396589,-16.843128,-15.925491,-14.827228,-16.898376,-16.452414,-24.177307,-16.449362,-15.528631,-19.805187,-20.299465,-17.77321,-8.298516,-3.298229,-8.23971,-10.882968,-3.0180037,12.969387,12.46978,7.6781034,6.7872167,3.711605,-3.6481857,-5.97142,-6.783998,-15.228981,-16.520763,-15.487396,-17.02822,-14.412254,-14.7027855,-16.376484,-11.917096,-6.7213774,9.026313,6.07239,8.299053,14.357305,19.000793,30.074978,39.817776,20.168627,27.71796,19.826496,17.013622,22.152496,8.638954,11.653662,-3.26702,1.9597411,4.1363835,-0.82167983,-1.4889002,1.316154,-4.467213,-8.140487,-15.022696,-14.423698,-4.666156,-6.170833,3.2354355,2.4410486,4.666686,1.0039806,7.935095,7.1790695,7.7839375,16.513025,29.047394,27.532541,20.935928,18.851757,15.625715,15.424526,17.223095,23.694277,13.114035,13.31296,24.76697,37.514732,31.311344,24.058067,20.333408,12.484062,22.684729,17.949068,10.874987,6.9689393,2.336681,-3.5838008,-15.299064,-19.70433,-21.332146,-14.57423,-13.260013,-7.7368917,-12.578547,-18.135834,-18.359756,-15.881997,-11.262936,-2.8534532,-3.1798482,0.6878257,-1.3634622,-5.062705,-7.304138,-1.2291849],"INDA^FMA_DIV_YLD(NTMA,-10AY,0,AM,\"PORTAGG\",\"MEANR\")":[1.53243978078847,1.61257066951247,1.5402188871461,1.57094333358246,1.55006827685124,1.5265149353416,1.56517782201477,1.49742087932274,1.45714289487982,1.54476225292706,1.65155326158504,1.69589628646889,1.55600391161892,1.53411865978006,1.70162504673475,1.64419306751937,1.69723248863438,1.74008022285964,1.7094367547745,1.77213720247474,1.75910845512022,1.76511341758527,1.71808029145078,1.59225982199575,1.5798462980668,1.52841613846242,1.51345491637727,1.52306975284235,1.61649908585476,1.68616319271714,1.6673279905337,1.610615662511,1.58058751126972,1.54026686269407,1.57507312064106,1.59459449806033,1.61228813861919,1.51567674211271,1.53285075118142,1.56581316702486,1.49430970879299,1.54982399748897,1.49535931383315,1.51664781878656,1.57636095510426,1.59004138675968,1.61523137533765,1.62865749504837,1.62085260015748,1.51532722574266,1.50307745473847,1.6871810908195,1.65763791945266,1.62686386646365,1.66610800562286,1.63282443965536,1.63091277759633,1.57069769694734,1.63497281257778,1.63896255552642,1.71595842789052,1.85319169334319,1.83189494762213,1.81643611906498,1.74665721016845,1.67408518525467,1.66038113584789,1.65639869432232,1.78674265015595,2.41581472143762,1.99869627196351,1.69256895096763,1.61380549333758,1.53816116053677,1.55542591095808,1.5375507160605,1.52718126193011,1.36875986349714,1.3114243060434,1.32895257612934,1.34334885059295,1.38833236066624,1.41955155794337,1.39531158232282,1.40000909172672,1.35342231598472,1.28371393037204,1.28698155099913,1.33481413948138,1.3666955215391,1.33896285175739,1.39940258493416,1.54832339056698,1.42156101743291,1.58984614278236,1.59754235281393,1.68482556534171,1.49145570274705,1.49562278091037,1.54344914074695,1.49547298369321,1.43156429562414,1.50002493886999,1.54274973777956,1.58294501068185,1.60670413408929,1.61015567345059,1.55231819708701,1.5028362356263,1.49331383111837,1.51696967788665,1.53184225596533,1.53890647931797,1.42345326983843,1.37450554227935,1.37709897709856,1.3361756382011,1.33432508459264,1.33735666544517,1.34611677969542,1.26649720141359],"W-FDS^FG_PRICE(0)":5.7225,"EWY^FG_PRICE(0)":68.96,"MCHI^FG_TOTAL_RETURNC(0,-12AM)":-2.49812,"EIDO^P_PRICE(0)/P_PRICE_LOW_PR(0,,,,,,\"PRICE\",\"INTRA\",\"52W\")-1":0.09729135,"VWO^P_PRICE(0)/P_PRICE_HIGH_PR(0,,,,,,\"PRICE\",\"INTRA\",\"52W\")":0.9931971,"GREK^FMA_RBICS_REV_CURRENT(30, LOC, \"PORTAGG\")":41.9107789519585,"EWY^FMA_EVAL_EBITDA(NTMA,0,,,\"PORTAGG\",\"MEANR\")":6.21894466119838,"MCHI^FMA_ROE(NTMA,-20AY,NOW,FY,\"PORTAGG\",\"MEANR\")":[null,null,null,null,null,null,null,16.2489448712134,14.7844836511748,14.7477410048543,13.8220324417748,12.2640889399399,12.007707790005,13.3821124977803,13.2137488528733,12.8854488393557,12.3573698822755,11.9735311299348,11.5495112596737,11.5624000794383],"CC_TR^FG_COMPANY_NAME":"Turkey","USDBRL^FG_PRICE_CHANGE(0,-1AM)":3.7599802,"EWY^FMA_RBICS_REV_CURRENT(30, LOC, \"PORTAGG\")":14.4107719744197,"TRYGR10Y-FDS^FG_YIELD_NAME":"Greece Benchmark Bond - 10 Year","SET-BKK^FMA_EVAL_EBITDA(NTMA,0,,,\"PORTAGG\",\"MEANR\")":9.09227869594146,"EPOL^FG_FCF_YIELD_NTM(0)":null,"USDTHB^FG_PRICE_CHANGE(0,-1AY)":4.8627615,"EWW^FG_PRICE_MAVG(0,,,,200)":63.3477,"VNM^PERCENT_CHANGE(FMA_EPS(+1,0,,,,\"PORTAGG\",\"MEAN\"),FMA_EPS(+1,-1AM,,,,\"PORTAGG\",\"MEAN\"))":3.50955857694348,"EWW^FG_TOTAL_RETURNC(0,-3AM)":-17.859632,"EIDO^P_PRICE(0)/P_PRICE_HIGH_PR(0,,,,,,\"PRICE\",\"INTRA\",\"52W\")":0.8322851,"VWO^FG_TOTAL_RETURNC(0,-3AM)":6.441486,"REFKRBASE-FDS^(SUBARRAY(NOT_NA(NO_REPEAT_F(FG_YIELD(NOW,-10AY,D))),0,1)-SUBARRAY(NOT_NA(NO_REPEAT_F(FG_YIELD(NOW,-10AY,D))),1,1))*100":25.0,"EWY^FG_FCF_YIELD_NTM(0)":5.39686911190644,"EPHE^FG_COMPANY_NAME":"iShares MSCI Philippines ETF","USDTHB^FG_PRICE(0)":36.57875,"USDBRL^FG_PRICE_CHANGE(0,-1AY)":13.028717,"INDA^P_PRICE_RETURNS_PR('52W',2,-10AY,0,AM)":[33.15792,33.830536,52.170563,32.12848,31.457197,32.011066,24.861992,40.689743,35.57092,21.864426,15.596306,-1.4126241,1.1672139,5.8648705,-14.562511,-1.685071,-10.814458,-15.026408,-8.046913,-20.721281,-20.380121,-17.768646,-11.063581,-2.6809394,-8.188498,-4.1699886,11.198652,2.412653,0.2445221,0.30210018,1.8962979,15.075445,16.365242,20.75206,21.364462,18.127716,17.762016,19.828749,13.687218,12.142563,25.471067,29.507996,36.38742,20.084238,16.860628,10.771883,8.088673,2.3094535,1.5738845,4.307747,2.6719213,-10.20369,-10.651678,-3.7454426,-7.725209,-3.9398193,-2.0364761,4.2420626,4.532373,8.939171,9.404886,-10.791039,-6.9607973,9.480345,12.617016,7.9363227,9.490549,8.209669,-7.258481,-38.10729,-25.961536,-17.964333,-14.977789,4.1413665,6.2431693,6.335938,1.4561892,9.647572,17.737793,20.474411,39.03756,91.267105,60.379364,59.56546,46.419132,41.685593,48.174904,42.789173,41.90216,26.926804,21.273804,14.603972,4.409528,16.83892,9.002447,-1.9352019,-5.255967,-0.9070277,-7.183218,-10.4358015,-7.598382,-3.049916,-10.987359,-12.01405,-5.6483927,-13.679862,-2.8625011,1.9096017,11.04784,2.4698853,3.647983,6.303549,4.8933268,8.997499,18.341805,25.323986,29.253769,31.313683,29.104948,26.234531,29.44939],"BRENT-FDS^FG_PRICE_CHANGE(0,-3AM)":0.0,"EWW^FMA_RBICS_REV_CURRENT(30, LOC, \"PORTAGG\")":27.3718727943523,"TRYZA10Y-FDS^FG_YIELD(0,,,,\"YTM\")":11.064202,"SET-BKK^FG_FCF_YIELD_NTM(0)":4.48906420558023,"EIDO^FMA_EVAL_EBITDA(NTMA,0,,,\"PORTAGG\",\"MEANR\")":6.28279520374056,"GREK^P_PRICE_RETURNS_PR('52W',2,-10AY,0,AM)":[56.000053,16.930748,22.215546,-8.566737,-24.241436,-22.168964,-42.708927,-44.915676,-48.699455,-55.059937,-49.79065,-50.907,-52.973907,-53.678288,-55.316933,-44.593204,-39.261734,-49.380566,-37.45404,-47.70336,-41.81999,-34.438454,-28.834492,-31.201195,-38.171734,-21.48822,-17.729795,-25.322992,-29.987865,-4.788226,5.9901476,15.952444,12.430107,13.31954,19.961239,13.998008,59.516655,49.893784,33.421886,28.625727,32.990326,16.305494,32.606113,34.673355,31.414722,26.811075,13.512492,-0.6070733,-9.023058,-10.821671,-15.276742,-12.674922,-18.20166,-15.833825,-31.763727,-26.736372,-20.57529,-13.040757,-16.587013,-1.6864598,11.175144,2.0139337,16.47011,14.711618,34.107327,29.43752,50.387264,31.909107,-4.6195927,-35.03063,-28.506588,-20.84455,-29.153835,-23.41389,-21.78939,-22.006422,-35.44252,-9.591282,-11.464435,-14.543229,20.875156,78.07016,64.58157,47.800148,43.180622,40.751064,45.498646,39.75191,54.68327,8.018923,4.036021,25.786448,-1.9970298,-0.7502198,-8.7708235,-4.8117757,-19.12728,-13.298094,-20.319695,-17.397558,-10.327726,0.59256554,5.040264,8.209908,31.136477,18.649124,29.987967,31.184937,74.66537,62.607216,63.99834,46.18577,53.026318,44.639492,41.880287,34.48875,29.11049,30.938255,34.831894,23.883163,13.568556],"EWW^FG_PRICE_MAVG(0,,,,60)":63.113,"MCHI^FG_TOTAL_RETURNC(0,-6AM)":8.769739,"EIDO^FG_TOTAL_RETURNC(0,-6AM)":-9.039694,"VWO^FG_PE(0)":14.4483217644547,"USDIDR^STD(FG_PRICE_CHANGE(0,-3AY,M))":1.53270078957672,"EWW^FG_PRICE_MAVG(0,,,,30)":59.225,"EWT^FMA_RBICS_REV_CURRENT(30, LOC, \"PORTAGG\")":17.1261918631904,"EIDO^FG_FCF_YIELD_NTM(0)":null,"CAGDPY@IN^EE_ACTUAL_ANNUAL(MED,+1)":-1.2,"USDSAR^FG_PRICE(0)":3.7512,"USDCNH^FG_PRICE_CHANGE(0,-1AY)":0.38621426,"KSA^FG_TOTAL_RETURNC(-10AY,0,AM)":[null,null,null,null,null,null,null,null,null,null,null,null,null,null,null,null,-5.598688,5.2218914,-7.5499177,-11.068458,8.12949,-2.949661,9.003663,-0.41928887,-1.7639637,-2.847129,-2.2993684,-5.100602,6.882179,15.60328,0.85024834,-0.07413626,-2.0520926,1.2892842,-1.158309,0.4877448,5.5294633,-2.9141128,3.0410767,0.50593615,-3.897488,1.0122895,5.778682,2.5324464,-1.7988265,10.915888,1.449275,6.1793923,-4.1244564,2.7997255,-9.003526,4.8591614,-1.00739,-1.5603781,2.742505,10.248554,-0.9264946,6.296742,4.545462,-9.789628,3.3655763,-4.279208,-3.3608139,-1.4763713,-2.9637098,2.093339,3.9123178,-3.1761646,-10.7203245,-4.356056,-3.1287193,12.755526,-1.0735631,1.0808825,5.60472,2.7583838,-0.23785233,7.42507,-0.33081174,-0.25526285,6.653869,8.60827,3.2587647,4.947853,2.4348974,1.7579079,2.6406646,2.188027,1.7411828,-7.3543015,4.7581434,7.3194265,4.449904,2.5476456,4.258871,-8.730471,-11.197114,9.6565485,0.11347532,-1.8136442,-1.5700758,-12.033778,2.2595048,1.6077995,-3.1387806,6.8827033,2.655983,0.68342686,2.217698,-2.0878315,-0.31862855,-6.3191533,2.9396415,1.1728644,9.779894,-0.7908821,2.4853349,2.379322,-2.6815653,-6.8886337,1.0985255],"COPP-FDS^FG_PRICE_MAVG(0,,,,30)":4.580683,"GREK^FMA_PCT_ABOVE_MAVG(200,0,,,,\"PORTAGG\")":67.8571428571429,"EWJ^FMA_COS_DOWN(\"EPS\",\"1M\",+1,NOW,,,\"PORTAGG\",\"MEANR\")":87.0,"EIDO^FMA_RBICS_REV_CURRENT(30, LOC, \"PORTAGG\")":54.3072612494851,"REFAEREPO-FDS^(SUBARRAY(NOT_NA(NO_REPEAT_F(FG_YIELD(NOW,-10AY,D))),0,1)-SUBARRAY(NOT_NA(NO_REPEAT_F(FG_YIELD(NOW,-10AY,D))),1,1))*100":25.0,"TRYPL10Y-FDS^PCTCHG(FG_YIELD(0,,,,\"YTM\"),FG_YIELD(-1AM,,,,\"YTM\"))":2.4903605,"TIPSCL10Y-FDS^FG_YIELD(0,,,,\"YTM\")":3.0280874,"KSA^FMA_EVAL_EBITDA(NTMA,0,,,\"PORTAGG\",\"MEANR\")":10.7129640502402,"INDA^FMA_EVAL_EBITDA(NTMA,0,,,\"PORTAGG\",\"MEANR\")":15.7171087144971,"EWW^FMA_PE(NTMA,0,,,\"PORTAGG\",\"MEANR\")":11.1127846379009,"CNYA^FMA_ROE(NTMA,-20AY,NOW,FY,\"PORTAGG\",\"MEANR\")":[null,null,null,null,null,null,null,null,null,null,null,null,12.0357109832906,13.2280587166858,12.9587909941324,13.4758928735813,12.9935253220149,13.7631790570676,13.3624990630628,12.0176141453173],"USDTWD^FG_COMPANY_NAME":"Taiwan Dollar per U.S. Dollar","USDCNH^FG_PRICE(0)":7.2908,"EWT^FMA_PE(NTMA,-10AY,0,AM,\"PORTAGG\",\"MEANR\")":[14.7534060192728,13.4657251354443,13.7716173797793,13.253779108288,13.0265675323247,13.1704526705198,13.04129952555,12.8126024177194,12.7879598476357,12.6065540599903,13.0024502363353,12.5077535985339,12.6129960868857,11.9123119912785,11.2495421754546,11.7374338351788,12.6074559264463,11.8711681189259,11.4289473925124,11.7769514235883,12.5459501304551,12.7294664022113,11.9530644444197,12.9902093895443,13.186419910255,13.7134903620128,13.4102865476984,13.7517481609597,13.184295977033,12.9268662723938,13.0379581802116,13.0028639434866,12.9000372702394,13.2318258089076,13.2424023099836,13.6811991736891,13.9434595605448,14.0985192596181,13.9668719260608,13.4531954825763,13.8799869168277,13.3688585915955,13.4837286716896,13.6107323517938,13.1749553555241,13.3674945271537,13.063289253021,13.7575983699375,13.0303112983623,13.5947638525096,13.3292674332758,12.6635054125493,12.2406913276185,12.6956725183118,12.0427364416449,13.5281303464821,14.1374464250639,14.8261641465176,15.4579908528081,14.4589842532742,15.0240687840788,14.4991680441076,14.9768518261657,15.1501039094351,16.0508598060413,15.3403624436664,15.7702413482061,14.9484619351353,14.8089357732987,13.377822260338,15.0649240491689,16.2702846857467,16.4971245041973,17.0831234208917,15.5768444481835,15.1501535738616,14.9161475148988,15.66908268763,16.1794590547434,15.8246358244258,15.2781939106919,15.3168795609395,14.2004157285688,13.8444101810979,13.8883423723967,13.5206795283522,13.2991406750771,12.4281215676453,13.0724442373399,13.340427958014,13.8885656696213,12.5768885942864,12.5267784982686,12.2775898109162,11.6490393637085,11.5626943190475,10.0962616532081,10.837706339028,10.7721630049745,10.4637263529869,10.8056217774564,12.9994552141158,12.7656458020362,14.4224451677139,14.5100104567214,15.095215010624,15.2140719033452,16.2178243310142,16.3339225559691,16.3678702407291,15.8457867194374,15.3425761435255,15.1721058032919,15.6773251092078,15.7519783597456,15.9960974052642,16.8953920201224,17.4877429955284,17.1134632737639,17.3901242384994,18.1556059408068],"NI-FDS^FG_PRICE(0)/MAX(FG_PRICE(0,-1AY))":0.768284500111832,"TUR^FG_PRICE_MAVG(0,,,,30)":41.943,"EPHE^FG_PRICE(0)":24.75,"TUR^FG_TOTAL_RETURNC(0,-12AM)":49.180267,"EPU^FG_TOTAL_RETURNC(0,-6AM)":27.33692,"ECH^FG_TOTAL_RETURNC(0,-1AM)":-5.5408835,"EWM^SIZE(FG_CONSTITUENTS)":33,"REFAEREPO-FDS^FG_YIELD(NOW,,,0)":5.4,"REFIDRREPO-FDS^PROPER_NAME(0,,,\"SECURITY\",\"NAME\")":"Indonesia BI (Reverse) Repo Rate - 7 Day","ECH^FMA_DIV_YLD(NTMA,NOW,NOW,M,\"PORTAGG\",\"MEANR\")":5.32351609093355,"TRYVN10Y-FDS^FG_YIELD(-10AY,0,Y,,\"YTM\")":[7.3,6.277413,7.1117578,5.6717234,4.738006,3.5404546,2.4877946,2.059403,4.687226,2.9473283],"CAGDPY@IN^EE_ACTUAL_ANNUAL(MED,0)":-0.651406479275637,"USDVND^FG_PRICE_CHANGE(0,-6AM)":4.253483,"EWT^FG_TOTAL_RETURNC(-10AY,0,AM)":[6.3523173,-4.4334946,6.443298,-5.5084763,0.32030344,0.38313866,-4.31295,6.9830537,0.69708824,1.1327863,2.3646593,-5.7142916,3.0947804,-9.5059395,-10.435385,6.944442,4.834056,-5.5746675,-7.280093,0.40519238,9.443104,-1.2536883,-5.675876,8.313537,1.9005775,10.616934,-1.0376096,3.079939,-2.6700497,-0.16329288,1.6354561,4.4151545,1.0097742,4.9672008,1.7857194,2.8070092,2.1615386,3.2850742,0.8625388,-2.084446,3.4661531,-2.9807448,4.7894597,-1.8686593,0.92492104,3.01888,-5.6253314,4.380381,-6.268263,6.942475,-1.0333955,-5.7831345,-3.779477,-1.388073,-4.572028,8.773065,-0.3571391,5.824375,2.8224707,-8.564365,5.0435305,-5.4587007,7.678342,3.0600786,9.588671,-0.3728509,5.009961,-2.7033627,-2.352947,-16.585487,12.753523,8.421909,3.9718509,10.3481655,-3.0893922,2.7356982,3.7412047,10.712767,7.246542,5.5525184,0.103485584,4.3590665,2.3774147,2.9350162,0.51699877,1.7300367,0.50559044,-7.3932886,5.448556,2.700603,4.580331,-3.7036955,-3.1172514,-1.3126314,-10.413629,1.8106103,-13.426995,5.690217,-5.40331,-7.0885477,-4.8872232,17.089058,-4.7824326,10.903275,-0.46604872,0.22296906,-1.223582,5.878365,0.12763739,-0.70108175,-1.7757833,-2.3959875,2.0754337,5.3782225,3.815639,1.0137439,4.750228,3.5128713,0.06170273,5.693722,7.8957677],"NI-FDS^FG_PRICE_CHANGE(0,-1AY)":-14.8698884758364,"TUR^FG_PRICE(0)":43.16,"EZA^FG_TOTAL_RETURNC(0,-12AM)":15.153193,"EWJ^FMA_COS_UP(\"EPS\",\"1M\",+1,NOW,,,\"PORTAGG\",\"MEANR\")":91.0,"EPU^FMA_COS_UP(\"EPS\",\"1M\",+1,NOW,,,\"PORTAGG\",\"MEANR\")":11.0,"ECH^FMA_RBICS_REV_CURRENT(30, LOC, \"PORTAGG\")":33.0319854376697,"TRYPH10Y-FDS^PCTCHG(FG_YIELD(0,,,,\"YTM\"),FG_YIELD(-3AM,,,,\"YTM\"))":1.2186182,"KSA^FG_FCF_YIELD_NTM(0)":3.90537085237353,"INDA^FMA_DIV_YLD(NTMA,NOW,NOW,M,\"PORTAGG\",\"MEANR\")":1.27007114341875,"EWM^FMA_DIV_YLD(NTMA,NOW,NOW,M,\"PORTAGG\",\"MEANR\")":4.14462999366469,"USDEUR^FG_PRICE_CHANGE(0,-6AM)":1.4273882,"USDMYR^STD(FG_PRICE_CHANGE(0,-3AY,M))":2.20071611614739,"NI-FDS^FG_PRICE_CHANGE(0,-3AM)":-1.71673819742489,"EIDO^FG_PRICE_MAVG(0,,,,200)":21.4513,"TUR^P_PRICE(0)/P_PRICE_LOW_PR(0,,,,,,\"PRICE\",\"INTRA\",\"52W\")-1":0.45466805,"EZA^P_PRICE(0)/P_PRICE_LOW_PR(0,,,,,,\"PRICE\",\"INTRA\",\"52W\")-1":0.23937368,"EPU^FG_TOTAL_RETURNC(0,-3AM)":7.698989,"ECH^PERCENT_CHANGE(FMA_EPS(+1,0,,,,\"PORTAGG\",\"MEAN\"),FMA_EPS(+1,-1AM,,,,\"PORTAGG\",\"MEAN\"))":11.0756364004682,"REFAEREPO-FDS^PROPER_NAME(0,,,\"SECURITY\",\"NAME\")":"United Arab Emirates Repo Rate","REFCLMPR-FDS^(SUBARRAY(NOT_NA(NO_REPEAT_F(FG_YIELD(NOW,-10AY,D))),0,1)-SUBARRAY(NOT_NA(NO_REPEAT_F(FG_YIELD(NOW,-10AY,D))),1,1))*100":-25.0,"INDA^FMA_PE(NTMA,0,,,\"PORTAGG\",\"MEANR\")":23.7441849455932,"ECH^FMA_PE(NTMA,0,,,\"PORTAGG\",\"MEANR\")":7.66780577953027,"CAGDPY@GR^EE_ACTUAL_ANNUAL(MED,+1)":-6.9,"USDVND^FG_PRICE_CHANGE(0,-3AM)":1.8105388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EWM^FG_TOTAL_RETURNC(-10AY,0,AM)":[2.2233605,-1.4851451,1.5703559,-4.638219,-2.3346305,-9.16335,-4.008216,6.2986016,-3.3650339,2.4981022,0.96012354,-8.778345,0.57735443,-4.846531,-18.166382,6.8464756,2.7184486,2.3629546,-4.9241424,3.5761595,7.033241,4.062128,-6.199771,-0.97919106,1.6721606,1.4778256,0.0,-1.6990244,-3.333336,-5.6194124,1.4857173,2.6123285,1.0183334,2.4529576,4.3620825,2.7341247,-1.7763376,0.7556677,-0.093752146,1.251173,-1.4519572,3.6677122,8.741832,0.46579838,1.8545389,1.536262,-2.241522,-5.6749763,-4.3831882,5.802262,-1.3786793,-1.2736797,-3.4612954,-1.2385964,0.9627104,3.293407,-1.4170647,-1.6007841,-1.5604317,-0.13490319,2.7934432,-7.1237445,0.46812296,-1.2903154,4.320979,-4.0027857,4.7907233,-5.3533974,-5.7301283,-14.90196,9.585249,14.592087,-2.1449506,5.5917263,-5.3681493,2.146411,-0.37523508,8.097935,-0.7317126,-3.3344984,-0.32680035,-0.32786727,-0.4020512,0.6605506,-4.1455564,-3.2954097,7.2616696,-4.046899,0.98541975,-3.9422333,3.7905693,-1.2130976,5.1985264,0.3501892,-5.5447874,-3.0377686,-6.293458,4.1493773,-1.8149614,-6.5374255,0.048244,9.45034,1.3238668,3.8191319,-6.976742,1.2272716,-0.4939437,-6.768954,-0.7534921,6.20656,-1.916784,-2.9551923,4.2239666,-0.37700534,3.3079743,-1.677531,1.8009424,2.9329658,3.0755281,1.5357494,0.6796837],"EPOL^FMA_PE(NTMA,-10AY,0,AM,\"PORTAGG\",\"MEANR\")":[13.1013011016644,13.0350653895222,13.778165002932,13.4226201442664,13.4178986403885,13.9479832979147,13.0828783954382,13.3584599993974,13.6317467669348,14.1695526410561,14.7592828319478,13.6312965895287,13.1827506079705,13.0046747462344,12.3813982497584,12.0533208694586,12.0837982778162,11.6567630139404,12.094528561905,12.4849137359544,13.2352428336654,13.2947733466336,12.3968763757547,11.7989409272477,11.1833235324668,12.108875445724,11.8050757054271,11.7562267072347,11.5133121463489,11.723919996551,12.081130704785,12.3453388688258,12.7902591548865,12.4001373961985,12.8032789480924,12.3059675099322,12.4572772667111,12.7162068572175,12.7720413112584,12.118968867982,12.0789917872411,11.5598176328918,12.2101391498551,12.1869273831926,11.2943311325264,10.9828702974338,11.1223450946983,11.0144266850843,10.4724938152516,11.044055662723,10.8683196094751,10.7074134725923,10.4910611584224,11.0766688297204,10.5701923140096,11.0802824150963,10.6403132757241,11.2088562444419,11.0855272218636,10.3572624840089,10.9208538768872,9.96151905524362,9.68903718596653,9.60533710766948,10.4535657372837,9.84313593134995,10.4941539292784,10.4429640364896,9.54781767138382,9.04325859777144,11.6001723497328,13.5914176306611,12.2063932884467,12.4261759104535,12.1179988932566,11.9726286763135,12.5808135558007,14.0252900453312,13.3209540978594,11.1885558108815,11.4691035926601,11.9189648849651,12.4752222929994,13.1180655699606,12.5128959199169,11.9477163225812,11.9947725679775,11.90067423125,12.1554902444038,10.2370740781904,10.9251642871675,9.91442780757767,8.95750674733084,9.41413215825355,7.27609369973488,6.8382946693209,6.46226711673405,6.09716895792217,5.98764599894519,6.04283237246524,6.96481131233675,7.4658206895672,7.84378167019886,7.92077133203132,7.40790776799192,6.75114861709672,7.12960544925751,7.74629447745951,8.45037729845226,8.17853161507849,8.15110856522474,7.56651503476883,8.60165447233465,8.70775379147302,8.32704784512997,8.5408522174574,9.28592635595834,8.6821826686597,8.8867594097397,8.70227357315645,8.85209522477441],"EPOL^SIZE(FG_CONSTITUENTS)":33,"VNM^FG_ROE(0)":9.57673424244519,"TRYPH10Y-FDS^PCTCHG(FG_YIELD(0,,,,\"YTM\"),FG_YIELD(-1AM,,,,\"YTM\"))":-3.15454,"KSA^FMA_PE(NTMA,0,,,\"PORTAGG\",\"MEANR\")":16.4721329035105,"EWM^FMA_PE(NTMA,0,,,\"PORTAGG\",\"MEANR\")":13.9678619502341,"USDEUR^FG_PRICE_CHANGE(0,-3AM)":-0.05543232,"USDMYR^STD(FG_PRICE_CHANGE(0,-1AY,AM))":1.33311970893883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CNYA^FG_TOTAL_RETURNC(-10AY,0,AM)":[null,null,null,null,null,null,null,null,null,null,null,null,null,null,null,null,null,null,null,null,null,null,null,null,null,3.2643318,1.7733216,-0.96969604,1.0174394,2.0068169,-2.5824845,0.19305944,1.0404587,1.41114,-2.2188783,3.038466,5.8867693,3.5398245,6.047857,1.5152097,-0.2667606,0.4617095,5.578792,3.6556005,-5.129707,-1.3794065,-4.0964546,2.0593762,-15.503067,-2.0608842,-1.7374456,0.43221712,-1.7996848,-0.15936494,-4.1195273,8.383489,16.26339,6.84067,-4.6782675,-10.781914,7.7697635,-9.13226,10.589147,-3.7158787,6.679976,-3.0508459,8.0951805,-5.6769967,8.889651,-12.134689,1.4099717,8.057046,9.548866,12.900305,1.5788078,-1.9230783,7.95058,3.159988,9.199583,1.0472298,-5.9095917,-1.8279791,0.26259422,7.4523807,-4.075509,-1.2725651,-0.3515303,-2.1636903,2.9326916,1.9850492,-2.0370007,-5.2134933,-0.97063184,-6.685096,-11.9849205,6.7931533,8.8568325,-7.3839664,-5.3815484,-3.7014723,-3.5312474,5.183029,2.0290136,4.0816307,-0.8021414,-0.98831654,-2.9491901,-6.7508163,-1.6484439,5.4656863,-6.7807493,-4.0391445,-0.95257163,-3.2798827,-2.191031,-6.661314,12.771284,0.63055754,3.500533,-3.0746698,-4.967552],"NI-FDS^FG_PRICE_CHANGE(0,-1AM)":-6.35223555070883,"EIDO^FG_PRICE_MAVG(0,,,,60)":20.150667,"TUR^P_PRICE(0)/P_PRICE_HIGH_PR(0,,,,,,\"PRICE\",\"INTRA\",\"52W\")":0.9718532,"EPU^FG_TOTAL_RETURNC(0,-1AM)":1.1310458,"SPY^FG_TOTAL_RETURNC(0,-3AM)":7.3301673,"URTH^FMA_COS_DOWN(\"EPS\",\"1M\",+1,NOW,,,\"PORTAGG\",\"MEANR\")":549.0,"EWM^FG_ROE(0)":8.23808649556678,"REFTR1WREPO-FDS^(SUBARRAY(NOT_NA(NO_REPEAT_F(FG_YIELD(NOW,-10AY,D))),0,1)-SUBARRAY(NOT_NA(NO_REPEAT_F(FG_YIELD(NOW,-10AY,D))),1,1))*100":500.0,"REFCLMPR-FDS^FG_YIELD(NOW,,,0)":5.75,"CAGDPY@GR^EE_ACTUAL_ANNUAL(MED,0)":-6.34898385694549,"USDVND^FG_PRICE_CHANGE(0,-1AY)":7.045996,"EPHE^FMA_PE(NTMA,-10AY,0,AM,\"PORTAGG\",\"MEANR\")":[17.4720006482216,17.4213177996119,18.0398821194669,17.5138659517493,17.6245535629548,17.3051996534031,17.2914037826928,18.027825251379,18.3389321373139,18.5696990271771,18.2433794832741,17.393467096413,17.5554116812178,17.9113037786993,16.4645722305374,16.325840044237,16.7759213991889,16.1272840465684,15.7340716744791,15.66017787463,15.7123194902115,16.7612540862975,15.6187253741325,16.7315005629906,17.5086248100988,17.7910592324506,18.2948834258061,17.0297832050306,16.0508590434764,15.1960897067723,16.3581076340661,16.5243722763139,16.2784103434489,17.2931637810659,17.8456434855539,17.9447978218033,17.1210714067572,16.4990117891462,16.8918591404229,17.6073789765132,17.7873922067393,16.8460106349931,18.0709207683338,17.1668731508699,17.0721545131493,16.054144414294,15.4996693585433,16.0876094122142,14.8285259614722,15.8582521841321,14.9917073291432,13.5460147309656,13.9223240376275,15.0037834485071,15.5865044743917,15.674519083567,14.9624203667319,15.2172544016184,15.5943220477521,15.3872097211077,15.6390488792495,14.9463462727383,13.9082334401537,13.5594497326143,14.3676838909809,13.6300659777806,14.093261944754,13.1344419956068,12.4072803149017,9.85192611161187,12.0935623395772,16.0217826045654,15.916272562868,14.9078034684272,15.3838471075704,15.81255174511,17.1173168494833,17.1740548015662,16.4210717546725,16.1889562528702,15.840591085051,14.9051178488577,14.4480042336993,16.3838717694863,16.4447168822382,15.0473145576834,15.920714278131,15.8769127354462,16.5473560316898,15.2492128840605,15.0226444890293,15.5067120761868,15.0354454734581,14.7062374608914,13.8029455081504,13.6549832346615,12.7963143661291,12.8401025965591,13.0411350868566,11.5910182833064,11.8046103025634,12.3428881215155,12.9477297811238,13.1549262151344,11.989494533978,11.7472037590018,11.6267572233677,10.2714948861167,10.1947366297724,9.9854131085967,9.43123480397131,9.76043775407958,9.35746495326779,9.54697804104075,9.62291152299648,9.66894923105752,10.0206386887101,9.18664157417079,9.01522937148462,8.90614678540538,9.04757948490295],"PLATI-FDS^FG_PRICE_CHANGE(0,-6AM)":4.6875,"QAT^FG_PRICE(0)":17.16,"QAT^FG_TOTAL_RETURNC(0,-12AM)":-1.2291849,"EZA^FG_TOTAL_RETURNC(0,-1AM)":11.868275,"EPOL^FMA_COS_DOWN(\"EPS\",\"1M\",+1,NOW,,,\"PORTAGG\",\"MEANR\")":8.0,"EPU^FG_ROE(0)":9.90264506944048,"TRYID10Y-FDS^PCTCHG(FG_YIELD(0,,,,\"YTM\"),FG_YIELD(-3AM,,,,\"YTM\"))":6.354472,"CC_SA^IMF_IFS_RCPI_Q(0)":null,"UAE^FMA_EVAL_EBIT(LTMA,NOW,NOW,M,\"PORTAGG\",\"MEANR\")":9.3102330398094,"GREK^FMA_EVAL_EBIT(LTMA,NOW,NOW,M,\"PORTAGG\",\"MEANR\")":7.79566299774807,"EWM^FMA_PE(LTM,0,,,\"PORTAGG\",\"MEANR\")":17.7441510675626,"CNYA^FG_FCF_YIELD_NTM(0)":6.05771482720309,"USDEUR^FG_PRICE(0)":0.9238729,"USDMYR^FG_PRICE_CHANGE(0,-6AM)":1.1817813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ECH^JULIAN(FG_TOTAL_RETURNC(-10AY,0,AM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],"ECH^FMA_PE(NTMA,-10AY,0,AM,\"PORTAGG\",\"MEANR\")":[14.5485735408158,14.5269125769717,14.8478488854247,14.140680147208,14.0471793558261,14.1446701527016,13.4183714918344,13.2478657719653,13.4230737917898,13.5951187994793,14.179952493085,13.7307891512956,12.8985912635183,12.5557910460921,12.6777606144809,12.5340307333165,13.7620154315947,12.8880524971538,12.0356645538693,12.0652103022382,12.833940293382,13.2475422312558,13.7075992937811,13.7392052771142,14.6479863577972,15.6342939407819,15.6038822646544,15.423083344836,16.4676140182651,15.8246824539575,15.421811984794,15.8655942833833,16.1413426761538,17.3271095029796,17.1432070604086,17.1136359199494,17.0771673989171,17.8563958580212,18.8837960460564,12.6338248349289,14.8443348068945,12.6867478040241,14.529297560151,14.5075008657248,14.0436595400611,13.7765762703347,13.6112868136095,12.3179224011731,11.609017030823,12.0473668647443,11.4125613224909,12.2226866643563,15.4222474499846,14.9731977348048,14.830010055628,16.0168458314289,15.0258577812372,14.881271710634,15.0846773438458,14.3819163156073,15.0026500181508,13.8689370842339,14.1800986388495,15.2241474229313,13.9834693328351,13.4295394928908,13.7996485063358,13.3817055348965,12.2445878732151,10.5474076036794,12.1327538265902,14.2629186079552,15.3911499675053,15.6079391199276,15.1247468476863,14.0148937615472,13.8483233768381,14.9549555164582,14.5180683637575,14.1279969543904,14.6213122266221,14.1887924334483,13.1055137896654,11.2745752300522,11.2180512623548,10.4095469756805,10.2492414336374,9.6173163882343,9.74237783824564,9.55212558289534,9.27610557822667,9.54154537056158,9.64748717406352,9.5099230313259,8.77479553503987,7.28374489356717,6.35304651340391,6.47920546335815,6.90161527605356,7.27308884865661,7.51316358035801,7.27532452093952,7.1300035447543,7.85560847732729,7.92957502634138,7.26083350415669,7.87906879008992,8.19203399587747,8.70026200676482,9.23884508790769,8.76576427429739,8.33705826306436,8.49277287497477,7.67357029738111,8.10926628119067,7.95001312436841,7.67548961126354,7.93873152197421,9.95167257925416,9.64967752038874,7.66780577953027],"CC_IN^FG_COMPANY_NAME":"India","USDMYR^FG_PRICE_CHANGE(0,-1AM)":0.23415089,"QAT^FMA_PE(NTMA,-10AY,0,AM,\"PORTAGG\",\"MEANR\")":[14.8176371628861,15.6280684858534,15.8282330729236,15.5599396497602,14.9099744117365,13.8094740816805,12.9772567427832,13.900308074237,13.5828017128441,13.1646076187754,13.6411798542858,13.4484832196454,13.3621501078623,13.1649018229966,12.4258256281496,12.6731837131537,12.5770434381482,11.3836549654447,11.1119882409025,11.2577499159401,11.6987113153525,11.6917623817225,11.7277773399206,11.4219032290315,11.9097369466193,12.7059463195967,13.202687198871,12.7157490997404,12.5449089138966,12.1640577298312,13.5697233183592,13.206916065568,13.2514114203048,12.8176497210669,12.8586176043924,12.0814792271784,11.6770308183399,12.2978300688503,11.335859467686,10.6397461168508,11.0764504066984,10.9036716271643,11.8320069614047,11.5432778184482,10.2792562642926,11.2514304778665,11.1135483927924,11.6254826152925,11.3717548287896,12.3153510987601,12.5499484627637,12.5006203581773,13.1365852260103,13.2197122837601,12.889558890991,13.3546318033884,12.5078384019681,12.7191784908102,13.3245768199872,12.914759200374,13.3845054706246,12.5356502691617,13.1926067685598,13.4626718807758,13.3465408466774,13.2706157538292,13.8771938107127,13.6476500702426,12.636362738955,11.6893055328072,13.4978419608735,14.370392519596,14.843575362977,15.1432444820653,15.1490337068608,15.2087933055784,14.890627509428,15.4789276203535,14.3601014021245,13.7392451534629,13.0623108936024,13.6127338477696,13.9566503944689,13.7032458457998,13.5048735938246,13.1696919049842,13.414748333459,13.3942895288667,13.6968280314247,13.0613314822613,13.2929936646375,13.5659516132372,14.225406911907,13.9112692846097,13.7092894627366,12.4769945811365,12.3239238922212,13.4759810567936,12.968090029521,12.997327143887,12.5455583284718,12.4650009765765,11.6085093567495,11.3162756313515,11.1303906853662,11.107498582488,11.3138101445105,11.3065093664942,11.1869610071986,11.7952641484898,10.7390861778873,10.5944514283181,10.3012214289466,10.4234021885955,10.7454709391959,10.1603518555608,10.6330456572146,10.0482609217411,9.83825316457847,9.67639171214474,10.2199904020104],"GREK^FG_TOTAL_RETURNC(0,-6AM)":11.521959,"EIDO^SIZE(FG_CONSTITUENTS)":75,"REFTWDISC-FDS^FG_YIELD(NOW,,,0)":2.0,"GREK^FMA_EVAL_EBITDA(NTMA,0,,,\"PORTAGG\",\"MEANR\")":5.69210745303597,"ECH^FG_COMPANY_NAME":"iShares MSCI Chile ETF","GREK^FG_TOTAL_RETURNC(0,-3AM)":5.819595,"EIDO^FMA_COS_DOWN(\"EPS\",\"1M\",+1,NOW,,,\"PORTAGG\",\"MEANR\")":28.0,"EZA^FMA_PE(NTMA,-10AY,0,AM,\"PORTAGG\",\"MEANR\")":[14.8722332337407,15.0946743041974,15.4781217350277,14.4308154733564,15.0394849306277,15.0422374859151,15.1950582416721,17.08433770038,16.9049694009253,17.1453970574891,17.5005643082874,15.9627401794877,16.4653440366134,16.0611216803075,14.9127649704557,15.8119030618725,15.9244278620792,14.4093635290841,14.2279610876305,14.2172700046476,14.6145376825024,14.5695709174218,14.3857915011346,15.2296608573946,14.5935598246762,15.3216731723082,15.1671059526419,14.9216210190322,14.1960129988277,13.8041297118536,14.4793581589159,14.9571202543489,15.6104879770199,15.6441622863487,16.1147641037718,15.5892386947588,15.0380130548848,15.831238606034,15.4486131720185,15.1458116065435,15.5073818715271,15.044531021964,14.9826440716837,14.3187155360038,15.2524078164884,15.1092050115595,15.059939334899,14.5898329797336,14.272386611896,13.9023459122605,13.0115327501567,12.3739259242177,12.7244123131693,12.8837233834973,12.6172206507735,13.1330378131516,12.9014892255447,13.3177661934103,13.8758631917116,12.9681029353692,12.9764217447224,12.2540489324457,12.1417728519894,11.4606844513784,11.8963656931371,11.790946938098,12.4323768016739,11.9259667838333,10.3940002110778,8.30558302664383,10.3432294921596,11.4656522886275,11.3629930091072,11.7073200855208,10.6699208827968,10.2862977852871,10.4497774982928,9.91250810119478,9.82717561662382,10.2966552003663,10.2602454255819,10.1520301770627,9.47847730984661,9.94897556645379,9.40072217973877,9.54481532294992,9.18958342567787,9.32257466905063,9.63289913102444,9.65290545052025,9.95856802667837,9.7648691618629,10.0869859944035,9.78064798574639,8.95897831985326,9.00009635179063,8.56505373465923,8.84795953821075,8.43959864189196,8.10695954098836,8.63423929199121,9.11473396947523,9.07386840260977,9.44424128068098,8.96274187278126,9.05255719680005,9.15029285120914,8.8702839315648,9.42473423539693,9.88690116790176,9.69868605583672,9.11764628751555,9.63266706412195,9.65535713563018,9.56342258252428,9.49545158691638,9.36620867274827,9.51923468490727,9.46543782219143,9.12615395286759,9.56297982466114],"CNYA^FG_COMPANY_NAME":"iShares MSCI China A ETF","EWM^FMA_RBICS_REV_CURRENT(30, LOC, \"PORTAGG\")":40.2742682502273,"CC_VN^IMF_IFS_RCPI_Q(0)":null,"USDSAR^FG_PRICE_CHANGE(0,-1AY)":0.007998943,"USDIDR^STD(FG_PRICE_CHANGE(0,-1AY,AM))":0.891427934597843,"EWY^FMA_PE(NTMA,-10AY,0,AM,\"PORTAGG\",\"MEANR\")":[9.74615625400839,10.3824247494026,10.1729001700725,9.76703399044993,9.59929510129866,9.95882351633337,9.41686554453641,9.82587802878225,9.94412172805261,9.8780607495454,10.1749825450317,9.59973474990102,9.68596645485529,9.71540001580342,9.18206102175807,9.71531438706556,10.4326178337672,10.0128753623013,9.93953588492537,10.2647627219801,10.4824048926796,10.39894385297,10.0827593705314,10.0483136967126,10.0232347610495,9.97565960921042,10.1465319642702,10.0438146366697,9.75575990460494,9.62208622209406,9.66475722066905,9.50007389383318,9.44939296673337,9.41019697453939,9.1895720698591,9.66170943932782,9.5181095116107,9.32980746769062,8.93735030099885,9.18439974152459,9.50994948307501,9.26035310408934,9.15754837445427,9.18876767426737,8.67904645834687,8.88166145287673,8.84714095022383,8.88488203977239,8.16949373256525,8.28168409433575,8.24473672783873,8.19864197037198,7.88067861694862,8.08116290613458,8.17411272329895,10.19890962455,10.2952247026271,11.1486544210637,11.3036029637991,10.8074354281679,11.3175545699692,10.5587844137643,10.8134370345348,10.7503059268554,11.5257604297443,10.8536058352859,11.2416794321913,11.1176875933286,10.6503440486614,9.43004863109553,11.1635338594926,13.0631849830044,12.5976656651677,13.027432749679,12.843105054414,12.447198195512,12.1103117704948,13.3941845400696,13.9199056364063,14.0994615681338,13.3835659726187,13.172770018265,11.2810212701601,11.2881607565844,11.2264777957967,10.7582271150984,10.4943053299625,9.69923349796616,9.99007265701897,10.1577098146975,10.0515724631293,9.30049013377539,9.37946216300433,9.4114023846737,8.8726544912853,8.93689784059072,8.15880826276766,8.79742990126075,8.52273963780997,8.50931090547062,9.91116797858237,10.7579433315872,10.6104193662212,12.7138805589301,12.9056789916936,13.6256663922393,13.2527485943578,12.9307554488609,12.0614028307333,11.7375932923989,11.4329554070956,10.2067063885988,9.90285530155045,10.0771361723043,10.0566434986487,10.2782094023455,10.4918923545018,10.4420740419953,9.74754327570177,9.61912542525405,9.61388190126777],"URTH^P_PRICE(0)/P_PRICE_HIGH_PR(0,,,,,,\"PRICE\",\"INTRA\",\"52W\")":0.9998671,"REFPEMPR-FDS^FG_YIELD(NOW,,,0)":5.75,"CC_AE^IMF_IFS_RCPI_Q(0)":null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1],"EWZ^P_PRICE(0)/P_PRICE_LOW_PR(0,,,,,,\"PRICE\",\"INTRA\",\"52W\")-1":0.057946682,"EWY^FMA_PE(LTM,0,,,\"PORTAGG\",\"MEANR\")":17.4933081353065,"USDVND^FG_COMPANY_NAME":"Vietnam Dong per U.S. Dollar","EPOL^FMA_RBICS_REV_CURRENT(30, LOC, \"PORTAGG\")":48.6443878282369,"USDCNH^FG_PRICE_CHANGE(0,-3AM)":0.52809715,"EPU^FMA_PE(LTMA,-10AY,0,AM,\"PORTAGG\",\"MEANR\")":[15.9972007285938,16.240764467922,15.8251917624149,14.863725297798,13.9293083677999,14.4829526313809,13.9720226302076,15.922064401151,16.3005600453687,16.0678640709578,15.7164531849668,16.2331126285176,15.8560402259075,15.3286405759063,14.3072907373269,14.8944623497853,11.8056745603754,11.2486332015899,14.646902372389,16.43897890776,22.5946255292863,21.8999587447486,21.4576995988354,20.7207559839535,20.0326077781513,19.209086876234,18.3388804365906,16.8886098298269,16.2056982302207,15.8437937081424,15.7800127479485,17.2240148144419,16.220229091802,15.7886077971758,14.9718046316068,15.0160049543056,14.8152760683126,14.9635975239123,15.1511064364529,17.2005458291753,16.6636315979134,16.5582399016472,17.704077051339,17.9713241309651,19.8075432508215,19.2661246634357,18.6253330470671,18.0480224126116,17.6162303040701,17.794494285963,16.337272217021,16.4025593679402,16.5909453231629,16.7393211737227,17.4714886299031,19.1254467126205,20.118106573725,19.8217654940094,18.8543253230113,17.9869701023141,17.8032223432063,17.9424170318733,17.8794105287297,16.8846902435097,17.2506753070648,16.2004846513123,17.0322651402806,17.1455991777513,16.6426401842804,15.4696177706449,16.6048112864905,19.2054384346909,21.8441006463765,25.5960443421816,34.4664228782957,38.9272967239185,42.4891642061054,50.2162703036371,49.0896602407187,46.7851499600532,66.9820940030116,60.9786475996961,55.1774394024407,49.5433333649312,43.5806322466469,36.5875838978711,32.1203404018148,26.223839377017,21.0494391487219,15.8571253496781,11.7519461020242,11.5144294349247,13.6063640688447,13.1837193750395,12.164257772577,11.7492751466368,10.4374284930431,10.027932556307,9.53006030115241,9.52055298889333,9.98026250624665,9.83958850993186,9.94171176230912,10.0329031458914,9.43553610180886,9.5233030739594,9.66575765234395,9.7040334326677,10.1247199640786,11.01000410476,10.8877342047101,10.4338244467921,11.1228639217875,12.6816424562192,14.6523744672144,14.7590578980978,15.1864997891349,15.1677760917216,15.1480909102016,14.497405761588,14.1891751775363],"ECH^FG_PRICE_MAVG(0,,,,30)":27.192333,"EWZ^P_PRICE(0)/P_PRICE_HIGH_PR(0,,,,,,\"PRICE\",\"INTRA\",\"52W\")":0.794348,"EPHE^FMA_RBICS_REV_CURRENT(30, LOC, \"PORTAGG\")":41.2414049471568,"VWO^JULIAN(FMA_DIV_YLD(NTMA,NOW,NOW,M,\"PORTAGG\",\"MEANR\").DATES)":45443,"EWW^FMA_EVAL_EBIT(LTMA,NOW,NOW,M,\"PORTAGG\",\"MEANR\")":10.2088243495916,"EPOL^FMA_PE(LTMA,-10AY,0,AM,\"PORTAGG\",\"MEANR\")":[14.8064928621858,14.6702855214678,15.0257659608829,14.5957742168786,14.7505752016508,15.0415258026433,13.963368200515,18.5263077056685,20.3102397239851,19.864679369916,19.4147996737711,18.3650797441668,17.4852516407262,16.4262228626699,15.2014376535572,14.1462789853107,13.2443445186216,11.777612412523,10.9051430111447,11.821891848554,12.2770220037375,12.409888246751,12.2170029360009,12.0254082932967,11.7016401044527,12.1750633079409,12.1685990216669,12.3357788538972,12.5243187900639,12.8606976210496,14.0829371934346,14.3412095356674,15.8002441579332,15.41671671508,15.2699445104552,14.780409133796,14.585515013775,14.4735805496944,14.0796958568126,13.4549087834353,13.1446263466766,12.4278948316174,12.7407468589512,12.6319830325623,11.7505478125314,11.6461088152833,11.6875358012829,11.6537929298794,11.3220549849779,11.6724605331691,11.6213367741831,11.6225179012288,11.3910332211029,11.9147110294184,11.4933990319877,11.9629878308918,11.4894823155632,11.6306720003333,11.6332291628982,11.3258983935212,11.6439242997204,11.0969471232071,10.8527624634723,10.7971761362525,11.2683686176794,10.6431600063891,11.0834660238848,11.2103395564743,9.739383606541,9.67197580194275,10.7791953345832,12.0986987413624,11.4684815381176,12.1296309583167,12.6403651520474,13.9730486703453,17.2591287000922,21.2467731820867,22.7814042935656,15.6311927281331,17.0793847143343,16.6659356032544,16.4034364893997,16.2018682920274,15.4795934224765,14.5618165016403,14.1650003505785,14.0074344895198,13.5403803364934,11.4410384688621,11.0056903091535,11.4020351502072,9.77620382786223,9.77358163242435,8.99046486149989,8.52418254165915,8.06670188323847,7.12146102681277,6.8874833767942,6.24004296027057,6.37199993463316,6.06876424930234,6.09428001863183,5.57174410518263,6.00312933302243,5.93536501136472,6.11677546973888,6.48019081874039,7.0401010767987,6.70332437682228,6.94359318490256,6.71009725953434,7.73138402748904,8.50194496780606,8.71806815221245,8.87564956746567,8.92639843747473,8.80195821028498,8.96435855930944,8.92060663121801,9.1872505186881],"VGK^FMA_PCT_ABOVE_MAVG(200,0,,,,\"PORTAGG\")":73.2114467408585,"TRYVN10Y-FDS^PCTCHG(FG_YIELD(0,,,,\"YTM\"),FG_YIELD(-1AM,,,,\"YTM\"))":6.6721544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21423,13.7697152555849],"ECH^FG_PRICE(0)":26.13,"EPOL^FG_ROE(0)":13.4830775500189,"TRYCA10Y-FDS^FG_YIELD(-10AY,0,Y,,\"YTM\")":[1.79,1.39,1.72,2.04,1.96,1.7,0.67,1.42,3.3,3.0987],"CNYA^FG_PRICE_MAVG(0,,,,200)":26.298376,"EWJ^SIZE(FG_CONSTITUENTS)":204,"TRYTW10Y-FDS^PCTCHG(FG_YIELD(0,,,,\"YTM\"),FG_YIELD(-3AM,,,,\"YTM\"))":19.396963,"VGK^FMA_EVAL_EBITDA(NTMA,0,,,\"PORTAGG\",\"MEANR\")":8.94997035050007,"USDQAR^FG_PRICE_CHANGE(0,-3AM)":0.0,"GREK^FMA_PE(NTMA,-10AY,0,AM,\"PORTAGG\",\"MEANR\")":[9.8182885413445,8.07470522221179,8.25868061348518,7.05599697268794,6.53928121581655,6.86450679046918,4.27120685367529,4.5898053984715,4.92398383208131,5.18309389389646,4.96154104177612,5.27239161919621,4.74942256821343,4.63949457515917,3.80069405083214,4.09754106024996,3.74682325389488,3.98255921292992,7.37578950217439,8.82508763601918,9.03684058393641,8.69761548966361,9.99750899870618,10.6925284336569,7.91917020889485,8.8171957295195,8.79438624776316,9.02715053338422,8.36973835516356,9.28513449020199,9.12185297060209,8.76326956932598,9.24773842941561,10.5581594800094,12.5108035146185,13.6483845980198,13.0956738866149,12.6480615774794,11.4731538897479,11.135007692988,12.1805810469125,11.8637704894208,13.8467652671022,14.4863540868283,13.7865373417158,13.7318729084163,14.7719245659908,14.8830428835334,14.7919701033121,14.5509157184601,13.5419397917027,13.5606423795196,11.8897898027607,12.2750524274508,10.9058370773039,11.3307583081397,12.6802891184101,13.7344664506034,13.9981641446923,13.8532807187912,14.9567835085831,13.240283122272,14.0882800578637,12.0447810882857,11.8487284488684,11.2390850611441,11.3707790679188,10.943421936008,8.71505295475922,6.76076669901635,9.84631344678714,12.3577908924928,13.8777951085259,12.6205608415713,12.7197932880698,11.5492755976078,9.43368141711546,12.5729529218281,12.3774066308021,11.2146626916933,12.3139471193175,12.1054009039132,12.9141670728731,12.7002384983671,11.9649355089025,11.2474793409143,11.1110996823916,10.2359971917966,11.2057583587724,9.73460391958803,9.65630869922522,10.0501368266708,8.97391106837102,10.0626992544279,9.53972292752178,9.55386758146727,7.56609580440797,8.03280736642053,7.12112228779996,6.68758854398166,6.86761662832667,6.67310545274807,6.76807173346082,7.48129476062507,7.86329465096803,7.12046222472951,7.00281287512971,7.49412764834939,7.96503286042355,7.9411383594501,7.06442130511708,6.46732006598302,6.7029257933195,6.63527252564069,6.68694138487631,7.03198108623007,7.20998767389807,6.82598189834222,7.08460567815539,7.23693556726107,7.08317613200134],"USDPLN^FG_PRICE(0)":3.9611,"EWW^FG_PRICE(0)":57.28,"EWJ^FG_TOTAL_RETURNC(0,-3AM)":0.87713003,"REFTWDISC-FDS^PROPER_NAME(0,,,\"SECURITY\",\"NAME\")":"Taiwan China Discount Rate","GREK^FG_FCF_YIELD_NTM(0)":2.29285734782541,"USDSAR^FG_PRICE_CHANGE(0,-1AM)":0.018668175,"GREK^PERCENT_CHANGE(FMA_EPS(+1,0,,,,\"PORTAGG\",\"MEAN\"),FMA_EPS(+1,-3AM,,,,\"PORTAGG\",\"MEAN\"))":-1.42127226719628,"REFMYON-FDS^(SUBARRAY(NOT_NA(NO_REPEAT_F(FG_YIELD(NOW,-10AY,D))),0,1)-SUBARRAY(NOT_NA(NO_REPEAT_F(FG_YIELD(NOW,-10AY,D))),1,1))*100":25.0,"USDPLN^FG_COMPANY_NAME":"Polish Zloty per U.S. Dollar","EWT^FG_PRICE_MAVG(0,,,,200)":47.5904,"URTH^P_PRICE(0)/P_PRICE_LOW_PR(0,,,,,,\"PRICE\",\"INTRA\",\"52W\")-1":0.31211865,"REFPEMPR-FDS^(SUBARRAY(NOT_NA(NO_REPEAT_F(FG_YIELD(NOW,-10AY,D))),0,1)-SUBARRAY(NOT_NA(NO_REPEAT_F(FG_YIELD(NOW,-10AY,D))),1,1))*100":-25.0,"GREK^FMA_PE(NTMA,0,,,\"PORTAGG\",\"MEANR\")":7.08317613200134,"EWW^FMA_ROE(NTMA,-20AY,NOW,FY,\"PORTAGG\",\"MEANR\")":[null,null,null,null,null,null,null,null,null,null,null,null,12.2361967072767,12.6640790394995,12.8972143418882,12.0869262494349,11.7827107678683,13.687162530438,13.3394699175221,13.7129718327555],"EWY^FMA_PE(NTMA,0,,,\"PORTAGG\",\"MEANR\")":9.61388190126777,"USDVND^FG_PRICE(0)":25417.0,"EWT^FG_PRICE_MAVG(0,,,,60)":50.537167,"EZA^PERCENT_CHANGE(FMA_EPS(+1,0,,,,\"PORTAGG\",\"MEAN\"),FMA_EPS(+1,-3AM,,,,\"PORTAGG\",\"MEAN\"))":0.68130581610854,"EPU^FMA_RBICS_REV_CURRENT(30, LOC, \"PORTAGG\")":30.8413445335127,"EWY^FMA_PE(LTMA,-10AY,0,AM,\"PORTAGG\",\"MEANR\")":[11.3237157078905,11.6720964940916,11.5529739746529,11.160434192008,11.4204387239453,11.8255953217873,11.3073767759309,12.2238934385587,12.2655728631509,12.0572753226166,11.9211038515207,11.4931493025863,11.3535563272901,11.2125419457503,10.6070916034643,10.7929431351437,11.5063482880761,10.9831381874118,9.89324554712251,10.473618342261,10.6057459743683,10.6108534236551,10.5142794532202,10.4916832204521,10.5047973844777,10.5049303167391,10.6615340439299,10.7277475796259,10.6664535250632,10.7494118725267,11.1131966521126,11.4937027446692,11.6420975796535,11.4131102042347,11.1472491877703,11.1376511080087,10.9384292280883,10.6878906598423,10.2569625142963,10.3408232997673,10.5766415981161,10.3666964917523,10.2873557037768,10.4817796084745,10.4914030568763,10.383162959506,10.2543314109669,10.1391077768297,9.64198297858852,9.54400021494107,9.37877275762083,9.17263422764913,8.5666519935245,8.51978971662787,8.04402370195135,9.71226331917699,9.99443851804006,10.3377421599461,10.5882078570518,10.6478239783096,11.159707576775,11.0623303962909,11.5695266682798,11.9116951219672,13.2874946789605,13.319827318033,14.4657867498176,15.410689546415,15.1721840584819,14.5143697206242,14.779448509059,15.5710548945811,15.4030226244694,16.0049515444458,16.1621139317412,16.1701829426512,16.258132826935,18.5346017869628,20.4801683286153,21.4331118825119,20.3687515543349,19.6870709110288,18.2254419163198,17.3761086463923,16.560340915408,15.2682143877414,14.1608118865093,12.5022228556649,11.4333530067738,10.422565536221,9.43074649478216,9.22506033393399,9.30343087088047,9.37659028296409,9.22124700776108,9.26278973317061,8.84270628775897,9.08207084870182,8.8131394245144,8.4941521710012,9.34940121211306,9.87546788046267,9.55428081041151,10.4408689090929,11.0503575172262,11.672073270398,12.0846979373327,12.4890599952881,12.6084236971311,13.0795445987446,13.6087758491927,13.2443029914844,13.3899308375145,14.3364743402266,15.1497673079825,15.6243617622752,16.2463722302506,15.7315237630503,15.0332108519255,14.4215490246416,14.0412340115692],"EWT^FG_PRICE_MAVG(0,,,,30)":52.723667,"CC_TH^IMF_IFS_RCPI_Q(0)":null,"USDIDR^FG_PRICE_CHANGE(0,-6AM)":4.9145937,"VGK^PERCENT_CHANGE(FMA_EPS(+1,0,,,,\"PORTAGG\",\"MEAN\"),FMA_EPS(+1,-1AM,,,,\"PORTAGG\",\"MEAN\"))":0.0,"TRYVN10Y-FDS^PCTCHG(FG_YIELD(0,,,,\"YTM\"),FG_YIELD(-3AM,,,,\"YTM\"))":6.7243943,"USDAED^STD(FG_PRICE_CHANGE(0,-3AY,M))":0.008718447877662,"EWY^FG_TOTAL_RETURNC(0,-6AM)":9.669209,"USDCNH^FG_PRICE_CHANGE(0,-1AM)":0.4373908,"VGK^FMA_EVAL_EBIT(LTMA,NOW,NOW,M,\"PORTAGG\",\"MEANR\")":13.287694618378,"USDQAR^FG_PRICE_CHANGE(0,-6AM)":0.0,"SPY^SIZE(FG_CONSTITUENTS)":504,"TRYAE10Y-FDS^PCTCHG(FG_YIELD(0,,,,\"YTM\"),FG_YIELD(-1AM,,,,\"YTM\"))":-1.0335068,"EWW^FMA_DIV_YLD(NTMA,NOW,NOW,M,\"PORTAGG\",\"MEANR\")":4.57737692983282,"EWT^P_PRICE(0)/P_PRICE_LOW_PR(0,,,,,,\"PRICE\",\"INTRA\",\"52W\")-1":0.31703258,"CAGDPY@TH^EE_ACTUAL_ANNUAL(MED,0)":1.22282398910213,"USDZAR^FG_PRICE_CHANGE(0,-3AM)":-2.4555147,"EIDO^P_PRICE_RETURNS_PR('52W',2,-10AY,0,AM)":[-9.101433,-1.826942,32.454636,7.663083,10.471069,25.460743,20.9697,19.213558,4.9805403,-1.5916765,-7.069212,-9.777063,-10.293203,-18.615086,-33.183353,-26.303936,-19.375366,-22.837198,-18.699467,-17.034245,-11.429972,-14.539379,-10.663432,-6.3362303,3.6623955,18.158663,33.51433,42.156555,21.117699,15.973318,19.372093,17.781807,5.961716,13.759613,21.330797,19.287252,13.350975,2.296579,4.1202426,2.443564,7.3786497,12.334215,18.318987,15.932989,18.100441,4.3560624,-5.6897044,-3.8141847,-15.431213,-7.4391365,-17.83539,-19.042814,-12.513715,-5.0307693,-7.481819,-0.86633563,-7.874757,-0.014466047,5.459285,-0.10822415,17.103683,1.3606906,20.39219,16.20593,12.0225315,2.52465,4.4701457,-8.443314,-14.203489,-45.564907,-36.15511,-21.23592,-28.421337,-19.61363,-21.723831,-25.049126,-19.312208,-6.700158,-3.3066034,-2.46557,6.680739,58.40732,38.459515,20.414114,13.658487,10.778117,13.196075,27.84791,17.49842,2.9893637,-4.6572804,-0.5006254,7.038021,15.744042,17.36753,11.228967,6.5587997,14.801168,15.699077,7.1519256,3.6578774,3.7642837,-3.2539904,3.6732554,-3.256476,-3.3389568,-1.2647033,-1.7441392,10.012424,1.3466954,-0.7131815,-4.5624676,-5.0018907,-3.886944,7.614732,-3.8647473,0.80507994,-3.3789635,-10.741687,-13.738525,-10.289961],"REFSAREPO-FDS^PROPER_NAME(0,,,\"SECURITY\",\"NAME\")":"Saudi Arabia Repo Rate","UAE^FG_PRICE_MAVG(0,,,,30)":13.68896,"UAE^PERCENT_CHANGE(FMA_EPS(+1,0,,,,\"PORTAGG\",\"MEAN\"),FMA_EPS(+1,-1AM,,,,\"PORTAGG\",\"MEAN\"))":-3.62391946788579,"EPU^FMA_PCT_ABOVE_MAVG(200,0,,,,\"PORTAGG\")":69.2307692307692,"TRYID10Y-FDS^PCTCHG(FG_YIELD(0,,,,\"YTM\"),FG_YIELD(-1AM,,,,\"YTM\"))":2.533431,"UAE^JULIAN(FMA_DIV_YLD(NTMA,NOW,NOW,M,\"PORTAGG\",\"MEANR\").DATES)":45471,"EIDO^JULIAN(FMA_DIV_YLD(NTMA,NOW,NOW,M,\"PORTAGG\",\"MEANR\").DATES)":45471,"USDZAR^FG_PRICE_CHANGE(0,-1AY)":-3.0264735,"ECH^P_PRICE_RETURNS_PR('52W',2,-10AY,0,AM)":[-9.814257,-9.90733,-7.986349,-16.090942,-14.797467,-10.094828,-14.873112,0.63090324,-6.1529875,-8.626109,-5.3870797,-14.580864,-15.886182,-18.105257,-21.250147,-17.308748,-15.641886,-20.45343,-16.321934,-17.076414,-11.967123,-10.673105,-11.336708,-8.799517,-0.5788088,10.186684,10.358286,9.753668,12.313247,21.639645,21.19919,27.289188,18.751001,23.98535,17.591644,23.295963,17.9291,21.40503,30.891191,38.24856,29.617632,16.03086,46.497833,35.846092,32.980656,23.758781,23.790682,17.060947,8.981419,6.349349,-11.214513,-11.360847,-11.275416,-1.3833463,-18.982082,-10.028326,-14.440817,-15.677441,-17.537498,-18.86887,-9.739071,-22.580837,-12.039572,-12.70917,-20.820707,-23.380459,-16.559565,-30.490393,-37.46745,-48.291077,-39.830452,-27.977419,-31.033295,-25.02148,-25.539238,-35.04876,-23.745935,-5.8085084,-3.1775117,-1.0510683,21.266783,57.350384,37.995647,13.159216,8.1836815,3.0395389,13.900495,7.603538,6.788075,-10.102087,-23.351604,-15.684396,-12.078458,-10.37212,-18.553574,10.922551,-12.507659,3.6417484,12.166214,5.9518814,3.3437967,15.231621,19.527424,26.12946,18.135012,0.9381652,19.420456,2.733016,35.459675,22.68877,-1.8387139,4.3651223,10.256517,7.7456713,8.176147,-10.649323,-10.269684,3.5543919,2.3869634,0.3082037,-9.675389],"PLATI-FDS^FG_PRICE_MAVG(0,,,,30)":1004.1667,"EZA^FMA_COS_DOWN(\"EPS\",\"1M\",+1,NOW,,,\"PORTAGG\",\"MEANR\")":16.0,"REFVNDISC-FDS^(SUBARRAY(NOT_NA(NO_REPEAT_F(FG_YIELD(NOW,-10AY,D))),0,1)-SUBARRAY(NOT_NA(NO_REPEAT_F(FG_YIELD(NOW,-10AY,D))),1,1))*100":-50.0,"TRYTH10Y-FDS^FG_YIELD(0,,,,\"YTM\")":2.683151,"ECH^JULIAN(P_PRICE_RETURNS_PR('52W',2,-10AY,0,AM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],"UAE^FG_PRICE(0)":13.8,"QAT^P_PRICE(0)/P_PRICE_LOW_PR(0,,,,,,\"PRICE\",\"INTRA\",\"52W\")-1":0.0957855,"EPOL^FG_TOTAL_RETURNC(0,-12AM)":39.844524,"QAT^JULIAN(FMA_DIV_YLD(NTMA,NOW,NOW,M,\"PORTAGG\",\"MEANR\").DATES)":45471,"ECH^FMA_EVAL_EBITDA(NTMA,0,,,\"PORTAGG\",\"MEANR\")":5.99164282492191,"CAGDPY@ZA^EE_ACTUAL_ANNUAL(MED,+1)":-2.0,"USDTWD^STD(FG_PRICE_CHANGE(0,-3AY,M))":1.68570413542361,"COPP-FDS^FG_PRICE_CHANGE(0,-1AY)":24.1108298921007,"EIDO^FMA_PCT_ABOVE_MAVG(200,0,,,,\"PORTAGG\")":28.3783783783784,"EZA^FMA_COS_UP(\"EPS\",\"1M\",+1,NOW,,,\"PORTAGG\",\"MEANR\")":12.0,"REFTR1WREPO-FDS^FG_YIELD(NOW,,,0)":50.0,"CAGDPY@BR^EE_ACTUAL_ANNUAL(MED,+1)":-1.6,"TUR^FG_PRICE_MAVG(0,,,,60)":41.063416,"QAT^P_PRICE(0)/P_PRICE_HIGH_PR(0,,,,,,\"PRICE\",\"INTRA\",\"52W\")":0.89374995,"TRYQA10Y-FDS^FG_YIELD(0,,,,\"YTM\")":null,"MCHI^FMA_EVAL_EBITDA(NTMA,0,,,\"PORTAGG\",\"MEANR\")":8.41520823405162,"ECH^FG_FCF_YIELD_NTM(0)":9.08672822549176,"USDTWD^STD(FG_PRICE_CHANGE(0,-1AY,AM))":1.23690019943249,"KSA^FMA_DIV_YLD(NTMA,-10AY,0,AM,\"PORTAGG\",\"MEANR\")":[null,null,null,null,null,null,null,null,null,null,null,null,null,null,null,4.46793909005924,4.74693621513596,4.51943906393361,4.82512055138305,5.15357475847322,4.79845570081548,4.70278288380408,4.21416544763187,4.06636745562554,4.30323244135333,4.44127606836292,4.77721178850205,4.93656630604567,4.58315593829078,3.76853176189628,3.82513643001661,3.77489653012546,3.86047584791442,3.9969009551966,4.10007505273559,3.93304250087992,3.7241187212938,3.86693674273046,4.16704081645787,4.24858840455665,4.40573346687041,4.32647923453533,4.26607680854779,4.17791170873151,4.28327155803327,3.88140178248776,3.86651846090316,3.65461284781165,3.90139536286382,3.88180709873168,4.30524008188243,4.19637378995776,4.2862699598451,4.17523924924859,4.2485053685503,3.8969525599896,3.88071798136852,3.70367484567549,3.56875548373701,3.98453650306194,3.85987604908497,4.06425369265013,4.12941498765644,4.24115391763703,4.24228164938701,4.19903878554544,3.98001484196086,4.25228457947284,4.6994988544969996,4.98498816687199,4.62706180187851,4.0740867433409,3.90956841960631,3.77841848824788,3.49305980750047,3.39673905180306,3.51190053366817,3.38903943197494,3.54189543396081,3.62796515602398,3.53945801954008,3.33267880116385,3.28838573482178,3.24999868576275,3.22043602678102,3.16917393320023,3.08013238888995,3.04318899577504,2.96579555072619,3.27053948854576,3.19038029308709,3.08328284293606,2.91058938471668,2.83714576077896,2.63586546281662,2.96998007727608,3.33941803154451,3.16916823416786,3.20715649969163,3.35782916901486,3.41204199281756,3.73221316839877,3.73296810480167,3.74323728167554,3.83952788305075,3.54128035635869,3.4473875425359,3.47603376439981,3.42093165676652,3.53458545895445,3.5763950638306,3.82102099727857,3.83525196781431,3.7632358995548,3.40094291169363,3.42879777021078,3.31923051072458,3.3348449398473,3.52121599219358,3.70476047138707,3.67905654154057],"COPP-FDS^FG_PRICE_CHANGE(0,-6AM)":22.7697983924101,"ECH^FG_TOTAL_RETURNC(0,-12AM)":-9.675389,"REFTHREPO-FDS^(SUBARRAY(NOT_NA(NO_REPEAT_F(FG_YIELD(NOW,-10AY,D))),0,1)-SUBARRAY(NOT_NA(NO_REPEAT_F(FG_YIELD(NOW,-10AY,D))),1,1))*100":25.0,"CAGDPY@CL^EE_ACTUAL_ANNUAL(MED,+1)":-3.2,"MCHI^FG_PRICE_MAVG(0,,,,200)":41.43205,"QAT^FG_TOTAL_RETURNC(0,-6AM)":0.31497478,"EWT^FMA_COS_DOWN(\"EPS\",\"1M\",+1,NOW,,,\"PORTAGG\",\"MEANR\")":31.0,"TRYBR10Y-FDS^FG_YIELD(0,,,,\"YTM\")":12.056056,"USDTWD^FG_PRICE_CHANGE(0,-6AM)":4.7872424,"VNM^FMA_DIV_YLD(NTMA,-10AY,0,AM,\"PORTAGG\",\"MEANR\")":[3.22221982445749,3.44769094821524,2.96150331142115,2.90212120485598,2.87039088183653,3.09569980315119,3.14158743842606,3.03723187579144,3.07396715563724,3.03475311018866,2.96910623361344,2.74683746566393,3.25016290207303,4.16023534566721,3.62074009134013,3.40369165790404,3.21576079140091,2.40071150201823,null,null,2.67903613837586,3.1432917176008,3.08747247021111,3.09964047986111,3.27504065277411,3.20972381346468,3.15138864984038,2.46702493710263,2.69138112143129,3.07097549455214,2.82329230823212,3.12749564184525,3.57143819094124,2.54700734369981,2.50639130883812,2.30012850592598,1.85145954604877,1.53380249854023,1.7147828717449,1.88977857311903,2.0763080351651,1.75879873305235,1.42686844412463,1.82066378568351,1.72549268825264,1.81573449772379,1.98059745864419,1.47794076422218,1.74101432847114,1.68619278047491,1.681389299618,1.58181776957117,1.75612684645122,1.74317884582809,1.8526488802158,1.77098552313646,1.5454821620571,1.58028790593022,1.54037940113774,1.59262957358407,1.7943582633194,1.8787418973309,1.90942933701619,1.63284734335557,1.65116423212538,1.62671524881642,1.51516263064774,1.62960957579065,1.58939471492264,2.06593260406577,1.77668604804963,1.34044951787423,1.40437321039489,1.35346461672534,1.25727206460794,1.34504031382659,1.3267347836604,1.2894323935537,1.18353103192191,1.21651793495357,1.27865006007516,1.18510864231971,1.18660269345851,1.16291638495672,1.34555661244687,1.38450217751791,1.40424877640686,1.44638496230796,1.35944519202745,1.52254582284615,1.49927400658864,1.66475461716549,1.77456165828066,1.56302187371682,1.73277852811151,1.77865412225616,1.97835433393162,1.87437300039934,1.97354005159745,2.38670656522461,2.60795460129675,2.23657318208832,2.63687016646034,2.61522024071637,2.57587869723081,2.45646784494487,2.63675220624677,2.56943837657251,2.73630228752518,2.57382357259432,2.63340181872007,3.11373830265242,3.03402904388348,2.8408565092962,2.74250453399148,2.78010029837803,2.61878491165183,2.266041912244,2.42060174684938,1.91882833047204,1.88222889922861],"COPP-FDS^FG_PRICE_CHANGE(0,-3AM)":9.88324094822504,"MCHI^FG_PRICE_MAVG(0,,,,30)":43.685333,"INDA^FG_TOTAL_RETURNC(0,-12AM)":29.44939,"ECH^P_PRICE(0)/P_PRICE_HIGH_PR(0,,,,,,\"PRICE\",\"INTRA\",\"52W\")":0.8150343,"VGK^FG_PE_NTM(0,,,90,0)":14.8267806999626,"NI-FDS^MAX(FG_PRICE(0,-5AY))":48241.0,"PLATI-FDS^FG_PRICE_CHANGE(0,-3AM)":8.29741379310345,"VGK^FMA_COS_DOWN(\"EPS\",\"1M\",+1,NOW,,,\"PORTAGG\",\"MEANR\")":438.0,"UAE^FG_FCF_YIELD_NTM(0)":9.69638407271566,"UAE^FMA_DIV_YLD(NTMA,NOW,NOW,M,\"PORTAGG\",\"MEANR\")":5.71773294532797,"COPP-FDS^FG_PRICE_CHANGE(0,-1AM)":0.844247212901816,"UAE^FMA_PE(NTMA,0,,,\"PORTAGG\",\"MEANR\")":8.66452151087762,"INDA^FMA_EVAL_EBIT(LTMA,NOW,NOW,M,\"PORTAGG\",\"MEANR\")":23.0710350081242,"CAGDPY@AE^EE_ACTUAL_ANNUAL(MED,0)":12.15,"EPHE^SIZE(FG_CONSTITUENTS)":33,"EPU^FG_FCF_YIELD_NTM(0)":7.40098444596415,"MCHI^FG_PRICE(0)":42.7,"EIDO^FMA_DIV_YLD(NTMA,NOW,NOW,M,\"PORTAGG\",\"MEANR\")":4.48599499523553,"UAE^FG_TOTAL_RETURNC(0,-6AM)":-3.3468604,"MCHI^FG_COMPANY_NAME":"iShares MSCI China ETF","UAE^FG_TOTAL_RETURNC(0,-3AM)":-4.122156,"INDA^FG_COMPANY_NAME":"iShares MSCI India ETF","ECH^P_PRICE(0)/P_PRICE_LOW_PR(0,,,,,,\"PRICE\",\"INTRA\",\"52W\")-1":0.10392904,"PASP-FDS^FG_PRICE_CHANGE(0,-1AM)":13.1974248927039,"TRYGB10Y-FDS^FG_YIELD(-10AY,0,Y,,\"YTM\")":[1.8155,2.0248,1.2817,1.2536,1.3339,0.822,0.197,0.966,3.662,3.534],"KSA^SIZE(FG_CONSTITUENTS)":124,"CAGDPY@SA^EE_ACTUAL_ANNUAL(MED,+1)":2.6,"SET-BKK^SIZE(FG_CONSTITUENTS)":1,"EPOL^FMA_COS_UP(\"EPS\",\"1M\",+1,NOW,,,\"PORTAGG\",\"MEANR\")":16.0,"EPU^FMA_EVAL_EBITDA(NTMA,0,,,\"PORTAGG\",\"MEANR\")":6.42091529648276,"EPHE^FG_ROE(0)":12.4817695387585,"USDQAR^FG_PRICE(0)":3.641,"EPU^FMA_DIV_YLD(NTMA,NOW,NOW,M,\"PORTAGG\",\"MEANR\")":4.04701652784087,"REFSAREPO-FDS^FG_YIELD(NOW,,,0)":6.0,"USDEUR^FG_COMPANY_NAME":"Euro per U.S. Dollar","UAE^FG_TOTAL_RETURNC(0,-1AM)":3.8618684,"REFMXTON-FDS^FG_YIELD(NOW,,,0)":11.0,"GREK^P_PRICE(0)/P_PRICE_HIGH_PR(0,,,,,,\"PRICE\",\"INTRA\",\"52W\")":0.95005727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35294,51.3050657286794,35.389415157091,41.6877022177968],"TRYTW10Y-FDS^PCTCHG(FG_YIELD(0,,,,\"YTM\"),FG_YIELD(-1AM,,,,\"YTM\"))":8.465837,"EPHE^P_PRICE_RETURNS_PR('52W',2,-10AY,0,AM)":[8.064461,8.2888365,27.71046,12.7213955,10.394705,21.537638,23.290169,35.815094,23.188473,23.740757,15.523731,5.3382277,6.766844,4.2302847,-11.763578,-4.552698,-6.6478014,-9.904444,-9.99626,-21.16493,-17.498552,-16.225338,-16.915257,-1.0656178,-0.332433,2.9525876,12.794209,4.4850826,-2.2233784,-6.1430693,3.6724806,9.214937,-0.9694636,0.19272566,9.948408,-1.3158083,-6.562102,-7.5193825,-8.120668,1.3354659,8.42483,12.311697,16.60924,5.637336,8.213425,-1.7961979,-8.298492,-12.833797,-15.674949,-7.7501416,-10.528093,-21.94466,-17.258543,-9.514874,-14.239025,-1.3682783,-8.378762,0.3758669,7.9861045,7.9431534,19.508553,2.5221348,7.4816823,16.643476,19.158375,7.331419,4.3842673,-8.231503,-10.856837,-34.271465,-30.299091,-17.020136,-20.896524,-21.74208,-23.692047,-19.080437,-14.969325,-3.9654791,-3.0754983,-1.4243603,6.1116695,31.197977,18.94226,12.063492,11.920845,9.757603,20.431541,14.278137,8.529961,-3.5096169,-3.6288679,3.9299965,6.4316273,7.60746,1.365912,-8.823222,-17.219723,-6.5385103,-12.419086,-23.094606,-24.218899,-17.335648,-10.542983,-8.47556,-15.198988,-13.380551,-3.6979318,-7.279563,2.9914021,0.4760623,-5.3183136,7.5517416,5.086243,0.8868456,-0.7932782,-6.2229276,3.4746647,1.5408874,-1.3384163,-3.0500293,-2.2374153],"EWT^P_PRICE(0)/P_PRICE_HIGH_PR(0,,,,,,\"PRICE\",\"INTRA\",\"52W\")":0.9958715,"TRYMY10Y-FDS^PCTCHG(FG_YIELD(0,,,,\"YTM\"),FG_YIELD(-1AM,,,,\"YTM\"))":-0.9251482,"EWT^FG_TOTAL_RETURNC(0,-3AM)":14.109421,"TRYPE10Y-FDS^PCTCHG(FG_YIELD(0,,,,\"YTM\"),FG_YIELD(-3AM,,,,\"YTM\"))":-2.1796825,"EWM^FG_TOTAL_RETURNC(0,-1AM)":0.6796837,"WL-FDS^MAX(FG_PRICE(0,-5AY))":763.4,"EPU^PERCENT_CHANGE(FMA_EPS(+1,0,,,,\"PORTAGG\",\"MEAN\"),FMA_EPS(+1,-3AM,,,,\"PORTAGG\",\"MEAN\"))":7.2791032977018,"PASP-FDS^FG_PRICE_CHANGE(0,-3AM)":4.45544554455446,"DUMMY^ECON_DATE(45357,,, 'MM/YYYY')":"03/2024","DUMMY^ECON_DATE(45449,,, 'MM/YYYY')":"06/2024","CC_US^IMF_IFS_RCPI_Q(-1AM)":3.241016,"CC_CN^IMF_IFS_RCPI_Q(-1AM)":-0.032185,"CC_CL^IMF_IFS_RCPI_Q(-1AM)":4.041295,"CC_ID^IMF_IFS_RCPI_Q(-1AM)":null,"CC_PH^IMF_IFS_RCPI_Q(-1AM)":3.2976058,"CC_PL^IMF_IFS_RCPI_Q(-1AM)":3.0462575,"CC_PE^IMF_IFS_RCPI_Q(-1AM)":2.8496776,"CC_MY^IMF_IFS_RCPI_Q(-1AM)":1.6700923,"CC_TW^IMF_IFS_RCPI_Q(-1AM)":null,"CC_MX^IMF_IFS_RCPI_Q(-1AM)":4.567828,"CC_KR^IMF_IFS_RCPI_Q(-1AM)":3.0037532,"CC_BR^IMF_IFS_RCPI_Q(-1AM)":4.3081307,"CC_ZA^IMF_IFS_RCPI_Q(-1AM)":5.4170475,"CC_GR^IMF_IFS_RCPI_Q(-1AM)":3.0938485,"CC_IN^IMF_IFS_RCPI_Q(-1AM)":5.014141,"CC_QA^IMF_IFS_RCPI_Q(-1AM)":null,"CC_TH^IMF_IFS_RCPI_Q(-1AM)":-0.78397644,"CC_TR^IMF_IFS_RCPI_Q(-1AM)":66.839935,"CC_AE^IMF_IFS_RCPI_Q(-1AM)":null,"CC_VN^IMF_IFS_RCPI_Q(-1AM)":3.77269,"CC_SA^IMF_IFS_RCPI_Q(-1AM)":1.6709557,"DUMMY^ECON_EXPR_DATA('FDS_ECON[NTCPMIMFGSA@CN]',06/2024,,Q)":51.64454,"DUMMY^ECON_EXPR_DATA('FDS_ECON[NTCPMIMFGSA@CN]',03/2024,,Q)":50.938282,"DUMMY^ECON_EXPR_DATA('FDS_ECON[NTCPMIMFGSA@CL]',06/2024,,Q)":null,"DUMMY^ECON_EXPR_DATA('FDS_ECON[NTCPMIMFGSA@CL]',03/2024,,Q)":null,"DUMMY^ECON_EXPR_DATA('FDS_ECON[NTCPMIMFGSA@ID]',06/2024,,Q)":51.87755,"DUMMY^ECON_EXPR_DATA('FDS_ECON[NTCPMIMFGSA@ID]',03/2024,,Q)":53.247562,"DUMMY^ECON_EXPR_DATA('FDS_ECON[NTCPMIPHMANHE]',06/2024,,Q)":51.78043,"DUMMY^ECON_EXPR_DATA('FDS_ECON[NTCPMIPHMANHE]',03/2024,,Q)":50.931423,"DUMMY^ECON_EXPR_DATA('FDS_ECON[NTCPMIMFGSA@PL]',06/2024,,Q)":45.313137,"DUMMY^ECON_EXPR_DATA('FDS_ECON[NTCPMIMFGSA@PL]',03/2024,,Q)":47.64948,"DUMMY^ECON_EXPR_DATA('FDS_ECON[NTCPMIMFGSA@PE]',06/2024,,Q)":null,"DUMMY^ECON_EXPR_DATA('FDS_ECON[NTCPMIMFGSA@PE]',03/2024,,Q)":null,"DUMMY^ECON_EXPR_DATA('FDS_ECON[PMIMYMANHE]',06/2024,,Q)":49.6697,"DUMMY^ECON_EXPR_DATA('FDS_ECON[PMIMYMANHE]',03/2024,,Q)":48.94971,"DUMMY^ECON_EXPR_DATA('FDS_ECON[NTCPMIMFGSA@TW]',06/2024,,Q)":51.410824,"DUMMY^ECON_EXPR_DATA('FDS_ECON[NTCPMIMFGSA@TW]',03/2024,,Q)":48.895138,"DUMMY^ECON_EXPR_DATA('FDS_ECON[NTCPMIMFGSA@MX]',06/2024,,Q)":51.090343,"DUMMY^ECON_EXPR_DATA('FDS_ECON[NTCPMIMFGSA@MX]',03/2024,,Q)":51.565502,"DUMMY^ECON_EXPR_DATA('FDS_ECON[NTCPMIMFGSA@KR]',06/2024,,Q)":51.02443,"DUMMY^ECON_EXPR_DATA('FDS_ECON[NTCPMIMFGSA@KR]',03/2024,,Q)":50.57622,"DUMMY^ECON_EXPR_DATA('FDS_ECON[NTCPMIMFGSA@BR]',06/2024,,Q)":53.488384,"DUMMY^ECON_EXPR_DATA('FDS_ECON[NTCPMIMFGSA@BR]',03/2024,,Q)":53.509575,"DUMMY^ECON_EXPR_DATA('FDS_ECON[PMIMFGSA@ZA]',06/2024,,Q)":49.992886,"DUMMY^ECON_EXPR_DATA('FDS_ECON[PMIMFGSA@ZA]',03/2024,,Q)":49.458923,"DUMMY^ECON_EXPR_DATA('FDS_ECON[NTCPMIMFGSA@GR]',06/2024,,Q)":54.69078,"DUMMY^ECON_EXPR_DATA('FDS_ECON[NTCPMIMFGSA@GR]',03/2024,,Q)":55.77546,"DUMMY^ECON_EXPR_DATA('FDS_ECON[NTCPMIMFGSA@IN]',06/2024,,Q)":58.243446,"DUMMY^ECON_EXPR_DATA('FDS_ECON[NTCPMIMFGSA@IN]',03/2024,,Q)":57.516636,"DUMMY^ECON_EXPR_DATA('FDS_ECON[PMIQAWHEHE]',06/2024,,Q)":53.838383,"DUMMY^ECON_EXPR_DATA('FDS_ECON[PMIQAWHEHE]',03/2024,,Q)":50.683044,"DUMMY^ECON_EXPR_DATA('FDS_ECON[NTCPMITHMANHE]',06/2024,,Q)":50.221676,"DUMMY^ECON_EXPR_DATA('FDS_ECON[NTCPMITHMANHE]',03/2024,,Q)":47.04389,"DUMMY^ECON_EXPR_DATA('FDS_ECON[NTCPMIMFGSA@TR]',06/2024,,Q)":48.55242,"DUMMY^ECON_EXPR_DATA('FDS_ECON[NTCPMIMFGSA@TR]',03/2024,,Q)":49.822453,"DUMMY^ECON_EXPR_DATA('FDS_ECON[NTCPMIMFGSA@AE]',06/2024,,Q)":null,"DUMMY^ECON_EXPR_DATA('FDS_ECON[NTCPMIMFGSA@AE]',03/2024,,Q)":null,"DUMMY^ECON_EXPR_DATA('FDS_ECON[NTCPMIMFGSA@VN]',06/2024,,Q)":51.776978,"DUMMY^ECON_EXPR_DATA('FDS_ECON[NTCPMIMFGSA@VN]',03/2024,,Q)":50.18627,"DUMMY^ECON_EXPR_DATA('FDS_ECON[NTCPMIINDEXSA@SA]',06/2024,,Q)":56.14742,"DUMMY^ECON_EXPR_DATA('FDS_ECON[NTCPMIINDEXSA@SA]',03/2024,,Q)":56.53707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,"CC_AE^IMF_IFS_RCPI_Q(-2AM)":null,"CC_QA^IMF_IFS_RCPI_Q(-2AM)":null,"CC_TW^IMF_IFS_RCPI_Q(-2AM)":null,"CC_ID^IMF_IFS_RCPI_Q(-2AM)":null,"CC_ID^IMF_IFS_RCPI_Q(-3AM)":null,"CC_TW^IMF_IFS_RCPI_Q(-3AM)":null,"CC_QA^IMF_IFS_RCPI_Q(-3AM)":null,"CC_AE^IMF_IFS_RCPI_Q(-3AM)":null}]]></FdsFormulaCache>
</file>

<file path=customXml/itemProps1.xml><?xml version="1.0" encoding="utf-8"?>
<ds:datastoreItem xmlns:ds="http://schemas.openxmlformats.org/officeDocument/2006/customXml" ds:itemID="{A0214726-D96C-45B5-9F4D-1F6F34B09A5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2024-07-06T04:38:49Z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